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defaultThemeVersion="124226"/>
  <xr:revisionPtr revIDLastSave="0" documentId="13_ncr:1_{BBE0111B-4BC5-473E-98F1-52A9BB69DA9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Worksheet" sheetId="3" r:id="rId1"/>
    <sheet name="Unc. Calculator" sheetId="6" r:id="rId2"/>
    <sheet name="Standard1" sheetId="1" r:id="rId3"/>
    <sheet name="Standard2" sheetId="4" r:id="rId4"/>
    <sheet name="Standard3" sheetId="5" r:id="rId5"/>
    <sheet name="Standard4" sheetId="7" r:id="rId6"/>
    <sheet name="Standard5" sheetId="8" r:id="rId7"/>
    <sheet name="Standard6" sheetId="9" r:id="rId8"/>
    <sheet name="Software Validation" sheetId="10" r:id="rId9"/>
  </sheets>
  <definedNames>
    <definedName name="Locator">Worksheet!$LCB$524288</definedName>
    <definedName name="_xlnm.Print_Area" localSheetId="0">Worksheet!$A$1:$G$110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Q43" i="5"/>
  <c r="R43" i="5"/>
  <c r="S43" i="5"/>
  <c r="T43" i="5"/>
  <c r="Q47" i="5"/>
  <c r="R47" i="5"/>
  <c r="S47" i="5"/>
  <c r="T47" i="5"/>
  <c r="Q48" i="5"/>
  <c r="R48" i="5"/>
  <c r="S48" i="5"/>
  <c r="T48" i="5"/>
  <c r="Q58" i="5"/>
  <c r="R58" i="5"/>
  <c r="S58" i="5"/>
  <c r="T58" i="5"/>
  <c r="Q62" i="5"/>
  <c r="R62" i="5"/>
  <c r="S62" i="5"/>
  <c r="T62" i="5"/>
  <c r="Q63" i="5"/>
  <c r="R63" i="5"/>
  <c r="S63" i="5"/>
  <c r="T63" i="5"/>
  <c r="Q73" i="5"/>
  <c r="R73" i="5"/>
  <c r="S73" i="5"/>
  <c r="T73" i="5"/>
  <c r="R101" i="6" l="1"/>
  <c r="CR101" i="6" s="1"/>
  <c r="U101" i="6"/>
  <c r="V101" i="6"/>
  <c r="BH101" i="6" s="1"/>
  <c r="W101" i="6"/>
  <c r="X101" i="6"/>
  <c r="AC101" i="6"/>
  <c r="BI101" i="6"/>
  <c r="CD101" i="6"/>
  <c r="CE101" i="6"/>
  <c r="CF101" i="6"/>
  <c r="CG101" i="6"/>
  <c r="CH101" i="6"/>
  <c r="CO101" i="6"/>
  <c r="CP101" i="6" s="1"/>
  <c r="R102" i="6"/>
  <c r="CR102" i="6" s="1"/>
  <c r="U102" i="6"/>
  <c r="V102" i="6"/>
  <c r="BG102" i="6" s="1"/>
  <c r="W102" i="6"/>
  <c r="X102" i="6"/>
  <c r="AA102" i="6" s="1"/>
  <c r="Z102" i="6"/>
  <c r="AC102" i="6"/>
  <c r="BD102" i="6"/>
  <c r="BK102" i="6"/>
  <c r="CD102" i="6"/>
  <c r="CE102" i="6"/>
  <c r="CF102" i="6"/>
  <c r="CG102" i="6"/>
  <c r="CH102" i="6"/>
  <c r="CO102" i="6"/>
  <c r="CP102" i="6" s="1"/>
  <c r="DB102" i="6"/>
  <c r="R103" i="6"/>
  <c r="CR103" i="6" s="1"/>
  <c r="U103" i="6"/>
  <c r="V103" i="6"/>
  <c r="BA103" i="6" s="1"/>
  <c r="W103" i="6"/>
  <c r="X103" i="6"/>
  <c r="AC103" i="6"/>
  <c r="BB103" i="6"/>
  <c r="BI103" i="6"/>
  <c r="CD103" i="6"/>
  <c r="CE103" i="6"/>
  <c r="CF103" i="6"/>
  <c r="CG103" i="6"/>
  <c r="CH103" i="6"/>
  <c r="CO103" i="6"/>
  <c r="CP103" i="6" s="1"/>
  <c r="R104" i="6"/>
  <c r="CR104" i="6" s="1"/>
  <c r="U104" i="6"/>
  <c r="V104" i="6"/>
  <c r="BA104" i="6" s="1"/>
  <c r="W104" i="6"/>
  <c r="X104" i="6"/>
  <c r="AA104" i="6" s="1"/>
  <c r="AC104" i="6"/>
  <c r="CD104" i="6"/>
  <c r="CE104" i="6"/>
  <c r="CF104" i="6"/>
  <c r="CG104" i="6"/>
  <c r="CH104" i="6"/>
  <c r="CO104" i="6"/>
  <c r="CP104" i="6" s="1"/>
  <c r="R105" i="6"/>
  <c r="CR105" i="6" s="1"/>
  <c r="U105" i="6"/>
  <c r="V105" i="6"/>
  <c r="BH105" i="6" s="1"/>
  <c r="W105" i="6"/>
  <c r="X105" i="6"/>
  <c r="AC105" i="6"/>
  <c r="BG105" i="6"/>
  <c r="BJ105" i="6"/>
  <c r="CD105" i="6"/>
  <c r="CE105" i="6"/>
  <c r="CF105" i="6"/>
  <c r="CG105" i="6"/>
  <c r="CH105" i="6"/>
  <c r="CO105" i="6"/>
  <c r="CP105" i="6" s="1"/>
  <c r="R106" i="6"/>
  <c r="CR106" i="6" s="1"/>
  <c r="U106" i="6"/>
  <c r="V106" i="6"/>
  <c r="BA106" i="6" s="1"/>
  <c r="W106" i="6"/>
  <c r="X106" i="6"/>
  <c r="BV106" i="6" s="1"/>
  <c r="AA106" i="6"/>
  <c r="AC106" i="6"/>
  <c r="BC106" i="6"/>
  <c r="BD106" i="6"/>
  <c r="BK106" i="6"/>
  <c r="BL106" i="6"/>
  <c r="CD106" i="6"/>
  <c r="CE106" i="6"/>
  <c r="CF106" i="6"/>
  <c r="CG106" i="6"/>
  <c r="CH106" i="6"/>
  <c r="CO106" i="6"/>
  <c r="CP106" i="6" s="1"/>
  <c r="R107" i="6"/>
  <c r="CR107" i="6" s="1"/>
  <c r="U107" i="6"/>
  <c r="V107" i="6"/>
  <c r="BG107" i="6" s="1"/>
  <c r="W107" i="6"/>
  <c r="X107" i="6"/>
  <c r="AA107" i="6" s="1"/>
  <c r="AC107" i="6"/>
  <c r="CD107" i="6"/>
  <c r="CE107" i="6"/>
  <c r="CF107" i="6"/>
  <c r="CG107" i="6"/>
  <c r="CH107" i="6"/>
  <c r="CO107" i="6"/>
  <c r="CP107" i="6" s="1"/>
  <c r="R108" i="6"/>
  <c r="CR108" i="6" s="1"/>
  <c r="U108" i="6"/>
  <c r="V108" i="6"/>
  <c r="BG108" i="6" s="1"/>
  <c r="W108" i="6"/>
  <c r="X108" i="6"/>
  <c r="BV108" i="6" s="1"/>
  <c r="AA108" i="6"/>
  <c r="AC108" i="6"/>
  <c r="BF108" i="6"/>
  <c r="CD108" i="6"/>
  <c r="CE108" i="6"/>
  <c r="CF108" i="6"/>
  <c r="CG108" i="6"/>
  <c r="CH108" i="6"/>
  <c r="CO108" i="6"/>
  <c r="CP108" i="6" s="1"/>
  <c r="R109" i="6"/>
  <c r="CR109" i="6" s="1"/>
  <c r="U109" i="6"/>
  <c r="V109" i="6"/>
  <c r="Z109" i="6" s="1"/>
  <c r="W109" i="6"/>
  <c r="X109" i="6"/>
  <c r="AA109" i="6" s="1"/>
  <c r="AC109" i="6"/>
  <c r="BB109" i="6"/>
  <c r="BH109" i="6"/>
  <c r="BK109" i="6"/>
  <c r="BL109" i="6"/>
  <c r="CD109" i="6"/>
  <c r="CE109" i="6"/>
  <c r="CF109" i="6"/>
  <c r="CG109" i="6"/>
  <c r="CH109" i="6"/>
  <c r="CO109" i="6"/>
  <c r="CP109" i="6" s="1"/>
  <c r="R110" i="6"/>
  <c r="U110" i="6"/>
  <c r="V110" i="6"/>
  <c r="BF110" i="6" s="1"/>
  <c r="W110" i="6"/>
  <c r="X110" i="6"/>
  <c r="AA110" i="6" s="1"/>
  <c r="AC110" i="6"/>
  <c r="CD110" i="6"/>
  <c r="CE110" i="6"/>
  <c r="CF110" i="6"/>
  <c r="CG110" i="6"/>
  <c r="CH110" i="6"/>
  <c r="CO110" i="6"/>
  <c r="CP110" i="6" s="1"/>
  <c r="CR110" i="6"/>
  <c r="DB110" i="6"/>
  <c r="R111" i="6"/>
  <c r="CR111" i="6" s="1"/>
  <c r="U111" i="6"/>
  <c r="V111" i="6"/>
  <c r="BA111" i="6" s="1"/>
  <c r="W111" i="6"/>
  <c r="X111" i="6"/>
  <c r="AA111" i="6" s="1"/>
  <c r="AC111" i="6"/>
  <c r="CD111" i="6"/>
  <c r="CE111" i="6"/>
  <c r="CF111" i="6"/>
  <c r="CG111" i="6"/>
  <c r="CH111" i="6"/>
  <c r="CO111" i="6"/>
  <c r="CP111" i="6" s="1"/>
  <c r="R112" i="6"/>
  <c r="CR112" i="6" s="1"/>
  <c r="U112" i="6"/>
  <c r="V112" i="6"/>
  <c r="BG112" i="6" s="1"/>
  <c r="W112" i="6"/>
  <c r="X112" i="6"/>
  <c r="BV112" i="6" s="1"/>
  <c r="AC112" i="6"/>
  <c r="BC112" i="6"/>
  <c r="BJ112" i="6"/>
  <c r="BM112" i="6"/>
  <c r="CD112" i="6"/>
  <c r="CE112" i="6"/>
  <c r="CF112" i="6"/>
  <c r="CG112" i="6"/>
  <c r="CH112" i="6"/>
  <c r="CO112" i="6"/>
  <c r="CP112" i="6" s="1"/>
  <c r="R113" i="6"/>
  <c r="CR113" i="6" s="1"/>
  <c r="U113" i="6"/>
  <c r="V113" i="6"/>
  <c r="BI113" i="6" s="1"/>
  <c r="W113" i="6"/>
  <c r="X113" i="6"/>
  <c r="AC113" i="6"/>
  <c r="BH113" i="6"/>
  <c r="BJ113" i="6"/>
  <c r="CD113" i="6"/>
  <c r="CE113" i="6"/>
  <c r="CF113" i="6"/>
  <c r="CG113" i="6"/>
  <c r="CH113" i="6"/>
  <c r="CO113" i="6"/>
  <c r="CP113" i="6" s="1"/>
  <c r="R114" i="6"/>
  <c r="CR114" i="6" s="1"/>
  <c r="U114" i="6"/>
  <c r="V114" i="6"/>
  <c r="BG114" i="6" s="1"/>
  <c r="W114" i="6"/>
  <c r="X114" i="6"/>
  <c r="BV114" i="6" s="1"/>
  <c r="AC114" i="6"/>
  <c r="CD114" i="6"/>
  <c r="CE114" i="6"/>
  <c r="CF114" i="6"/>
  <c r="CG114" i="6"/>
  <c r="CH114" i="6"/>
  <c r="CO114" i="6"/>
  <c r="CP114" i="6" s="1"/>
  <c r="R115" i="6"/>
  <c r="CR115" i="6" s="1"/>
  <c r="U115" i="6"/>
  <c r="V115" i="6"/>
  <c r="BD115" i="6" s="1"/>
  <c r="W115" i="6"/>
  <c r="X115" i="6"/>
  <c r="AA115" i="6" s="1"/>
  <c r="AC115" i="6"/>
  <c r="CD115" i="6"/>
  <c r="CE115" i="6"/>
  <c r="CF115" i="6"/>
  <c r="CG115" i="6"/>
  <c r="CH115" i="6"/>
  <c r="CO115" i="6"/>
  <c r="CP115" i="6" s="1"/>
  <c r="R116" i="6"/>
  <c r="CR116" i="6" s="1"/>
  <c r="U116" i="6"/>
  <c r="V116" i="6"/>
  <c r="BG116" i="6" s="1"/>
  <c r="W116" i="6"/>
  <c r="X116" i="6"/>
  <c r="BV116" i="6" s="1"/>
  <c r="AC116" i="6"/>
  <c r="BW116" i="6"/>
  <c r="CD116" i="6"/>
  <c r="CE116" i="6"/>
  <c r="CF116" i="6"/>
  <c r="CG116" i="6"/>
  <c r="CH116" i="6"/>
  <c r="CO116" i="6"/>
  <c r="CP116" i="6" s="1"/>
  <c r="R117" i="6"/>
  <c r="U117" i="6"/>
  <c r="V117" i="6"/>
  <c r="BB117" i="6" s="1"/>
  <c r="W117" i="6"/>
  <c r="BW117" i="6" s="1"/>
  <c r="X117" i="6"/>
  <c r="AA117" i="6" s="1"/>
  <c r="AB117" i="6" s="1"/>
  <c r="AD117" i="6" s="1"/>
  <c r="AE117" i="6" s="1"/>
  <c r="Z117" i="6"/>
  <c r="AC117" i="6"/>
  <c r="BI117" i="6"/>
  <c r="BK117" i="6"/>
  <c r="BL117" i="6"/>
  <c r="BM117" i="6"/>
  <c r="CD117" i="6"/>
  <c r="CE117" i="6"/>
  <c r="CF117" i="6"/>
  <c r="CG117" i="6"/>
  <c r="CH117" i="6"/>
  <c r="CO117" i="6"/>
  <c r="CP117" i="6" s="1"/>
  <c r="CR117" i="6"/>
  <c r="DB117" i="6"/>
  <c r="R118" i="6"/>
  <c r="CR118" i="6" s="1"/>
  <c r="U118" i="6"/>
  <c r="V118" i="6"/>
  <c r="BB118" i="6" s="1"/>
  <c r="W118" i="6"/>
  <c r="BW118" i="6" s="1"/>
  <c r="X118" i="6"/>
  <c r="AA118" i="6" s="1"/>
  <c r="AC118" i="6"/>
  <c r="BC118" i="6"/>
  <c r="BG118" i="6"/>
  <c r="BH118" i="6"/>
  <c r="BI118" i="6"/>
  <c r="BK118" i="6"/>
  <c r="BM118" i="6"/>
  <c r="BV118" i="6"/>
  <c r="CD118" i="6"/>
  <c r="CE118" i="6"/>
  <c r="CF118" i="6"/>
  <c r="CG118" i="6"/>
  <c r="CH118" i="6"/>
  <c r="CO118" i="6"/>
  <c r="CP118" i="6" s="1"/>
  <c r="DB118" i="6"/>
  <c r="R119" i="6"/>
  <c r="CR119" i="6" s="1"/>
  <c r="U119" i="6"/>
  <c r="V119" i="6"/>
  <c r="BF119" i="6" s="1"/>
  <c r="W119" i="6"/>
  <c r="BW119" i="6" s="1"/>
  <c r="X119" i="6"/>
  <c r="AA119" i="6"/>
  <c r="AC119" i="6"/>
  <c r="BA119" i="6"/>
  <c r="BC119" i="6"/>
  <c r="BD119" i="6"/>
  <c r="BG119" i="6"/>
  <c r="BH119" i="6"/>
  <c r="BV119" i="6"/>
  <c r="CD119" i="6"/>
  <c r="CE119" i="6"/>
  <c r="CF119" i="6"/>
  <c r="CG119" i="6"/>
  <c r="CH119" i="6"/>
  <c r="CO119" i="6"/>
  <c r="CP119" i="6"/>
  <c r="R120" i="6"/>
  <c r="CR120" i="6" s="1"/>
  <c r="U120" i="6"/>
  <c r="V120" i="6"/>
  <c r="BB120" i="6" s="1"/>
  <c r="W120" i="6"/>
  <c r="BW120" i="6" s="1"/>
  <c r="X120" i="6"/>
  <c r="BV120" i="6" s="1"/>
  <c r="AA120" i="6"/>
  <c r="AC120" i="6"/>
  <c r="BA120" i="6"/>
  <c r="BG120" i="6"/>
  <c r="CD120" i="6"/>
  <c r="CE120" i="6"/>
  <c r="CF120" i="6"/>
  <c r="CG120" i="6"/>
  <c r="CH120" i="6"/>
  <c r="CO120" i="6"/>
  <c r="CP120" i="6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56" i="3"/>
  <c r="W56" i="3"/>
  <c r="X56" i="3"/>
  <c r="AB56" i="3"/>
  <c r="AC56" i="3"/>
  <c r="AD56" i="3"/>
  <c r="C56" i="3" s="1"/>
  <c r="AE56" i="3"/>
  <c r="B57" i="3"/>
  <c r="W57" i="3"/>
  <c r="X57" i="3"/>
  <c r="AB57" i="3"/>
  <c r="AC57" i="3"/>
  <c r="AD57" i="3"/>
  <c r="AE57" i="3"/>
  <c r="B58" i="3"/>
  <c r="W58" i="3"/>
  <c r="X58" i="3"/>
  <c r="AB58" i="3"/>
  <c r="AC58" i="3"/>
  <c r="AD58" i="3"/>
  <c r="AE58" i="3"/>
  <c r="B59" i="3"/>
  <c r="W59" i="3"/>
  <c r="X59" i="3"/>
  <c r="AG59" i="3" s="1"/>
  <c r="AB59" i="3"/>
  <c r="AC59" i="3"/>
  <c r="AD59" i="3"/>
  <c r="AE59" i="3"/>
  <c r="B60" i="3"/>
  <c r="W60" i="3"/>
  <c r="X60" i="3"/>
  <c r="AB60" i="3"/>
  <c r="C60" i="3" s="1"/>
  <c r="AC60" i="3"/>
  <c r="AD60" i="3"/>
  <c r="AE60" i="3"/>
  <c r="B61" i="3"/>
  <c r="W61" i="3"/>
  <c r="X61" i="3"/>
  <c r="AG61" i="3" s="1"/>
  <c r="AB61" i="3"/>
  <c r="AC61" i="3"/>
  <c r="AD61" i="3"/>
  <c r="AE61" i="3"/>
  <c r="B62" i="3"/>
  <c r="W62" i="3"/>
  <c r="X62" i="3"/>
  <c r="AB62" i="3"/>
  <c r="AC62" i="3"/>
  <c r="AD62" i="3"/>
  <c r="AE62" i="3"/>
  <c r="B63" i="3"/>
  <c r="W63" i="3"/>
  <c r="X63" i="3"/>
  <c r="AG63" i="3" s="1"/>
  <c r="AB63" i="3"/>
  <c r="AC63" i="3"/>
  <c r="AD63" i="3"/>
  <c r="AE63" i="3"/>
  <c r="B64" i="3"/>
  <c r="W64" i="3"/>
  <c r="X64" i="3"/>
  <c r="AB64" i="3"/>
  <c r="C64" i="3" s="1"/>
  <c r="AC64" i="3"/>
  <c r="AD64" i="3"/>
  <c r="AE64" i="3"/>
  <c r="B65" i="3"/>
  <c r="W65" i="3"/>
  <c r="X65" i="3"/>
  <c r="AG65" i="3" s="1"/>
  <c r="AB65" i="3"/>
  <c r="AC65" i="3"/>
  <c r="AD65" i="3"/>
  <c r="AE65" i="3"/>
  <c r="B66" i="3"/>
  <c r="W66" i="3"/>
  <c r="X66" i="3"/>
  <c r="AB66" i="3"/>
  <c r="AC66" i="3"/>
  <c r="AD66" i="3"/>
  <c r="AE66" i="3"/>
  <c r="B67" i="3"/>
  <c r="W67" i="3"/>
  <c r="X67" i="3"/>
  <c r="AB67" i="3"/>
  <c r="AC67" i="3"/>
  <c r="AD67" i="3"/>
  <c r="AE67" i="3"/>
  <c r="B68" i="3"/>
  <c r="W68" i="3"/>
  <c r="X68" i="3"/>
  <c r="E68" i="3" s="1"/>
  <c r="AB68" i="3"/>
  <c r="AC68" i="3"/>
  <c r="AD68" i="3"/>
  <c r="AE68" i="3"/>
  <c r="B69" i="3"/>
  <c r="W69" i="3"/>
  <c r="X69" i="3"/>
  <c r="AG69" i="3" s="1"/>
  <c r="AB69" i="3"/>
  <c r="AC69" i="3"/>
  <c r="AD69" i="3"/>
  <c r="AE69" i="3"/>
  <c r="B70" i="3"/>
  <c r="W70" i="3"/>
  <c r="X70" i="3"/>
  <c r="AB70" i="3"/>
  <c r="AC70" i="3"/>
  <c r="AD70" i="3"/>
  <c r="AE70" i="3"/>
  <c r="B71" i="3"/>
  <c r="W71" i="3"/>
  <c r="X71" i="3"/>
  <c r="AB71" i="3"/>
  <c r="AC71" i="3"/>
  <c r="AD71" i="3"/>
  <c r="AE71" i="3"/>
  <c r="B72" i="3"/>
  <c r="W72" i="3"/>
  <c r="X72" i="3"/>
  <c r="AB72" i="3"/>
  <c r="AC72" i="3"/>
  <c r="AD72" i="3"/>
  <c r="AE72" i="3"/>
  <c r="B73" i="3"/>
  <c r="W73" i="3"/>
  <c r="X73" i="3"/>
  <c r="AG73" i="3" s="1"/>
  <c r="AB73" i="3"/>
  <c r="AC73" i="3"/>
  <c r="AD73" i="3"/>
  <c r="AE73" i="3"/>
  <c r="B74" i="3"/>
  <c r="W74" i="3"/>
  <c r="X74" i="3"/>
  <c r="AB74" i="3"/>
  <c r="AC74" i="3"/>
  <c r="AD74" i="3"/>
  <c r="AE74" i="3"/>
  <c r="B75" i="3"/>
  <c r="W75" i="3"/>
  <c r="X75" i="3"/>
  <c r="AB75" i="3"/>
  <c r="AC75" i="3"/>
  <c r="AD75" i="3"/>
  <c r="C75" i="3" s="1"/>
  <c r="AE75" i="3"/>
  <c r="B76" i="3"/>
  <c r="W76" i="3"/>
  <c r="X76" i="3"/>
  <c r="AB76" i="3"/>
  <c r="AC76" i="3"/>
  <c r="AD76" i="3"/>
  <c r="C76" i="3" s="1"/>
  <c r="AE76" i="3"/>
  <c r="B77" i="3"/>
  <c r="W77" i="3"/>
  <c r="X77" i="3"/>
  <c r="AG77" i="3" s="1"/>
  <c r="AB77" i="3"/>
  <c r="AC77" i="3"/>
  <c r="AD77" i="3"/>
  <c r="AE77" i="3"/>
  <c r="B78" i="3"/>
  <c r="W78" i="3"/>
  <c r="X78" i="3"/>
  <c r="AB78" i="3"/>
  <c r="AC78" i="3"/>
  <c r="AD78" i="3"/>
  <c r="AE78" i="3"/>
  <c r="B79" i="3"/>
  <c r="E79" i="3"/>
  <c r="W79" i="3"/>
  <c r="X79" i="3"/>
  <c r="AG79" i="3" s="1"/>
  <c r="AB79" i="3"/>
  <c r="AC79" i="3"/>
  <c r="AD79" i="3"/>
  <c r="AE79" i="3"/>
  <c r="B80" i="3"/>
  <c r="W80" i="3"/>
  <c r="X80" i="3"/>
  <c r="AB80" i="3"/>
  <c r="AC80" i="3"/>
  <c r="AD80" i="3"/>
  <c r="AE80" i="3"/>
  <c r="B81" i="3"/>
  <c r="W81" i="3"/>
  <c r="X81" i="3"/>
  <c r="AB81" i="3"/>
  <c r="AC81" i="3"/>
  <c r="AD81" i="3"/>
  <c r="AE81" i="3"/>
  <c r="B82" i="3"/>
  <c r="W82" i="3"/>
  <c r="X82" i="3"/>
  <c r="AB82" i="3"/>
  <c r="AC82" i="3"/>
  <c r="AD82" i="3"/>
  <c r="AE82" i="3"/>
  <c r="B83" i="3"/>
  <c r="W83" i="3"/>
  <c r="X83" i="3"/>
  <c r="AB83" i="3"/>
  <c r="AC83" i="3"/>
  <c r="AD83" i="3"/>
  <c r="AE83" i="3"/>
  <c r="B84" i="3"/>
  <c r="W84" i="3"/>
  <c r="X84" i="3"/>
  <c r="AG84" i="3" s="1"/>
  <c r="AB84" i="3"/>
  <c r="AC84" i="3"/>
  <c r="AD84" i="3"/>
  <c r="AE84" i="3"/>
  <c r="B85" i="3"/>
  <c r="W85" i="3"/>
  <c r="X85" i="3"/>
  <c r="AB85" i="3"/>
  <c r="AC85" i="3"/>
  <c r="AD85" i="3"/>
  <c r="AE85" i="3"/>
  <c r="B86" i="3"/>
  <c r="W86" i="3"/>
  <c r="X86" i="3"/>
  <c r="AB86" i="3"/>
  <c r="AC86" i="3"/>
  <c r="AD86" i="3"/>
  <c r="AE86" i="3"/>
  <c r="B87" i="3"/>
  <c r="W87" i="3"/>
  <c r="X87" i="3"/>
  <c r="AB87" i="3"/>
  <c r="AC87" i="3"/>
  <c r="AD87" i="3"/>
  <c r="AE87" i="3"/>
  <c r="B88" i="3"/>
  <c r="W88" i="3"/>
  <c r="X88" i="3"/>
  <c r="AG88" i="3" s="1"/>
  <c r="AB88" i="3"/>
  <c r="AC88" i="3"/>
  <c r="AD88" i="3"/>
  <c r="AE88" i="3"/>
  <c r="B89" i="3"/>
  <c r="W89" i="3"/>
  <c r="X89" i="3"/>
  <c r="AB89" i="3"/>
  <c r="AC89" i="3"/>
  <c r="AD89" i="3"/>
  <c r="AE89" i="3"/>
  <c r="B90" i="3"/>
  <c r="W90" i="3"/>
  <c r="X90" i="3"/>
  <c r="AB90" i="3"/>
  <c r="AC90" i="3"/>
  <c r="AD90" i="3"/>
  <c r="AE90" i="3"/>
  <c r="B91" i="3"/>
  <c r="W91" i="3"/>
  <c r="X91" i="3"/>
  <c r="AB91" i="3"/>
  <c r="AC91" i="3"/>
  <c r="AD91" i="3"/>
  <c r="AE91" i="3"/>
  <c r="B92" i="3"/>
  <c r="W92" i="3"/>
  <c r="X92" i="3"/>
  <c r="AG92" i="3" s="1"/>
  <c r="AB92" i="3"/>
  <c r="AC92" i="3"/>
  <c r="AD92" i="3"/>
  <c r="AE92" i="3"/>
  <c r="B93" i="3"/>
  <c r="W93" i="3"/>
  <c r="X93" i="3"/>
  <c r="AB93" i="3"/>
  <c r="AC93" i="3"/>
  <c r="AD93" i="3"/>
  <c r="AE93" i="3"/>
  <c r="B94" i="3"/>
  <c r="W94" i="3"/>
  <c r="X94" i="3"/>
  <c r="AB94" i="3"/>
  <c r="AC94" i="3"/>
  <c r="AD94" i="3"/>
  <c r="AE94" i="3"/>
  <c r="B95" i="3"/>
  <c r="W95" i="3"/>
  <c r="X95" i="3"/>
  <c r="AB95" i="3"/>
  <c r="AC95" i="3"/>
  <c r="AD95" i="3"/>
  <c r="AE95" i="3"/>
  <c r="B96" i="3"/>
  <c r="W96" i="3"/>
  <c r="X96" i="3"/>
  <c r="AG96" i="3" s="1"/>
  <c r="AB96" i="3"/>
  <c r="AC96" i="3"/>
  <c r="AD96" i="3"/>
  <c r="AE96" i="3"/>
  <c r="B97" i="3"/>
  <c r="W97" i="3"/>
  <c r="X97" i="3"/>
  <c r="E97" i="3" s="1"/>
  <c r="AB97" i="3"/>
  <c r="AC97" i="3"/>
  <c r="AD97" i="3"/>
  <c r="AE97" i="3"/>
  <c r="B98" i="3"/>
  <c r="W98" i="3"/>
  <c r="X98" i="3"/>
  <c r="AB98" i="3"/>
  <c r="AC98" i="3"/>
  <c r="AD98" i="3"/>
  <c r="AE98" i="3"/>
  <c r="B99" i="3"/>
  <c r="W99" i="3"/>
  <c r="X99" i="3"/>
  <c r="AB99" i="3"/>
  <c r="AC99" i="3"/>
  <c r="AD99" i="3"/>
  <c r="AE99" i="3"/>
  <c r="B100" i="3"/>
  <c r="W100" i="3"/>
  <c r="F100" i="3" s="1"/>
  <c r="X100" i="3"/>
  <c r="AB100" i="3"/>
  <c r="AC100" i="3"/>
  <c r="AD100" i="3"/>
  <c r="AE100" i="3"/>
  <c r="B101" i="3"/>
  <c r="W101" i="3"/>
  <c r="X101" i="3"/>
  <c r="AB101" i="3"/>
  <c r="AC101" i="3"/>
  <c r="AD101" i="3"/>
  <c r="AE101" i="3"/>
  <c r="B102" i="3"/>
  <c r="W102" i="3"/>
  <c r="AF102" i="3" s="1"/>
  <c r="X102" i="3"/>
  <c r="AB102" i="3"/>
  <c r="AC102" i="3"/>
  <c r="AD102" i="3"/>
  <c r="AE102" i="3"/>
  <c r="B103" i="3"/>
  <c r="W103" i="3"/>
  <c r="F103" i="3" s="1"/>
  <c r="X103" i="3"/>
  <c r="AB103" i="3"/>
  <c r="AC103" i="3"/>
  <c r="AD103" i="3"/>
  <c r="AE103" i="3"/>
  <c r="B104" i="3"/>
  <c r="W104" i="3"/>
  <c r="X104" i="3"/>
  <c r="AB104" i="3"/>
  <c r="AC104" i="3"/>
  <c r="AD104" i="3"/>
  <c r="AE104" i="3"/>
  <c r="B105" i="3"/>
  <c r="W105" i="3"/>
  <c r="F105" i="3" s="1"/>
  <c r="X105" i="3"/>
  <c r="AB105" i="3"/>
  <c r="AC105" i="3"/>
  <c r="AD105" i="3"/>
  <c r="AE105" i="3"/>
  <c r="B106" i="3"/>
  <c r="W106" i="3"/>
  <c r="AF106" i="3" s="1"/>
  <c r="X106" i="3"/>
  <c r="AB106" i="3"/>
  <c r="AC106" i="3"/>
  <c r="AD106" i="3"/>
  <c r="AE106" i="3"/>
  <c r="B107" i="3"/>
  <c r="W107" i="3"/>
  <c r="AF107" i="3" s="1"/>
  <c r="X107" i="3"/>
  <c r="AB107" i="3"/>
  <c r="AC107" i="3"/>
  <c r="AD107" i="3"/>
  <c r="AE107" i="3"/>
  <c r="B108" i="3"/>
  <c r="W108" i="3"/>
  <c r="AF108" i="3" s="1"/>
  <c r="X108" i="3"/>
  <c r="AB108" i="3"/>
  <c r="AC108" i="3"/>
  <c r="AD108" i="3"/>
  <c r="AE108" i="3"/>
  <c r="B109" i="3"/>
  <c r="W109" i="3"/>
  <c r="AF109" i="3" s="1"/>
  <c r="X109" i="3"/>
  <c r="AB109" i="3"/>
  <c r="AC109" i="3"/>
  <c r="AD109" i="3"/>
  <c r="AE109" i="3"/>
  <c r="B110" i="3"/>
  <c r="W110" i="3"/>
  <c r="AF110" i="3" s="1"/>
  <c r="X110" i="3"/>
  <c r="AB110" i="3"/>
  <c r="AC110" i="3"/>
  <c r="AD110" i="3"/>
  <c r="AE110" i="3"/>
  <c r="CT113" i="6"/>
  <c r="CT102" i="6"/>
  <c r="CT104" i="6"/>
  <c r="CT115" i="6"/>
  <c r="CT107" i="6"/>
  <c r="CT108" i="6"/>
  <c r="E103" i="3" l="1"/>
  <c r="BC120" i="6"/>
  <c r="BV117" i="6"/>
  <c r="AA114" i="6"/>
  <c r="E89" i="3"/>
  <c r="C58" i="3"/>
  <c r="BG101" i="6"/>
  <c r="E106" i="3"/>
  <c r="BM116" i="6"/>
  <c r="BB101" i="6"/>
  <c r="E87" i="3"/>
  <c r="BK116" i="6"/>
  <c r="BH104" i="6"/>
  <c r="BA101" i="6"/>
  <c r="C78" i="3"/>
  <c r="E75" i="3"/>
  <c r="BH117" i="6"/>
  <c r="BI116" i="6"/>
  <c r="BB112" i="6"/>
  <c r="BG104" i="6"/>
  <c r="BG117" i="6"/>
  <c r="BF116" i="6"/>
  <c r="BI111" i="6"/>
  <c r="BD104" i="6"/>
  <c r="C59" i="3"/>
  <c r="BM120" i="6"/>
  <c r="BM119" i="6"/>
  <c r="BA118" i="6"/>
  <c r="BD117" i="6"/>
  <c r="BD116" i="6"/>
  <c r="BB111" i="6"/>
  <c r="E95" i="3"/>
  <c r="BK120" i="6"/>
  <c r="BL119" i="6"/>
  <c r="Z119" i="6"/>
  <c r="AB119" i="6" s="1"/>
  <c r="AD119" i="6" s="1"/>
  <c r="AE119" i="6" s="1"/>
  <c r="BB116" i="6"/>
  <c r="C79" i="3"/>
  <c r="E73" i="3"/>
  <c r="DB120" i="6"/>
  <c r="BI120" i="6"/>
  <c r="DB119" i="6"/>
  <c r="BK119" i="6"/>
  <c r="BF106" i="6"/>
  <c r="E105" i="3"/>
  <c r="E76" i="3"/>
  <c r="BH120" i="6"/>
  <c r="BI119" i="6"/>
  <c r="Z116" i="6"/>
  <c r="BV115" i="6"/>
  <c r="BV110" i="6"/>
  <c r="C77" i="3"/>
  <c r="BK114" i="6"/>
  <c r="BF112" i="6"/>
  <c r="BJ111" i="6"/>
  <c r="BA109" i="6"/>
  <c r="BF104" i="6"/>
  <c r="BH114" i="6"/>
  <c r="BB114" i="6"/>
  <c r="BH111" i="6"/>
  <c r="BV111" i="6"/>
  <c r="BF115" i="6"/>
  <c r="BG111" i="6"/>
  <c r="BJ109" i="6"/>
  <c r="Z104" i="6"/>
  <c r="AB104" i="6" s="1"/>
  <c r="AD104" i="6" s="1"/>
  <c r="AE104" i="6" s="1"/>
  <c r="C74" i="3"/>
  <c r="C57" i="3"/>
  <c r="BD109" i="6"/>
  <c r="BH107" i="6"/>
  <c r="BM104" i="6"/>
  <c r="BC109" i="6"/>
  <c r="BC107" i="6"/>
  <c r="AB109" i="6"/>
  <c r="AD109" i="6" s="1"/>
  <c r="AE109" i="6" s="1"/>
  <c r="Y109" i="6"/>
  <c r="BE109" i="6" s="1"/>
  <c r="E107" i="3"/>
  <c r="F98" i="3"/>
  <c r="E91" i="3"/>
  <c r="E83" i="3"/>
  <c r="C61" i="3"/>
  <c r="E60" i="3"/>
  <c r="BM114" i="6"/>
  <c r="BD114" i="6"/>
  <c r="BD112" i="6"/>
  <c r="BM110" i="6"/>
  <c r="BC110" i="6"/>
  <c r="BV109" i="6"/>
  <c r="BB107" i="6"/>
  <c r="DB106" i="6"/>
  <c r="BM106" i="6"/>
  <c r="BI105" i="6"/>
  <c r="BH102" i="6"/>
  <c r="BD110" i="6"/>
  <c r="E108" i="3"/>
  <c r="F99" i="3"/>
  <c r="F60" i="3"/>
  <c r="DB114" i="6"/>
  <c r="BL114" i="6"/>
  <c r="BC114" i="6"/>
  <c r="BL110" i="6"/>
  <c r="BB110" i="6"/>
  <c r="BA107" i="6"/>
  <c r="DB104" i="6"/>
  <c r="BV104" i="6"/>
  <c r="BW104" i="6" s="1"/>
  <c r="BC104" i="6"/>
  <c r="BJ103" i="6"/>
  <c r="BF102" i="6"/>
  <c r="E85" i="3"/>
  <c r="BK110" i="6"/>
  <c r="E93" i="3"/>
  <c r="E110" i="3"/>
  <c r="F101" i="3"/>
  <c r="F62" i="3"/>
  <c r="BJ114" i="6"/>
  <c r="BA114" i="6"/>
  <c r="DB112" i="6"/>
  <c r="BL112" i="6"/>
  <c r="BJ110" i="6"/>
  <c r="DB108" i="6"/>
  <c r="BK107" i="6"/>
  <c r="BH106" i="6"/>
  <c r="Z106" i="6"/>
  <c r="Y106" i="6" s="1"/>
  <c r="BE106" i="6" s="1"/>
  <c r="BL104" i="6"/>
  <c r="BH103" i="6"/>
  <c r="BC102" i="6"/>
  <c r="BJ101" i="6"/>
  <c r="E109" i="3"/>
  <c r="C96" i="3"/>
  <c r="C88" i="3"/>
  <c r="BI114" i="6"/>
  <c r="BK112" i="6"/>
  <c r="BH110" i="6"/>
  <c r="Z110" i="6"/>
  <c r="AB110" i="6" s="1"/>
  <c r="AD110" i="6" s="1"/>
  <c r="AE110" i="6" s="1"/>
  <c r="BI109" i="6"/>
  <c r="BK108" i="6"/>
  <c r="BJ107" i="6"/>
  <c r="BG106" i="6"/>
  <c r="BK104" i="6"/>
  <c r="BG103" i="6"/>
  <c r="BV102" i="6"/>
  <c r="BW102" i="6" s="1"/>
  <c r="AA112" i="6"/>
  <c r="BG110" i="6"/>
  <c r="BM102" i="6"/>
  <c r="AB102" i="6"/>
  <c r="AD102" i="6" s="1"/>
  <c r="AE102" i="6" s="1"/>
  <c r="E104" i="3"/>
  <c r="F104" i="3"/>
  <c r="E81" i="3"/>
  <c r="BF114" i="6"/>
  <c r="Z114" i="6"/>
  <c r="Y114" i="6" s="1"/>
  <c r="BE114" i="6" s="1"/>
  <c r="BH112" i="6"/>
  <c r="Z112" i="6"/>
  <c r="Y112" i="6" s="1"/>
  <c r="BE112" i="6" s="1"/>
  <c r="BL102" i="6"/>
  <c r="AI59" i="3"/>
  <c r="AI96" i="3"/>
  <c r="E69" i="3"/>
  <c r="Y110" i="6"/>
  <c r="BE110" i="6" s="1"/>
  <c r="BW110" i="6"/>
  <c r="AA113" i="6"/>
  <c r="BV113" i="6"/>
  <c r="Y117" i="6"/>
  <c r="BE117" i="6" s="1"/>
  <c r="BC117" i="6"/>
  <c r="BH116" i="6"/>
  <c r="AA116" i="6"/>
  <c r="BM115" i="6"/>
  <c r="BC113" i="6"/>
  <c r="BK113" i="6"/>
  <c r="BM113" i="6"/>
  <c r="DB113" i="6"/>
  <c r="AA105" i="6"/>
  <c r="BV105" i="6"/>
  <c r="BC115" i="6"/>
  <c r="BK115" i="6"/>
  <c r="BF120" i="6"/>
  <c r="BJ119" i="6"/>
  <c r="BB119" i="6"/>
  <c r="BF118" i="6"/>
  <c r="BJ117" i="6"/>
  <c r="BA117" i="6"/>
  <c r="Y116" i="6"/>
  <c r="BE116" i="6" s="1"/>
  <c r="BL115" i="6"/>
  <c r="BB115" i="6"/>
  <c r="BG113" i="6"/>
  <c r="BW109" i="6"/>
  <c r="BJ115" i="6"/>
  <c r="BA115" i="6"/>
  <c r="BF113" i="6"/>
  <c r="BL120" i="6"/>
  <c r="BD120" i="6"/>
  <c r="Z120" i="6"/>
  <c r="BL118" i="6"/>
  <c r="BD118" i="6"/>
  <c r="Z118" i="6"/>
  <c r="BL116" i="6"/>
  <c r="BC116" i="6"/>
  <c r="DB115" i="6"/>
  <c r="BI115" i="6"/>
  <c r="BD113" i="6"/>
  <c r="BH115" i="6"/>
  <c r="BB113" i="6"/>
  <c r="BJ120" i="6"/>
  <c r="BJ118" i="6"/>
  <c r="BF117" i="6"/>
  <c r="DB116" i="6"/>
  <c r="BJ116" i="6"/>
  <c r="BA116" i="6"/>
  <c r="BG115" i="6"/>
  <c r="Z115" i="6"/>
  <c r="AB115" i="6" s="1"/>
  <c r="AD115" i="6" s="1"/>
  <c r="AE115" i="6" s="1"/>
  <c r="BL113" i="6"/>
  <c r="BA113" i="6"/>
  <c r="Z113" i="6"/>
  <c r="Y113" i="6" s="1"/>
  <c r="BE113" i="6" s="1"/>
  <c r="BH108" i="6"/>
  <c r="BC105" i="6"/>
  <c r="BK105" i="6"/>
  <c r="Z105" i="6"/>
  <c r="BD105" i="6"/>
  <c r="BL105" i="6"/>
  <c r="BM105" i="6"/>
  <c r="DB105" i="6"/>
  <c r="BF105" i="6"/>
  <c r="BA108" i="6"/>
  <c r="BI108" i="6"/>
  <c r="BB108" i="6"/>
  <c r="BJ108" i="6"/>
  <c r="AA103" i="6"/>
  <c r="BV103" i="6"/>
  <c r="AA101" i="6"/>
  <c r="BV101" i="6"/>
  <c r="BF111" i="6"/>
  <c r="BV107" i="6"/>
  <c r="Z107" i="6"/>
  <c r="BD107" i="6"/>
  <c r="BL107" i="6"/>
  <c r="BM107" i="6"/>
  <c r="DB107" i="6"/>
  <c r="BF107" i="6"/>
  <c r="BB105" i="6"/>
  <c r="BI112" i="6"/>
  <c r="BA112" i="6"/>
  <c r="DB111" i="6"/>
  <c r="BM111" i="6"/>
  <c r="BD108" i="6"/>
  <c r="BA105" i="6"/>
  <c r="BL111" i="6"/>
  <c r="BD111" i="6"/>
  <c r="Z111" i="6"/>
  <c r="AB111" i="6" s="1"/>
  <c r="AD111" i="6" s="1"/>
  <c r="AE111" i="6" s="1"/>
  <c r="BM109" i="6"/>
  <c r="DB109" i="6"/>
  <c r="BF109" i="6"/>
  <c r="BM108" i="6"/>
  <c r="BC108" i="6"/>
  <c r="BK111" i="6"/>
  <c r="BC111" i="6"/>
  <c r="BA110" i="6"/>
  <c r="BI110" i="6"/>
  <c r="BG109" i="6"/>
  <c r="BL108" i="6"/>
  <c r="Z108" i="6"/>
  <c r="BI107" i="6"/>
  <c r="Y104" i="6"/>
  <c r="BE104" i="6" s="1"/>
  <c r="Y102" i="6"/>
  <c r="BE102" i="6" s="1"/>
  <c r="BJ106" i="6"/>
  <c r="BB106" i="6"/>
  <c r="BJ104" i="6"/>
  <c r="BB104" i="6"/>
  <c r="BF103" i="6"/>
  <c r="BJ102" i="6"/>
  <c r="BB102" i="6"/>
  <c r="BF101" i="6"/>
  <c r="BI106" i="6"/>
  <c r="BI104" i="6"/>
  <c r="DB103" i="6"/>
  <c r="BM103" i="6"/>
  <c r="BI102" i="6"/>
  <c r="BA102" i="6"/>
  <c r="DB101" i="6"/>
  <c r="BM101" i="6"/>
  <c r="BL103" i="6"/>
  <c r="BD103" i="6"/>
  <c r="Z103" i="6"/>
  <c r="AB103" i="6" s="1"/>
  <c r="AD103" i="6" s="1"/>
  <c r="AE103" i="6" s="1"/>
  <c r="BL101" i="6"/>
  <c r="BD101" i="6"/>
  <c r="Z101" i="6"/>
  <c r="BK103" i="6"/>
  <c r="BC103" i="6"/>
  <c r="BK101" i="6"/>
  <c r="BC101" i="6"/>
  <c r="AJ110" i="3"/>
  <c r="AJ109" i="3"/>
  <c r="AJ108" i="3"/>
  <c r="AJ107" i="3"/>
  <c r="AJ106" i="3"/>
  <c r="AJ102" i="3"/>
  <c r="AI79" i="3"/>
  <c r="AI77" i="3"/>
  <c r="AI65" i="3"/>
  <c r="AI63" i="3"/>
  <c r="AI61" i="3"/>
  <c r="C63" i="3"/>
  <c r="C110" i="3"/>
  <c r="C108" i="3"/>
  <c r="C106" i="3"/>
  <c r="C104" i="3"/>
  <c r="C102" i="3"/>
  <c r="C100" i="3"/>
  <c r="C98" i="3"/>
  <c r="C73" i="3"/>
  <c r="C109" i="3"/>
  <c r="C107" i="3"/>
  <c r="C105" i="3"/>
  <c r="C103" i="3"/>
  <c r="C101" i="3"/>
  <c r="C99" i="3"/>
  <c r="C97" i="3"/>
  <c r="C72" i="3"/>
  <c r="C71" i="3"/>
  <c r="C70" i="3"/>
  <c r="C95" i="3"/>
  <c r="C94" i="3"/>
  <c r="C93" i="3"/>
  <c r="C91" i="3"/>
  <c r="C90" i="3"/>
  <c r="C89" i="3"/>
  <c r="C69" i="3"/>
  <c r="C87" i="3"/>
  <c r="C86" i="3"/>
  <c r="C85" i="3"/>
  <c r="C84" i="3"/>
  <c r="C83" i="3"/>
  <c r="C82" i="3"/>
  <c r="C81" i="3"/>
  <c r="C80" i="3"/>
  <c r="C68" i="3"/>
  <c r="C67" i="3"/>
  <c r="C66" i="3"/>
  <c r="C65" i="3"/>
  <c r="E94" i="3"/>
  <c r="E92" i="3"/>
  <c r="AG91" i="3"/>
  <c r="AI91" i="3" s="1"/>
  <c r="AG85" i="3"/>
  <c r="AI85" i="3" s="1"/>
  <c r="E71" i="3"/>
  <c r="E70" i="3"/>
  <c r="E62" i="3"/>
  <c r="E102" i="3"/>
  <c r="E101" i="3"/>
  <c r="E100" i="3"/>
  <c r="E99" i="3"/>
  <c r="E98" i="3"/>
  <c r="E96" i="3"/>
  <c r="AG95" i="3"/>
  <c r="AI95" i="3" s="1"/>
  <c r="AG89" i="3"/>
  <c r="AI89" i="3" s="1"/>
  <c r="E82" i="3"/>
  <c r="AI73" i="3"/>
  <c r="AI84" i="3"/>
  <c r="E77" i="3"/>
  <c r="AG93" i="3"/>
  <c r="AI93" i="3" s="1"/>
  <c r="E86" i="3"/>
  <c r="AG83" i="3"/>
  <c r="AI83" i="3" s="1"/>
  <c r="E80" i="3"/>
  <c r="E74" i="3"/>
  <c r="E67" i="3"/>
  <c r="E66" i="3"/>
  <c r="F58" i="3"/>
  <c r="F57" i="3"/>
  <c r="F56" i="3"/>
  <c r="AI88" i="3"/>
  <c r="AG97" i="3"/>
  <c r="AI97" i="3" s="1"/>
  <c r="C92" i="3"/>
  <c r="E90" i="3"/>
  <c r="E88" i="3"/>
  <c r="AG87" i="3"/>
  <c r="AI87" i="3" s="1"/>
  <c r="AG81" i="3"/>
  <c r="AI81" i="3" s="1"/>
  <c r="AG75" i="3"/>
  <c r="AI75" i="3" s="1"/>
  <c r="AI69" i="3"/>
  <c r="E64" i="3"/>
  <c r="AI92" i="3"/>
  <c r="E84" i="3"/>
  <c r="E78" i="3"/>
  <c r="E72" i="3"/>
  <c r="F64" i="3"/>
  <c r="C62" i="3"/>
  <c r="F94" i="3"/>
  <c r="AF94" i="3"/>
  <c r="AJ94" i="3" s="1"/>
  <c r="F82" i="3"/>
  <c r="AF82" i="3"/>
  <c r="AJ82" i="3" s="1"/>
  <c r="F78" i="3"/>
  <c r="AF78" i="3"/>
  <c r="AJ78" i="3" s="1"/>
  <c r="F74" i="3"/>
  <c r="AF74" i="3"/>
  <c r="AJ74" i="3" s="1"/>
  <c r="F70" i="3"/>
  <c r="AF70" i="3"/>
  <c r="AJ70" i="3" s="1"/>
  <c r="F66" i="3"/>
  <c r="AF66" i="3"/>
  <c r="AJ66" i="3" s="1"/>
  <c r="E58" i="3"/>
  <c r="AG58" i="3"/>
  <c r="AI58" i="3" s="1"/>
  <c r="F90" i="3"/>
  <c r="AF90" i="3"/>
  <c r="AJ90" i="3" s="1"/>
  <c r="F86" i="3"/>
  <c r="AF86" i="3"/>
  <c r="AJ86" i="3" s="1"/>
  <c r="AG110" i="3"/>
  <c r="AI110" i="3" s="1"/>
  <c r="AH110" i="3" s="1"/>
  <c r="AG109" i="3"/>
  <c r="AI109" i="3" s="1"/>
  <c r="AG108" i="3"/>
  <c r="AI108" i="3" s="1"/>
  <c r="AH108" i="3" s="1"/>
  <c r="AG107" i="3"/>
  <c r="AI107" i="3" s="1"/>
  <c r="AG106" i="3"/>
  <c r="AI106" i="3" s="1"/>
  <c r="AG105" i="3"/>
  <c r="AI105" i="3" s="1"/>
  <c r="AG104" i="3"/>
  <c r="AI104" i="3" s="1"/>
  <c r="AG103" i="3"/>
  <c r="AI103" i="3" s="1"/>
  <c r="AG102" i="3"/>
  <c r="AI102" i="3" s="1"/>
  <c r="AG101" i="3"/>
  <c r="AI101" i="3" s="1"/>
  <c r="AH101" i="3" s="1"/>
  <c r="AG100" i="3"/>
  <c r="AI100" i="3" s="1"/>
  <c r="AG99" i="3"/>
  <c r="AI99" i="3" s="1"/>
  <c r="AG98" i="3"/>
  <c r="AI98" i="3" s="1"/>
  <c r="F110" i="3"/>
  <c r="F109" i="3"/>
  <c r="F108" i="3"/>
  <c r="F107" i="3"/>
  <c r="F106" i="3"/>
  <c r="AF105" i="3"/>
  <c r="AJ105" i="3" s="1"/>
  <c r="AF104" i="3"/>
  <c r="AJ104" i="3" s="1"/>
  <c r="AF103" i="3"/>
  <c r="AJ103" i="3" s="1"/>
  <c r="F102" i="3"/>
  <c r="AF101" i="3"/>
  <c r="AJ101" i="3" s="1"/>
  <c r="AF100" i="3"/>
  <c r="AJ100" i="3" s="1"/>
  <c r="AF99" i="3"/>
  <c r="AJ99" i="3" s="1"/>
  <c r="AF98" i="3"/>
  <c r="AJ98" i="3" s="1"/>
  <c r="F95" i="3"/>
  <c r="AF95" i="3"/>
  <c r="AJ95" i="3" s="1"/>
  <c r="AG94" i="3"/>
  <c r="AI94" i="3" s="1"/>
  <c r="F91" i="3"/>
  <c r="AF91" i="3"/>
  <c r="AJ91" i="3" s="1"/>
  <c r="AG90" i="3"/>
  <c r="AI90" i="3" s="1"/>
  <c r="F87" i="3"/>
  <c r="AF87" i="3"/>
  <c r="AJ87" i="3" s="1"/>
  <c r="AG86" i="3"/>
  <c r="AI86" i="3" s="1"/>
  <c r="F83" i="3"/>
  <c r="AF83" i="3"/>
  <c r="AJ83" i="3" s="1"/>
  <c r="AG82" i="3"/>
  <c r="AI82" i="3" s="1"/>
  <c r="F79" i="3"/>
  <c r="AF79" i="3"/>
  <c r="AJ79" i="3" s="1"/>
  <c r="AH79" i="3" s="1"/>
  <c r="AG78" i="3"/>
  <c r="AI78" i="3" s="1"/>
  <c r="F75" i="3"/>
  <c r="AF75" i="3"/>
  <c r="AJ75" i="3" s="1"/>
  <c r="AG74" i="3"/>
  <c r="AI74" i="3" s="1"/>
  <c r="F71" i="3"/>
  <c r="AF71" i="3"/>
  <c r="AJ71" i="3" s="1"/>
  <c r="AG70" i="3"/>
  <c r="AI70" i="3" s="1"/>
  <c r="F67" i="3"/>
  <c r="AF67" i="3"/>
  <c r="AJ67" i="3" s="1"/>
  <c r="AG66" i="3"/>
  <c r="AI66" i="3" s="1"/>
  <c r="AH66" i="3" s="1"/>
  <c r="E57" i="3"/>
  <c r="AG57" i="3"/>
  <c r="AI57" i="3" s="1"/>
  <c r="AG64" i="3"/>
  <c r="AI64" i="3" s="1"/>
  <c r="AG62" i="3"/>
  <c r="AI62" i="3" s="1"/>
  <c r="AG60" i="3"/>
  <c r="AI60" i="3" s="1"/>
  <c r="E56" i="3"/>
  <c r="AG56" i="3"/>
  <c r="AI56" i="3" s="1"/>
  <c r="F96" i="3"/>
  <c r="AF96" i="3"/>
  <c r="AJ96" i="3" s="1"/>
  <c r="AH96" i="3" s="1"/>
  <c r="F92" i="3"/>
  <c r="AF92" i="3"/>
  <c r="AJ92" i="3" s="1"/>
  <c r="F88" i="3"/>
  <c r="AF88" i="3"/>
  <c r="AJ88" i="3" s="1"/>
  <c r="F84" i="3"/>
  <c r="AF84" i="3"/>
  <c r="AJ84" i="3" s="1"/>
  <c r="F80" i="3"/>
  <c r="AF80" i="3"/>
  <c r="AJ80" i="3" s="1"/>
  <c r="F76" i="3"/>
  <c r="AF76" i="3"/>
  <c r="AJ76" i="3" s="1"/>
  <c r="F72" i="3"/>
  <c r="AF72" i="3"/>
  <c r="AJ72" i="3" s="1"/>
  <c r="AG71" i="3"/>
  <c r="AI71" i="3" s="1"/>
  <c r="F68" i="3"/>
  <c r="AF68" i="3"/>
  <c r="AJ68" i="3" s="1"/>
  <c r="AG67" i="3"/>
  <c r="AI67" i="3" s="1"/>
  <c r="E65" i="3"/>
  <c r="E63" i="3"/>
  <c r="E61" i="3"/>
  <c r="E59" i="3"/>
  <c r="F65" i="3"/>
  <c r="F63" i="3"/>
  <c r="F61" i="3"/>
  <c r="F59" i="3"/>
  <c r="F97" i="3"/>
  <c r="AF97" i="3"/>
  <c r="AJ97" i="3" s="1"/>
  <c r="F93" i="3"/>
  <c r="AF93" i="3"/>
  <c r="AJ93" i="3" s="1"/>
  <c r="F89" i="3"/>
  <c r="AF89" i="3"/>
  <c r="AJ89" i="3" s="1"/>
  <c r="F85" i="3"/>
  <c r="AF85" i="3"/>
  <c r="AJ85" i="3" s="1"/>
  <c r="F81" i="3"/>
  <c r="AF81" i="3"/>
  <c r="AJ81" i="3" s="1"/>
  <c r="AG80" i="3"/>
  <c r="AI80" i="3" s="1"/>
  <c r="F77" i="3"/>
  <c r="AF77" i="3"/>
  <c r="AJ77" i="3" s="1"/>
  <c r="AH77" i="3" s="1"/>
  <c r="AG76" i="3"/>
  <c r="AI76" i="3" s="1"/>
  <c r="F73" i="3"/>
  <c r="AF73" i="3"/>
  <c r="AJ73" i="3" s="1"/>
  <c r="AG72" i="3"/>
  <c r="AI72" i="3" s="1"/>
  <c r="F69" i="3"/>
  <c r="AF69" i="3"/>
  <c r="AJ69" i="3" s="1"/>
  <c r="AG68" i="3"/>
  <c r="AI68" i="3" s="1"/>
  <c r="AF65" i="3"/>
  <c r="AJ65" i="3" s="1"/>
  <c r="AH65" i="3" s="1"/>
  <c r="AF64" i="3"/>
  <c r="AJ64" i="3" s="1"/>
  <c r="AF63" i="3"/>
  <c r="AJ63" i="3" s="1"/>
  <c r="AF62" i="3"/>
  <c r="AJ62" i="3" s="1"/>
  <c r="AF61" i="3"/>
  <c r="AJ61" i="3" s="1"/>
  <c r="AF60" i="3"/>
  <c r="AJ60" i="3" s="1"/>
  <c r="AF59" i="3"/>
  <c r="AJ59" i="3" s="1"/>
  <c r="AH59" i="3" s="1"/>
  <c r="AF58" i="3"/>
  <c r="AJ58" i="3" s="1"/>
  <c r="AF57" i="3"/>
  <c r="AJ57" i="3" s="1"/>
  <c r="AF56" i="3"/>
  <c r="AJ56" i="3" s="1"/>
  <c r="CT101" i="6"/>
  <c r="CT118" i="6"/>
  <c r="CT109" i="6"/>
  <c r="CT110" i="6"/>
  <c r="CT120" i="6"/>
  <c r="CT117" i="6"/>
  <c r="CT119" i="6"/>
  <c r="CT116" i="6"/>
  <c r="CT114" i="6"/>
  <c r="CT105" i="6"/>
  <c r="CT106" i="6"/>
  <c r="CT111" i="6"/>
  <c r="CT112" i="6"/>
  <c r="CT103" i="6"/>
  <c r="AB105" i="6" l="1"/>
  <c r="AD105" i="6" s="1"/>
  <c r="AE105" i="6" s="1"/>
  <c r="AB116" i="6"/>
  <c r="AD116" i="6" s="1"/>
  <c r="AE116" i="6" s="1"/>
  <c r="Y119" i="6"/>
  <c r="BE119" i="6" s="1"/>
  <c r="AH61" i="3"/>
  <c r="AB114" i="6"/>
  <c r="AD114" i="6" s="1"/>
  <c r="AE114" i="6" s="1"/>
  <c r="AH63" i="3"/>
  <c r="BW106" i="6"/>
  <c r="AB106" i="6"/>
  <c r="AD106" i="6" s="1"/>
  <c r="AE106" i="6" s="1"/>
  <c r="BW114" i="6"/>
  <c r="AH72" i="3"/>
  <c r="AH76" i="3"/>
  <c r="AH84" i="3"/>
  <c r="AH87" i="3"/>
  <c r="BW112" i="6"/>
  <c r="AB112" i="6"/>
  <c r="AD112" i="6" s="1"/>
  <c r="AE112" i="6" s="1"/>
  <c r="AH109" i="3"/>
  <c r="AH107" i="3"/>
  <c r="AH73" i="3"/>
  <c r="AH67" i="3"/>
  <c r="AH92" i="3"/>
  <c r="AH94" i="3"/>
  <c r="AH106" i="3"/>
  <c r="AH102" i="3"/>
  <c r="AH95" i="3"/>
  <c r="AH83" i="3"/>
  <c r="AB108" i="6"/>
  <c r="AD108" i="6" s="1"/>
  <c r="AE108" i="6" s="1"/>
  <c r="BW108" i="6"/>
  <c r="Y108" i="6"/>
  <c r="BE108" i="6" s="1"/>
  <c r="BW115" i="6"/>
  <c r="Y105" i="6"/>
  <c r="BE105" i="6" s="1"/>
  <c r="Y120" i="6"/>
  <c r="BE120" i="6" s="1"/>
  <c r="AB120" i="6"/>
  <c r="AD120" i="6" s="1"/>
  <c r="AE120" i="6" s="1"/>
  <c r="BW105" i="6"/>
  <c r="Y111" i="6"/>
  <c r="BE111" i="6" s="1"/>
  <c r="AB101" i="6"/>
  <c r="AD101" i="6" s="1"/>
  <c r="AE101" i="6" s="1"/>
  <c r="BW101" i="6"/>
  <c r="Y101" i="6"/>
  <c r="BE101" i="6" s="1"/>
  <c r="BW103" i="6"/>
  <c r="Y115" i="6"/>
  <c r="BE115" i="6" s="1"/>
  <c r="AB113" i="6"/>
  <c r="AD113" i="6" s="1"/>
  <c r="AE113" i="6" s="1"/>
  <c r="BW113" i="6"/>
  <c r="BW111" i="6"/>
  <c r="Y103" i="6"/>
  <c r="BE103" i="6" s="1"/>
  <c r="AB107" i="6"/>
  <c r="AD107" i="6" s="1"/>
  <c r="AE107" i="6" s="1"/>
  <c r="BW107" i="6"/>
  <c r="Y107" i="6"/>
  <c r="BE107" i="6" s="1"/>
  <c r="Y118" i="6"/>
  <c r="BE118" i="6" s="1"/>
  <c r="AB118" i="6"/>
  <c r="AD118" i="6" s="1"/>
  <c r="AE118" i="6" s="1"/>
  <c r="AH93" i="3"/>
  <c r="AH91" i="3"/>
  <c r="AH85" i="3"/>
  <c r="AH82" i="3"/>
  <c r="AH81" i="3"/>
  <c r="AH75" i="3"/>
  <c r="AH105" i="3"/>
  <c r="AH86" i="3"/>
  <c r="AH100" i="3"/>
  <c r="AH89" i="3"/>
  <c r="AH88" i="3"/>
  <c r="AH78" i="3"/>
  <c r="AH69" i="3"/>
  <c r="AH62" i="3"/>
  <c r="AH97" i="3"/>
  <c r="AH70" i="3"/>
  <c r="AH80" i="3"/>
  <c r="AH64" i="3"/>
  <c r="AH98" i="3"/>
  <c r="AH57" i="3"/>
  <c r="AH74" i="3"/>
  <c r="AH99" i="3"/>
  <c r="AH58" i="3"/>
  <c r="AH56" i="3"/>
  <c r="AH68" i="3"/>
  <c r="AH71" i="3"/>
  <c r="AH90" i="3"/>
  <c r="AH103" i="3"/>
  <c r="AH60" i="3"/>
  <c r="AH104" i="3"/>
  <c r="AO8" i="6" l="1"/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9" i="3"/>
  <c r="AE7" i="3" l="1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6" i="3"/>
  <c r="AD45" i="3" l="1"/>
  <c r="AD46" i="3"/>
  <c r="AD47" i="3"/>
  <c r="AD48" i="3"/>
  <c r="AD49" i="3"/>
  <c r="AD50" i="3"/>
  <c r="AD51" i="3"/>
  <c r="AD52" i="3"/>
  <c r="AD53" i="3"/>
  <c r="AD54" i="3"/>
  <c r="AD55" i="3"/>
  <c r="R50" i="6" l="1"/>
  <c r="CR50" i="6" s="1"/>
  <c r="U50" i="6"/>
  <c r="V50" i="6"/>
  <c r="W50" i="6"/>
  <c r="X50" i="6"/>
  <c r="BV50" i="6" s="1"/>
  <c r="AC50" i="6"/>
  <c r="CD50" i="6"/>
  <c r="CE50" i="6"/>
  <c r="CF50" i="6"/>
  <c r="CG50" i="6"/>
  <c r="CH50" i="6"/>
  <c r="CO50" i="6"/>
  <c r="CP50" i="6" s="1"/>
  <c r="R51" i="6"/>
  <c r="CR51" i="6" s="1"/>
  <c r="U51" i="6"/>
  <c r="V51" i="6"/>
  <c r="BD51" i="6" s="1"/>
  <c r="W51" i="6"/>
  <c r="X51" i="6"/>
  <c r="BV51" i="6" s="1"/>
  <c r="AC51" i="6"/>
  <c r="CD51" i="6"/>
  <c r="CE51" i="6"/>
  <c r="CF51" i="6"/>
  <c r="CG51" i="6"/>
  <c r="CH51" i="6"/>
  <c r="CO51" i="6"/>
  <c r="CP51" i="6" s="1"/>
  <c r="R52" i="6"/>
  <c r="CR52" i="6" s="1"/>
  <c r="U52" i="6"/>
  <c r="V52" i="6"/>
  <c r="BD52" i="6" s="1"/>
  <c r="W52" i="6"/>
  <c r="X52" i="6"/>
  <c r="BV52" i="6" s="1"/>
  <c r="AC52" i="6"/>
  <c r="CD52" i="6"/>
  <c r="CE52" i="6"/>
  <c r="CF52" i="6"/>
  <c r="CG52" i="6"/>
  <c r="CH52" i="6"/>
  <c r="CO52" i="6"/>
  <c r="CP52" i="6" s="1"/>
  <c r="R53" i="6"/>
  <c r="CR53" i="6" s="1"/>
  <c r="U53" i="6"/>
  <c r="V53" i="6"/>
  <c r="W53" i="6"/>
  <c r="X53" i="6"/>
  <c r="AC53" i="6"/>
  <c r="CD53" i="6"/>
  <c r="CE53" i="6"/>
  <c r="CF53" i="6"/>
  <c r="CG53" i="6"/>
  <c r="CH53" i="6"/>
  <c r="CO53" i="6"/>
  <c r="CP53" i="6" s="1"/>
  <c r="R54" i="6"/>
  <c r="CR54" i="6" s="1"/>
  <c r="U54" i="6"/>
  <c r="V54" i="6"/>
  <c r="Z54" i="6" s="1"/>
  <c r="W54" i="6"/>
  <c r="X54" i="6"/>
  <c r="AC54" i="6"/>
  <c r="CD54" i="6"/>
  <c r="CE54" i="6"/>
  <c r="CF54" i="6"/>
  <c r="CG54" i="6"/>
  <c r="CH54" i="6"/>
  <c r="CO54" i="6"/>
  <c r="CP54" i="6" s="1"/>
  <c r="R55" i="6"/>
  <c r="CR55" i="6" s="1"/>
  <c r="U55" i="6"/>
  <c r="V55" i="6"/>
  <c r="BF55" i="6" s="1"/>
  <c r="W55" i="6"/>
  <c r="X55" i="6"/>
  <c r="BV55" i="6" s="1"/>
  <c r="AC55" i="6"/>
  <c r="CD55" i="6"/>
  <c r="CE55" i="6"/>
  <c r="CF55" i="6"/>
  <c r="CG55" i="6"/>
  <c r="CH55" i="6"/>
  <c r="CO55" i="6"/>
  <c r="CP55" i="6" s="1"/>
  <c r="R56" i="6"/>
  <c r="CR56" i="6" s="1"/>
  <c r="U56" i="6"/>
  <c r="V56" i="6"/>
  <c r="BF56" i="6" s="1"/>
  <c r="W56" i="6"/>
  <c r="BW56" i="6" s="1"/>
  <c r="X56" i="6"/>
  <c r="AC56" i="6"/>
  <c r="CD56" i="6"/>
  <c r="CE56" i="6"/>
  <c r="CF56" i="6"/>
  <c r="CG56" i="6"/>
  <c r="CH56" i="6"/>
  <c r="CO56" i="6"/>
  <c r="CP56" i="6" s="1"/>
  <c r="R57" i="6"/>
  <c r="CR57" i="6" s="1"/>
  <c r="U57" i="6"/>
  <c r="V57" i="6"/>
  <c r="BD57" i="6" s="1"/>
  <c r="W57" i="6"/>
  <c r="BW57" i="6" s="1"/>
  <c r="X57" i="6"/>
  <c r="AC57" i="6"/>
  <c r="CD57" i="6"/>
  <c r="CE57" i="6"/>
  <c r="CF57" i="6"/>
  <c r="CG57" i="6"/>
  <c r="CH57" i="6"/>
  <c r="CO57" i="6"/>
  <c r="CP57" i="6" s="1"/>
  <c r="R58" i="6"/>
  <c r="CR58" i="6" s="1"/>
  <c r="U58" i="6"/>
  <c r="V58" i="6"/>
  <c r="BL58" i="6" s="1"/>
  <c r="W58" i="6"/>
  <c r="BW58" i="6" s="1"/>
  <c r="X58" i="6"/>
  <c r="AC58" i="6"/>
  <c r="CD58" i="6"/>
  <c r="CE58" i="6"/>
  <c r="CF58" i="6"/>
  <c r="CG58" i="6"/>
  <c r="CH58" i="6"/>
  <c r="CO58" i="6"/>
  <c r="CP58" i="6" s="1"/>
  <c r="R59" i="6"/>
  <c r="CR59" i="6" s="1"/>
  <c r="U59" i="6"/>
  <c r="V59" i="6"/>
  <c r="Z59" i="6" s="1"/>
  <c r="W59" i="6"/>
  <c r="BW59" i="6" s="1"/>
  <c r="X59" i="6"/>
  <c r="BV59" i="6" s="1"/>
  <c r="AC59" i="6"/>
  <c r="CD59" i="6"/>
  <c r="CE59" i="6"/>
  <c r="CF59" i="6"/>
  <c r="CG59" i="6"/>
  <c r="CH59" i="6"/>
  <c r="CO59" i="6"/>
  <c r="CP59" i="6" s="1"/>
  <c r="R60" i="6"/>
  <c r="CR60" i="6" s="1"/>
  <c r="U60" i="6"/>
  <c r="V60" i="6"/>
  <c r="BF60" i="6" s="1"/>
  <c r="W60" i="6"/>
  <c r="BW60" i="6" s="1"/>
  <c r="X60" i="6"/>
  <c r="AC60" i="6"/>
  <c r="CD60" i="6"/>
  <c r="CE60" i="6"/>
  <c r="CF60" i="6"/>
  <c r="CG60" i="6"/>
  <c r="CH60" i="6"/>
  <c r="CO60" i="6"/>
  <c r="CP60" i="6" s="1"/>
  <c r="R61" i="6"/>
  <c r="CR61" i="6" s="1"/>
  <c r="U61" i="6"/>
  <c r="V61" i="6"/>
  <c r="BB61" i="6" s="1"/>
  <c r="W61" i="6"/>
  <c r="BW61" i="6" s="1"/>
  <c r="X61" i="6"/>
  <c r="AC61" i="6"/>
  <c r="CD61" i="6"/>
  <c r="CE61" i="6"/>
  <c r="CF61" i="6"/>
  <c r="CG61" i="6"/>
  <c r="CH61" i="6"/>
  <c r="CO61" i="6"/>
  <c r="CP61" i="6" s="1"/>
  <c r="R62" i="6"/>
  <c r="CR62" i="6" s="1"/>
  <c r="U62" i="6"/>
  <c r="V62" i="6"/>
  <c r="BC62" i="6" s="1"/>
  <c r="W62" i="6"/>
  <c r="BW62" i="6" s="1"/>
  <c r="X62" i="6"/>
  <c r="AC62" i="6"/>
  <c r="CD62" i="6"/>
  <c r="CE62" i="6"/>
  <c r="CF62" i="6"/>
  <c r="CG62" i="6"/>
  <c r="CH62" i="6"/>
  <c r="CO62" i="6"/>
  <c r="CP62" i="6" s="1"/>
  <c r="R63" i="6"/>
  <c r="CR63" i="6" s="1"/>
  <c r="U63" i="6"/>
  <c r="V63" i="6"/>
  <c r="BC63" i="6" s="1"/>
  <c r="W63" i="6"/>
  <c r="BW63" i="6" s="1"/>
  <c r="X63" i="6"/>
  <c r="AA63" i="6" s="1"/>
  <c r="AC63" i="6"/>
  <c r="CD63" i="6"/>
  <c r="CE63" i="6"/>
  <c r="CF63" i="6"/>
  <c r="CG63" i="6"/>
  <c r="CH63" i="6"/>
  <c r="CO63" i="6"/>
  <c r="CP63" i="6" s="1"/>
  <c r="R64" i="6"/>
  <c r="CR64" i="6" s="1"/>
  <c r="U64" i="6"/>
  <c r="V64" i="6"/>
  <c r="BL64" i="6" s="1"/>
  <c r="W64" i="6"/>
  <c r="BW64" i="6" s="1"/>
  <c r="X64" i="6"/>
  <c r="AA64" i="6" s="1"/>
  <c r="AC64" i="6"/>
  <c r="CD64" i="6"/>
  <c r="CE64" i="6"/>
  <c r="CF64" i="6"/>
  <c r="CG64" i="6"/>
  <c r="CH64" i="6"/>
  <c r="CO64" i="6"/>
  <c r="CP64" i="6" s="1"/>
  <c r="R65" i="6"/>
  <c r="CR65" i="6" s="1"/>
  <c r="U65" i="6"/>
  <c r="V65" i="6"/>
  <c r="BB65" i="6" s="1"/>
  <c r="W65" i="6"/>
  <c r="BW65" i="6" s="1"/>
  <c r="X65" i="6"/>
  <c r="AA65" i="6" s="1"/>
  <c r="AC65" i="6"/>
  <c r="CD65" i="6"/>
  <c r="CE65" i="6"/>
  <c r="CF65" i="6"/>
  <c r="CG65" i="6"/>
  <c r="CH65" i="6"/>
  <c r="CO65" i="6"/>
  <c r="CP65" i="6" s="1"/>
  <c r="R66" i="6"/>
  <c r="CR66" i="6" s="1"/>
  <c r="U66" i="6"/>
  <c r="V66" i="6"/>
  <c r="BH66" i="6" s="1"/>
  <c r="W66" i="6"/>
  <c r="BW66" i="6" s="1"/>
  <c r="X66" i="6"/>
  <c r="AC66" i="6"/>
  <c r="CD66" i="6"/>
  <c r="CE66" i="6"/>
  <c r="CF66" i="6"/>
  <c r="CG66" i="6"/>
  <c r="CH66" i="6"/>
  <c r="CO66" i="6"/>
  <c r="CP66" i="6" s="1"/>
  <c r="R67" i="6"/>
  <c r="CR67" i="6" s="1"/>
  <c r="U67" i="6"/>
  <c r="V67" i="6"/>
  <c r="BF67" i="6" s="1"/>
  <c r="W67" i="6"/>
  <c r="BW67" i="6" s="1"/>
  <c r="X67" i="6"/>
  <c r="AC67" i="6"/>
  <c r="CD67" i="6"/>
  <c r="CE67" i="6"/>
  <c r="CF67" i="6"/>
  <c r="CG67" i="6"/>
  <c r="CH67" i="6"/>
  <c r="CO67" i="6"/>
  <c r="CP67" i="6" s="1"/>
  <c r="R68" i="6"/>
  <c r="CR68" i="6" s="1"/>
  <c r="U68" i="6"/>
  <c r="V68" i="6"/>
  <c r="BB68" i="6" s="1"/>
  <c r="W68" i="6"/>
  <c r="BW68" i="6" s="1"/>
  <c r="X68" i="6"/>
  <c r="AA68" i="6" s="1"/>
  <c r="AC68" i="6"/>
  <c r="CD68" i="6"/>
  <c r="CE68" i="6"/>
  <c r="CF68" i="6"/>
  <c r="CG68" i="6"/>
  <c r="CH68" i="6"/>
  <c r="CO68" i="6"/>
  <c r="CP68" i="6" s="1"/>
  <c r="R69" i="6"/>
  <c r="CR69" i="6" s="1"/>
  <c r="U69" i="6"/>
  <c r="V69" i="6"/>
  <c r="BH69" i="6" s="1"/>
  <c r="W69" i="6"/>
  <c r="BW69" i="6" s="1"/>
  <c r="X69" i="6"/>
  <c r="AC69" i="6"/>
  <c r="CD69" i="6"/>
  <c r="CE69" i="6"/>
  <c r="CF69" i="6"/>
  <c r="CG69" i="6"/>
  <c r="CH69" i="6"/>
  <c r="CO69" i="6"/>
  <c r="CP69" i="6" s="1"/>
  <c r="R70" i="6"/>
  <c r="CR70" i="6" s="1"/>
  <c r="U70" i="6"/>
  <c r="V70" i="6"/>
  <c r="BL70" i="6" s="1"/>
  <c r="W70" i="6"/>
  <c r="BW70" i="6" s="1"/>
  <c r="X70" i="6"/>
  <c r="AC70" i="6"/>
  <c r="CD70" i="6"/>
  <c r="CE70" i="6"/>
  <c r="CF70" i="6"/>
  <c r="CG70" i="6"/>
  <c r="CH70" i="6"/>
  <c r="CO70" i="6"/>
  <c r="CP70" i="6" s="1"/>
  <c r="R71" i="6"/>
  <c r="CR71" i="6" s="1"/>
  <c r="U71" i="6"/>
  <c r="V71" i="6"/>
  <c r="BM71" i="6" s="1"/>
  <c r="W71" i="6"/>
  <c r="BW71" i="6" s="1"/>
  <c r="X71" i="6"/>
  <c r="BV71" i="6" s="1"/>
  <c r="AC71" i="6"/>
  <c r="CD71" i="6"/>
  <c r="CE71" i="6"/>
  <c r="CF71" i="6"/>
  <c r="CG71" i="6"/>
  <c r="CH71" i="6"/>
  <c r="CO71" i="6"/>
  <c r="CP71" i="6" s="1"/>
  <c r="R72" i="6"/>
  <c r="CR72" i="6" s="1"/>
  <c r="U72" i="6"/>
  <c r="V72" i="6"/>
  <c r="Z72" i="6" s="1"/>
  <c r="W72" i="6"/>
  <c r="BW72" i="6" s="1"/>
  <c r="X72" i="6"/>
  <c r="BV72" i="6" s="1"/>
  <c r="AC72" i="6"/>
  <c r="CD72" i="6"/>
  <c r="CE72" i="6"/>
  <c r="CF72" i="6"/>
  <c r="CG72" i="6"/>
  <c r="CH72" i="6"/>
  <c r="CO72" i="6"/>
  <c r="CP72" i="6" s="1"/>
  <c r="R73" i="6"/>
  <c r="CR73" i="6" s="1"/>
  <c r="U73" i="6"/>
  <c r="V73" i="6"/>
  <c r="BL73" i="6" s="1"/>
  <c r="W73" i="6"/>
  <c r="BW73" i="6" s="1"/>
  <c r="X73" i="6"/>
  <c r="AC73" i="6"/>
  <c r="CD73" i="6"/>
  <c r="CE73" i="6"/>
  <c r="CF73" i="6"/>
  <c r="CG73" i="6"/>
  <c r="CH73" i="6"/>
  <c r="CO73" i="6"/>
  <c r="CP73" i="6" s="1"/>
  <c r="R74" i="6"/>
  <c r="CR74" i="6" s="1"/>
  <c r="U74" i="6"/>
  <c r="V74" i="6"/>
  <c r="BA74" i="6" s="1"/>
  <c r="W74" i="6"/>
  <c r="BW74" i="6" s="1"/>
  <c r="X74" i="6"/>
  <c r="BV74" i="6" s="1"/>
  <c r="AC74" i="6"/>
  <c r="CD74" i="6"/>
  <c r="CE74" i="6"/>
  <c r="CF74" i="6"/>
  <c r="CG74" i="6"/>
  <c r="CH74" i="6"/>
  <c r="CO74" i="6"/>
  <c r="CP74" i="6" s="1"/>
  <c r="R75" i="6"/>
  <c r="CR75" i="6" s="1"/>
  <c r="U75" i="6"/>
  <c r="V75" i="6"/>
  <c r="BJ75" i="6" s="1"/>
  <c r="W75" i="6"/>
  <c r="BW75" i="6" s="1"/>
  <c r="X75" i="6"/>
  <c r="AC75" i="6"/>
  <c r="CD75" i="6"/>
  <c r="CE75" i="6"/>
  <c r="CF75" i="6"/>
  <c r="CG75" i="6"/>
  <c r="CH75" i="6"/>
  <c r="CO75" i="6"/>
  <c r="CP75" i="6" s="1"/>
  <c r="R76" i="6"/>
  <c r="CR76" i="6" s="1"/>
  <c r="U76" i="6"/>
  <c r="V76" i="6"/>
  <c r="BA76" i="6" s="1"/>
  <c r="W76" i="6"/>
  <c r="BW76" i="6" s="1"/>
  <c r="X76" i="6"/>
  <c r="AC76" i="6"/>
  <c r="CD76" i="6"/>
  <c r="CE76" i="6"/>
  <c r="CF76" i="6"/>
  <c r="CG76" i="6"/>
  <c r="CH76" i="6"/>
  <c r="CO76" i="6"/>
  <c r="CP76" i="6" s="1"/>
  <c r="R77" i="6"/>
  <c r="CR77" i="6" s="1"/>
  <c r="U77" i="6"/>
  <c r="V77" i="6"/>
  <c r="BA77" i="6" s="1"/>
  <c r="W77" i="6"/>
  <c r="BW77" i="6" s="1"/>
  <c r="X77" i="6"/>
  <c r="AC77" i="6"/>
  <c r="CD77" i="6"/>
  <c r="CE77" i="6"/>
  <c r="CF77" i="6"/>
  <c r="CG77" i="6"/>
  <c r="CH77" i="6"/>
  <c r="CO77" i="6"/>
  <c r="CP77" i="6" s="1"/>
  <c r="R78" i="6"/>
  <c r="CR78" i="6" s="1"/>
  <c r="U78" i="6"/>
  <c r="V78" i="6"/>
  <c r="BA78" i="6" s="1"/>
  <c r="W78" i="6"/>
  <c r="BW78" i="6" s="1"/>
  <c r="X78" i="6"/>
  <c r="AC78" i="6"/>
  <c r="CD78" i="6"/>
  <c r="CE78" i="6"/>
  <c r="CF78" i="6"/>
  <c r="CG78" i="6"/>
  <c r="CH78" i="6"/>
  <c r="CO78" i="6"/>
  <c r="CP78" i="6" s="1"/>
  <c r="R79" i="6"/>
  <c r="CR79" i="6" s="1"/>
  <c r="U79" i="6"/>
  <c r="V79" i="6"/>
  <c r="BJ79" i="6" s="1"/>
  <c r="W79" i="6"/>
  <c r="BW79" i="6" s="1"/>
  <c r="X79" i="6"/>
  <c r="AC79" i="6"/>
  <c r="CD79" i="6"/>
  <c r="CE79" i="6"/>
  <c r="CF79" i="6"/>
  <c r="CG79" i="6"/>
  <c r="CH79" i="6"/>
  <c r="CO79" i="6"/>
  <c r="CP79" i="6" s="1"/>
  <c r="R80" i="6"/>
  <c r="CR80" i="6" s="1"/>
  <c r="U80" i="6"/>
  <c r="V80" i="6"/>
  <c r="BH80" i="6" s="1"/>
  <c r="W80" i="6"/>
  <c r="BW80" i="6" s="1"/>
  <c r="X80" i="6"/>
  <c r="AC80" i="6"/>
  <c r="CD80" i="6"/>
  <c r="CE80" i="6"/>
  <c r="CF80" i="6"/>
  <c r="CG80" i="6"/>
  <c r="CH80" i="6"/>
  <c r="CO80" i="6"/>
  <c r="CP80" i="6" s="1"/>
  <c r="R81" i="6"/>
  <c r="CR81" i="6" s="1"/>
  <c r="U81" i="6"/>
  <c r="V81" i="6"/>
  <c r="BA81" i="6" s="1"/>
  <c r="W81" i="6"/>
  <c r="BW81" i="6" s="1"/>
  <c r="X81" i="6"/>
  <c r="AC81" i="6"/>
  <c r="CD81" i="6"/>
  <c r="CE81" i="6"/>
  <c r="CF81" i="6"/>
  <c r="CG81" i="6"/>
  <c r="CH81" i="6"/>
  <c r="CO81" i="6"/>
  <c r="CP81" i="6" s="1"/>
  <c r="R82" i="6"/>
  <c r="CR82" i="6" s="1"/>
  <c r="U82" i="6"/>
  <c r="V82" i="6"/>
  <c r="BA82" i="6" s="1"/>
  <c r="W82" i="6"/>
  <c r="BW82" i="6" s="1"/>
  <c r="X82" i="6"/>
  <c r="AC82" i="6"/>
  <c r="CD82" i="6"/>
  <c r="CE82" i="6"/>
  <c r="CF82" i="6"/>
  <c r="CG82" i="6"/>
  <c r="CH82" i="6"/>
  <c r="CO82" i="6"/>
  <c r="CP82" i="6" s="1"/>
  <c r="R83" i="6"/>
  <c r="CR83" i="6" s="1"/>
  <c r="U83" i="6"/>
  <c r="V83" i="6"/>
  <c r="BA83" i="6" s="1"/>
  <c r="W83" i="6"/>
  <c r="BW83" i="6" s="1"/>
  <c r="X83" i="6"/>
  <c r="BV83" i="6" s="1"/>
  <c r="AC83" i="6"/>
  <c r="CD83" i="6"/>
  <c r="CE83" i="6"/>
  <c r="CF83" i="6"/>
  <c r="CG83" i="6"/>
  <c r="CH83" i="6"/>
  <c r="CO83" i="6"/>
  <c r="CP83" i="6" s="1"/>
  <c r="R84" i="6"/>
  <c r="CR84" i="6" s="1"/>
  <c r="U84" i="6"/>
  <c r="V84" i="6"/>
  <c r="BM84" i="6" s="1"/>
  <c r="W84" i="6"/>
  <c r="BW84" i="6" s="1"/>
  <c r="X84" i="6"/>
  <c r="AA84" i="6" s="1"/>
  <c r="AC84" i="6"/>
  <c r="CD84" i="6"/>
  <c r="CE84" i="6"/>
  <c r="CF84" i="6"/>
  <c r="CG84" i="6"/>
  <c r="CH84" i="6"/>
  <c r="CO84" i="6"/>
  <c r="CP84" i="6" s="1"/>
  <c r="R85" i="6"/>
  <c r="CR85" i="6" s="1"/>
  <c r="U85" i="6"/>
  <c r="V85" i="6"/>
  <c r="Z85" i="6" s="1"/>
  <c r="W85" i="6"/>
  <c r="BW85" i="6" s="1"/>
  <c r="X85" i="6"/>
  <c r="AC85" i="6"/>
  <c r="CD85" i="6"/>
  <c r="CE85" i="6"/>
  <c r="CF85" i="6"/>
  <c r="CG85" i="6"/>
  <c r="CH85" i="6"/>
  <c r="CO85" i="6"/>
  <c r="CP85" i="6" s="1"/>
  <c r="R86" i="6"/>
  <c r="CR86" i="6" s="1"/>
  <c r="U86" i="6"/>
  <c r="V86" i="6"/>
  <c r="Z86" i="6" s="1"/>
  <c r="W86" i="6"/>
  <c r="BW86" i="6" s="1"/>
  <c r="X86" i="6"/>
  <c r="AA86" i="6" s="1"/>
  <c r="AC86" i="6"/>
  <c r="CD86" i="6"/>
  <c r="CE86" i="6"/>
  <c r="CF86" i="6"/>
  <c r="CG86" i="6"/>
  <c r="CH86" i="6"/>
  <c r="CO86" i="6"/>
  <c r="CP86" i="6" s="1"/>
  <c r="R87" i="6"/>
  <c r="CR87" i="6" s="1"/>
  <c r="U87" i="6"/>
  <c r="V87" i="6"/>
  <c r="BC87" i="6" s="1"/>
  <c r="W87" i="6"/>
  <c r="BW87" i="6" s="1"/>
  <c r="X87" i="6"/>
  <c r="AA87" i="6" s="1"/>
  <c r="AC87" i="6"/>
  <c r="CD87" i="6"/>
  <c r="CE87" i="6"/>
  <c r="CF87" i="6"/>
  <c r="CG87" i="6"/>
  <c r="CH87" i="6"/>
  <c r="CO87" i="6"/>
  <c r="CP87" i="6" s="1"/>
  <c r="R88" i="6"/>
  <c r="CR88" i="6" s="1"/>
  <c r="U88" i="6"/>
  <c r="V88" i="6"/>
  <c r="BI88" i="6" s="1"/>
  <c r="W88" i="6"/>
  <c r="BW88" i="6" s="1"/>
  <c r="X88" i="6"/>
  <c r="AA88" i="6" s="1"/>
  <c r="AC88" i="6"/>
  <c r="CD88" i="6"/>
  <c r="CE88" i="6"/>
  <c r="CF88" i="6"/>
  <c r="CG88" i="6"/>
  <c r="CH88" i="6"/>
  <c r="CO88" i="6"/>
  <c r="CP88" i="6" s="1"/>
  <c r="R89" i="6"/>
  <c r="CR89" i="6" s="1"/>
  <c r="U89" i="6"/>
  <c r="V89" i="6"/>
  <c r="BB89" i="6" s="1"/>
  <c r="W89" i="6"/>
  <c r="BW89" i="6" s="1"/>
  <c r="X89" i="6"/>
  <c r="AA89" i="6" s="1"/>
  <c r="AC89" i="6"/>
  <c r="CD89" i="6"/>
  <c r="CE89" i="6"/>
  <c r="CF89" i="6"/>
  <c r="CG89" i="6"/>
  <c r="CH89" i="6"/>
  <c r="CO89" i="6"/>
  <c r="CP89" i="6" s="1"/>
  <c r="R90" i="6"/>
  <c r="CR90" i="6" s="1"/>
  <c r="U90" i="6"/>
  <c r="V90" i="6"/>
  <c r="DB90" i="6" s="1"/>
  <c r="W90" i="6"/>
  <c r="BW90" i="6" s="1"/>
  <c r="X90" i="6"/>
  <c r="AA90" i="6" s="1"/>
  <c r="AC90" i="6"/>
  <c r="CD90" i="6"/>
  <c r="CE90" i="6"/>
  <c r="CF90" i="6"/>
  <c r="CG90" i="6"/>
  <c r="CH90" i="6"/>
  <c r="CO90" i="6"/>
  <c r="CP90" i="6" s="1"/>
  <c r="R91" i="6"/>
  <c r="CR91" i="6" s="1"/>
  <c r="U91" i="6"/>
  <c r="V91" i="6"/>
  <c r="BA91" i="6" s="1"/>
  <c r="W91" i="6"/>
  <c r="BW91" i="6" s="1"/>
  <c r="X91" i="6"/>
  <c r="AA91" i="6" s="1"/>
  <c r="AC91" i="6"/>
  <c r="CD91" i="6"/>
  <c r="CE91" i="6"/>
  <c r="CF91" i="6"/>
  <c r="CG91" i="6"/>
  <c r="CH91" i="6"/>
  <c r="CO91" i="6"/>
  <c r="CP91" i="6" s="1"/>
  <c r="R92" i="6"/>
  <c r="CR92" i="6" s="1"/>
  <c r="U92" i="6"/>
  <c r="V92" i="6"/>
  <c r="BC92" i="6" s="1"/>
  <c r="W92" i="6"/>
  <c r="BW92" i="6" s="1"/>
  <c r="X92" i="6"/>
  <c r="AA92" i="6" s="1"/>
  <c r="AC92" i="6"/>
  <c r="CD92" i="6"/>
  <c r="CE92" i="6"/>
  <c r="CF92" i="6"/>
  <c r="CG92" i="6"/>
  <c r="CH92" i="6"/>
  <c r="CO92" i="6"/>
  <c r="CP92" i="6" s="1"/>
  <c r="R93" i="6"/>
  <c r="CR93" i="6" s="1"/>
  <c r="U93" i="6"/>
  <c r="V93" i="6"/>
  <c r="BC93" i="6" s="1"/>
  <c r="W93" i="6"/>
  <c r="BW93" i="6" s="1"/>
  <c r="X93" i="6"/>
  <c r="AA93" i="6" s="1"/>
  <c r="AC93" i="6"/>
  <c r="CD93" i="6"/>
  <c r="CE93" i="6"/>
  <c r="CF93" i="6"/>
  <c r="CG93" i="6"/>
  <c r="CH93" i="6"/>
  <c r="CO93" i="6"/>
  <c r="CP93" i="6" s="1"/>
  <c r="R94" i="6"/>
  <c r="CR94" i="6" s="1"/>
  <c r="U94" i="6"/>
  <c r="V94" i="6"/>
  <c r="W94" i="6"/>
  <c r="BW94" i="6" s="1"/>
  <c r="X94" i="6"/>
  <c r="AA94" i="6" s="1"/>
  <c r="AC94" i="6"/>
  <c r="CD94" i="6"/>
  <c r="CE94" i="6"/>
  <c r="CF94" i="6"/>
  <c r="CG94" i="6"/>
  <c r="CH94" i="6"/>
  <c r="CO94" i="6"/>
  <c r="CP94" i="6" s="1"/>
  <c r="R95" i="6"/>
  <c r="CR95" i="6" s="1"/>
  <c r="U95" i="6"/>
  <c r="V95" i="6"/>
  <c r="BA95" i="6" s="1"/>
  <c r="W95" i="6"/>
  <c r="BW95" i="6" s="1"/>
  <c r="X95" i="6"/>
  <c r="BV95" i="6" s="1"/>
  <c r="AC95" i="6"/>
  <c r="CD95" i="6"/>
  <c r="CE95" i="6"/>
  <c r="CF95" i="6"/>
  <c r="CG95" i="6"/>
  <c r="CH95" i="6"/>
  <c r="CO95" i="6"/>
  <c r="CP95" i="6" s="1"/>
  <c r="R96" i="6"/>
  <c r="CR96" i="6" s="1"/>
  <c r="U96" i="6"/>
  <c r="V96" i="6"/>
  <c r="BD96" i="6" s="1"/>
  <c r="W96" i="6"/>
  <c r="BW96" i="6" s="1"/>
  <c r="X96" i="6"/>
  <c r="AA96" i="6" s="1"/>
  <c r="AC96" i="6"/>
  <c r="CD96" i="6"/>
  <c r="CE96" i="6"/>
  <c r="CF96" i="6"/>
  <c r="CG96" i="6"/>
  <c r="CH96" i="6"/>
  <c r="CO96" i="6"/>
  <c r="CP96" i="6" s="1"/>
  <c r="R97" i="6"/>
  <c r="CR97" i="6" s="1"/>
  <c r="U97" i="6"/>
  <c r="V97" i="6"/>
  <c r="BD97" i="6" s="1"/>
  <c r="W97" i="6"/>
  <c r="BW97" i="6" s="1"/>
  <c r="X97" i="6"/>
  <c r="AA97" i="6" s="1"/>
  <c r="AC97" i="6"/>
  <c r="CD97" i="6"/>
  <c r="CE97" i="6"/>
  <c r="CF97" i="6"/>
  <c r="CG97" i="6"/>
  <c r="CH97" i="6"/>
  <c r="CO97" i="6"/>
  <c r="CP97" i="6" s="1"/>
  <c r="R98" i="6"/>
  <c r="CR98" i="6" s="1"/>
  <c r="U98" i="6"/>
  <c r="V98" i="6"/>
  <c r="BG98" i="6" s="1"/>
  <c r="W98" i="6"/>
  <c r="BW98" i="6" s="1"/>
  <c r="X98" i="6"/>
  <c r="AA98" i="6" s="1"/>
  <c r="AC98" i="6"/>
  <c r="CD98" i="6"/>
  <c r="CE98" i="6"/>
  <c r="CF98" i="6"/>
  <c r="CG98" i="6"/>
  <c r="CH98" i="6"/>
  <c r="CO98" i="6"/>
  <c r="CP98" i="6" s="1"/>
  <c r="R99" i="6"/>
  <c r="CR99" i="6" s="1"/>
  <c r="U99" i="6"/>
  <c r="V99" i="6"/>
  <c r="BL99" i="6" s="1"/>
  <c r="W99" i="6"/>
  <c r="X99" i="6"/>
  <c r="AA99" i="6" s="1"/>
  <c r="AC99" i="6"/>
  <c r="CD99" i="6"/>
  <c r="CE99" i="6"/>
  <c r="CF99" i="6"/>
  <c r="CG99" i="6"/>
  <c r="CH99" i="6"/>
  <c r="CO99" i="6"/>
  <c r="CP99" i="6" s="1"/>
  <c r="R100" i="6"/>
  <c r="CR100" i="6" s="1"/>
  <c r="U100" i="6"/>
  <c r="V100" i="6"/>
  <c r="BG100" i="6" s="1"/>
  <c r="W100" i="6"/>
  <c r="X100" i="6"/>
  <c r="AA100" i="6" s="1"/>
  <c r="AC100" i="6"/>
  <c r="CD100" i="6"/>
  <c r="CE100" i="6"/>
  <c r="CF100" i="6"/>
  <c r="CG100" i="6"/>
  <c r="CH100" i="6"/>
  <c r="CO100" i="6"/>
  <c r="CP100" i="6" s="1"/>
  <c r="CT59" i="6"/>
  <c r="CT79" i="6"/>
  <c r="CT80" i="6"/>
  <c r="CT75" i="6"/>
  <c r="CT55" i="6"/>
  <c r="CT65" i="6"/>
  <c r="CT56" i="6"/>
  <c r="CT58" i="6"/>
  <c r="CT60" i="6"/>
  <c r="CT67" i="6"/>
  <c r="CT76" i="6"/>
  <c r="CT63" i="6"/>
  <c r="CT64" i="6"/>
  <c r="BC54" i="6" l="1"/>
  <c r="DB61" i="6"/>
  <c r="BD61" i="6"/>
  <c r="BB62" i="6"/>
  <c r="AA59" i="6"/>
  <c r="AB59" i="6" s="1"/>
  <c r="AD59" i="6" s="1"/>
  <c r="AE59" i="6" s="1"/>
  <c r="BD58" i="6"/>
  <c r="DB79" i="6"/>
  <c r="BL96" i="6"/>
  <c r="BM54" i="6"/>
  <c r="DB54" i="6"/>
  <c r="BD54" i="6"/>
  <c r="DB84" i="6"/>
  <c r="Z91" i="6"/>
  <c r="Y91" i="6" s="1"/>
  <c r="BE91" i="6" s="1"/>
  <c r="BJ84" i="6"/>
  <c r="BL62" i="6"/>
  <c r="BI61" i="6"/>
  <c r="BL84" i="6"/>
  <c r="BD84" i="6"/>
  <c r="BI56" i="6"/>
  <c r="BC84" i="6"/>
  <c r="BD69" i="6"/>
  <c r="BG56" i="6"/>
  <c r="BA84" i="6"/>
  <c r="Z62" i="6"/>
  <c r="Y62" i="6" s="1"/>
  <c r="BE62" i="6" s="1"/>
  <c r="BB56" i="6"/>
  <c r="BG93" i="6"/>
  <c r="BH86" i="6"/>
  <c r="BB93" i="6"/>
  <c r="BF57" i="6"/>
  <c r="BC57" i="6"/>
  <c r="BH57" i="6"/>
  <c r="BG99" i="6"/>
  <c r="BV94" i="6"/>
  <c r="Z82" i="6"/>
  <c r="Y82" i="6" s="1"/>
  <c r="BE82" i="6" s="1"/>
  <c r="BV64" i="6"/>
  <c r="BB57" i="6"/>
  <c r="BJ78" i="6"/>
  <c r="BM73" i="6"/>
  <c r="BD72" i="6"/>
  <c r="BG67" i="6"/>
  <c r="BD85" i="6"/>
  <c r="BG83" i="6"/>
  <c r="BH76" i="6"/>
  <c r="BB73" i="6"/>
  <c r="Z57" i="6"/>
  <c r="Y57" i="6" s="1"/>
  <c r="BE57" i="6" s="1"/>
  <c r="BM91" i="6"/>
  <c r="BB90" i="6"/>
  <c r="BA73" i="6"/>
  <c r="Z67" i="6"/>
  <c r="Y67" i="6" s="1"/>
  <c r="BE67" i="6" s="1"/>
  <c r="DB62" i="6"/>
  <c r="BK62" i="6"/>
  <c r="BK57" i="6"/>
  <c r="BI54" i="6"/>
  <c r="BI91" i="6"/>
  <c r="BH62" i="6"/>
  <c r="DB57" i="6"/>
  <c r="BJ57" i="6"/>
  <c r="BA79" i="6"/>
  <c r="BH60" i="6"/>
  <c r="BL98" i="6"/>
  <c r="BK85" i="6"/>
  <c r="BL83" i="6"/>
  <c r="BD83" i="6"/>
  <c r="BV65" i="6"/>
  <c r="BV63" i="6"/>
  <c r="BL60" i="6"/>
  <c r="BC60" i="6"/>
  <c r="BB59" i="6"/>
  <c r="BL86" i="6"/>
  <c r="BC86" i="6"/>
  <c r="DB83" i="6"/>
  <c r="BA98" i="6"/>
  <c r="BI93" i="6"/>
  <c r="BL91" i="6"/>
  <c r="BK86" i="6"/>
  <c r="BB86" i="6"/>
  <c r="BG85" i="6"/>
  <c r="BH83" i="6"/>
  <c r="BC83" i="6"/>
  <c r="Z68" i="6"/>
  <c r="AB68" i="6" s="1"/>
  <c r="AD68" i="6" s="1"/>
  <c r="AE68" i="6" s="1"/>
  <c r="BL67" i="6"/>
  <c r="BG62" i="6"/>
  <c r="BK61" i="6"/>
  <c r="BJ60" i="6"/>
  <c r="BB60" i="6"/>
  <c r="Z98" i="6"/>
  <c r="AB98" i="6" s="1"/>
  <c r="AD98" i="6" s="1"/>
  <c r="AE98" i="6" s="1"/>
  <c r="BD93" i="6"/>
  <c r="BG86" i="6"/>
  <c r="BM83" i="6"/>
  <c r="BF83" i="6"/>
  <c r="Z83" i="6"/>
  <c r="Y83" i="6" s="1"/>
  <c r="BE83" i="6" s="1"/>
  <c r="BG60" i="6"/>
  <c r="Z60" i="6"/>
  <c r="Y60" i="6" s="1"/>
  <c r="BE60" i="6" s="1"/>
  <c r="BI59" i="6"/>
  <c r="BL57" i="6"/>
  <c r="BG57" i="6"/>
  <c r="BA57" i="6"/>
  <c r="BA97" i="6"/>
  <c r="Z100" i="6"/>
  <c r="AB100" i="6" s="1"/>
  <c r="AD100" i="6" s="1"/>
  <c r="AE100" i="6" s="1"/>
  <c r="BJ93" i="6"/>
  <c r="BC91" i="6"/>
  <c r="BV90" i="6"/>
  <c r="BD89" i="6"/>
  <c r="BL85" i="6"/>
  <c r="BF84" i="6"/>
  <c r="BI83" i="6"/>
  <c r="DB82" i="6"/>
  <c r="BJ82" i="6"/>
  <c r="BC66" i="6"/>
  <c r="BL61" i="6"/>
  <c r="BJ56" i="6"/>
  <c r="BG97" i="6"/>
  <c r="BK87" i="6"/>
  <c r="AB86" i="6"/>
  <c r="AD86" i="6" s="1"/>
  <c r="AE86" i="6" s="1"/>
  <c r="BK84" i="6"/>
  <c r="BB84" i="6"/>
  <c r="DB78" i="6"/>
  <c r="BL78" i="6"/>
  <c r="BM77" i="6"/>
  <c r="BL63" i="6"/>
  <c r="BG61" i="6"/>
  <c r="BC56" i="6"/>
  <c r="BJ87" i="6"/>
  <c r="BM80" i="6"/>
  <c r="BL77" i="6"/>
  <c r="BI63" i="6"/>
  <c r="DB93" i="6"/>
  <c r="BA93" i="6"/>
  <c r="BF87" i="6"/>
  <c r="BI84" i="6"/>
  <c r="DB80" i="6"/>
  <c r="BA80" i="6"/>
  <c r="BF78" i="6"/>
  <c r="BC61" i="6"/>
  <c r="BA56" i="6"/>
  <c r="BL100" i="6"/>
  <c r="Z97" i="6"/>
  <c r="AB97" i="6" s="1"/>
  <c r="AD97" i="6" s="1"/>
  <c r="AE97" i="6" s="1"/>
  <c r="BV93" i="6"/>
  <c r="BH91" i="6"/>
  <c r="BH84" i="6"/>
  <c r="Z84" i="6"/>
  <c r="AB84" i="6" s="1"/>
  <c r="AD84" i="6" s="1"/>
  <c r="AE84" i="6" s="1"/>
  <c r="BK83" i="6"/>
  <c r="BB83" i="6"/>
  <c r="AA55" i="6"/>
  <c r="AA51" i="6"/>
  <c r="BL97" i="6"/>
  <c r="BM93" i="6"/>
  <c r="Z93" i="6"/>
  <c r="AB93" i="6" s="1"/>
  <c r="AD93" i="6" s="1"/>
  <c r="AE93" i="6" s="1"/>
  <c r="BD91" i="6"/>
  <c r="BV89" i="6"/>
  <c r="Z87" i="6"/>
  <c r="AB87" i="6" s="1"/>
  <c r="AD87" i="6" s="1"/>
  <c r="AE87" i="6" s="1"/>
  <c r="BG84" i="6"/>
  <c r="BJ83" i="6"/>
  <c r="Z78" i="6"/>
  <c r="Y78" i="6" s="1"/>
  <c r="BE78" i="6" s="1"/>
  <c r="BV68" i="6"/>
  <c r="BJ66" i="6"/>
  <c r="Z61" i="6"/>
  <c r="Y61" i="6" s="1"/>
  <c r="BE61" i="6" s="1"/>
  <c r="BD60" i="6"/>
  <c r="BM56" i="6"/>
  <c r="Z56" i="6"/>
  <c r="BK54" i="6"/>
  <c r="AA52" i="6"/>
  <c r="BH54" i="6"/>
  <c r="BA88" i="6"/>
  <c r="BF88" i="6"/>
  <c r="BJ88" i="6"/>
  <c r="BB88" i="6"/>
  <c r="BG88" i="6"/>
  <c r="BK88" i="6"/>
  <c r="BA75" i="6"/>
  <c r="BV60" i="6"/>
  <c r="AA60" i="6"/>
  <c r="BV53" i="6"/>
  <c r="AA53" i="6"/>
  <c r="BV96" i="6"/>
  <c r="BD92" i="6"/>
  <c r="BH92" i="6"/>
  <c r="Z92" i="6"/>
  <c r="AB92" i="6" s="1"/>
  <c r="AD92" i="6" s="1"/>
  <c r="AE92" i="6" s="1"/>
  <c r="BL92" i="6"/>
  <c r="BH88" i="6"/>
  <c r="Z88" i="6"/>
  <c r="BB79" i="6"/>
  <c r="BD79" i="6"/>
  <c r="BI79" i="6"/>
  <c r="Z76" i="6"/>
  <c r="BB76" i="6"/>
  <c r="BL76" i="6"/>
  <c r="DB76" i="6"/>
  <c r="BF76" i="6"/>
  <c r="BM76" i="6"/>
  <c r="BV70" i="6"/>
  <c r="AA70" i="6"/>
  <c r="BM69" i="6"/>
  <c r="BI69" i="6"/>
  <c r="BL65" i="6"/>
  <c r="BC65" i="6"/>
  <c r="Z64" i="6"/>
  <c r="BA63" i="6"/>
  <c r="BF63" i="6"/>
  <c r="BJ63" i="6"/>
  <c r="DB63" i="6"/>
  <c r="BB63" i="6"/>
  <c r="BG63" i="6"/>
  <c r="BK63" i="6"/>
  <c r="BA58" i="6"/>
  <c r="BH58" i="6"/>
  <c r="BM58" i="6"/>
  <c r="DB58" i="6"/>
  <c r="BC58" i="6"/>
  <c r="BI58" i="6"/>
  <c r="BG55" i="6"/>
  <c r="BB55" i="6"/>
  <c r="BK55" i="6"/>
  <c r="Z55" i="6"/>
  <c r="BW55" i="6" s="1"/>
  <c r="BC55" i="6"/>
  <c r="DB55" i="6"/>
  <c r="AA95" i="6"/>
  <c r="BC90" i="6"/>
  <c r="BG90" i="6"/>
  <c r="BK90" i="6"/>
  <c r="BJ89" i="6"/>
  <c r="DB88" i="6"/>
  <c r="BM88" i="6"/>
  <c r="BD88" i="6"/>
  <c r="BD86" i="6"/>
  <c r="BI86" i="6"/>
  <c r="BM86" i="6"/>
  <c r="Y86" i="6"/>
  <c r="BE86" i="6" s="1"/>
  <c r="BA86" i="6"/>
  <c r="BF86" i="6"/>
  <c r="BJ86" i="6"/>
  <c r="DB86" i="6"/>
  <c r="BF77" i="6"/>
  <c r="BB77" i="6"/>
  <c r="BH77" i="6"/>
  <c r="AA71" i="6"/>
  <c r="BH63" i="6"/>
  <c r="Z63" i="6"/>
  <c r="BD62" i="6"/>
  <c r="BI62" i="6"/>
  <c r="BM62" i="6"/>
  <c r="BA62" i="6"/>
  <c r="BF62" i="6"/>
  <c r="BJ62" i="6"/>
  <c r="BK58" i="6"/>
  <c r="Z58" i="6"/>
  <c r="BV81" i="6"/>
  <c r="AA81" i="6"/>
  <c r="BB75" i="6"/>
  <c r="BD75" i="6"/>
  <c r="BL75" i="6"/>
  <c r="DB75" i="6"/>
  <c r="Z75" i="6"/>
  <c r="Y75" i="6" s="1"/>
  <c r="BE75" i="6" s="1"/>
  <c r="BF75" i="6"/>
  <c r="BD100" i="6"/>
  <c r="BA100" i="6"/>
  <c r="BH94" i="6"/>
  <c r="BD94" i="6"/>
  <c r="BM94" i="6"/>
  <c r="BL88" i="6"/>
  <c r="BC88" i="6"/>
  <c r="BL79" i="6"/>
  <c r="BI76" i="6"/>
  <c r="BI75" i="6"/>
  <c r="AA74" i="6"/>
  <c r="BC67" i="6"/>
  <c r="BB67" i="6"/>
  <c r="BJ67" i="6"/>
  <c r="BD67" i="6"/>
  <c r="BK67" i="6"/>
  <c r="BD66" i="6"/>
  <c r="BK66" i="6"/>
  <c r="Z66" i="6"/>
  <c r="BF66" i="6"/>
  <c r="BM63" i="6"/>
  <c r="BD63" i="6"/>
  <c r="BF59" i="6"/>
  <c r="BJ59" i="6"/>
  <c r="BA59" i="6"/>
  <c r="BM59" i="6"/>
  <c r="DB59" i="6"/>
  <c r="BG58" i="6"/>
  <c r="BV56" i="6"/>
  <c r="AA56" i="6"/>
  <c r="BJ55" i="6"/>
  <c r="AA54" i="6"/>
  <c r="AB54" i="6" s="1"/>
  <c r="BV54" i="6"/>
  <c r="BW54" i="6" s="1"/>
  <c r="BK93" i="6"/>
  <c r="BF93" i="6"/>
  <c r="BV86" i="6"/>
  <c r="BF82" i="6"/>
  <c r="AA72" i="6"/>
  <c r="BM61" i="6"/>
  <c r="BH61" i="6"/>
  <c r="DB60" i="6"/>
  <c r="BK60" i="6"/>
  <c r="BM57" i="6"/>
  <c r="BI57" i="6"/>
  <c r="DB56" i="6"/>
  <c r="BK56" i="6"/>
  <c r="Y54" i="6"/>
  <c r="BE54" i="6" s="1"/>
  <c r="BK52" i="6"/>
  <c r="Z52" i="6"/>
  <c r="Y52" i="6" s="1"/>
  <c r="BE52" i="6" s="1"/>
  <c r="AA50" i="6"/>
  <c r="Z90" i="6"/>
  <c r="BV78" i="6"/>
  <c r="AA78" i="6"/>
  <c r="BI70" i="6"/>
  <c r="BH70" i="6"/>
  <c r="BK64" i="6"/>
  <c r="BG64" i="6"/>
  <c r="BV100" i="6"/>
  <c r="BV98" i="6"/>
  <c r="Z96" i="6"/>
  <c r="Y96" i="6" s="1"/>
  <c r="BE96" i="6" s="1"/>
  <c r="BL95" i="6"/>
  <c r="BL94" i="6"/>
  <c r="BA94" i="6"/>
  <c r="Z94" i="6"/>
  <c r="BK92" i="6"/>
  <c r="BF90" i="6"/>
  <c r="BM89" i="6"/>
  <c r="BI89" i="6"/>
  <c r="BC89" i="6"/>
  <c r="Z89" i="6"/>
  <c r="BD87" i="6"/>
  <c r="BI87" i="6"/>
  <c r="BM87" i="6"/>
  <c r="BB81" i="6"/>
  <c r="BH81" i="6"/>
  <c r="BF81" i="6"/>
  <c r="BL80" i="6"/>
  <c r="BD70" i="6"/>
  <c r="BF64" i="6"/>
  <c r="BK51" i="6"/>
  <c r="Z51" i="6"/>
  <c r="BW51" i="6" s="1"/>
  <c r="BV99" i="6"/>
  <c r="BV97" i="6"/>
  <c r="BA96" i="6"/>
  <c r="BG95" i="6"/>
  <c r="BI94" i="6"/>
  <c r="BL93" i="6"/>
  <c r="BH93" i="6"/>
  <c r="DB92" i="6"/>
  <c r="BJ92" i="6"/>
  <c r="BF92" i="6"/>
  <c r="BA92" i="6"/>
  <c r="BK91" i="6"/>
  <c r="BG91" i="6"/>
  <c r="BB91" i="6"/>
  <c r="BM90" i="6"/>
  <c r="BI90" i="6"/>
  <c r="BD90" i="6"/>
  <c r="BL89" i="6"/>
  <c r="BH89" i="6"/>
  <c r="BH87" i="6"/>
  <c r="BB87" i="6"/>
  <c r="BI85" i="6"/>
  <c r="BC85" i="6"/>
  <c r="AA83" i="6"/>
  <c r="BA70" i="6"/>
  <c r="BV69" i="6"/>
  <c r="AA69" i="6"/>
  <c r="AA67" i="6"/>
  <c r="BV67" i="6"/>
  <c r="BB64" i="6"/>
  <c r="AA61" i="6"/>
  <c r="BV61" i="6"/>
  <c r="BL50" i="6"/>
  <c r="Z50" i="6"/>
  <c r="BW50" i="6" s="1"/>
  <c r="BH50" i="6"/>
  <c r="BD50" i="6"/>
  <c r="BA89" i="6"/>
  <c r="BF89" i="6"/>
  <c r="Z80" i="6"/>
  <c r="BD80" i="6"/>
  <c r="BJ80" i="6"/>
  <c r="BB80" i="6"/>
  <c r="BI80" i="6"/>
  <c r="BV73" i="6"/>
  <c r="AA73" i="6"/>
  <c r="AA66" i="6"/>
  <c r="BV66" i="6"/>
  <c r="BL51" i="6"/>
  <c r="BC51" i="6"/>
  <c r="BG96" i="6"/>
  <c r="BG92" i="6"/>
  <c r="BB92" i="6"/>
  <c r="BJ90" i="6"/>
  <c r="BA90" i="6"/>
  <c r="Y85" i="6"/>
  <c r="BE85" i="6" s="1"/>
  <c r="BA85" i="6"/>
  <c r="BF85" i="6"/>
  <c r="BJ85" i="6"/>
  <c r="BV77" i="6"/>
  <c r="AA77" i="6"/>
  <c r="Z70" i="6"/>
  <c r="DB94" i="6"/>
  <c r="BM92" i="6"/>
  <c r="BI92" i="6"/>
  <c r="DB91" i="6"/>
  <c r="BJ91" i="6"/>
  <c r="BF91" i="6"/>
  <c r="BL90" i="6"/>
  <c r="BH90" i="6"/>
  <c r="DB89" i="6"/>
  <c r="BK89" i="6"/>
  <c r="BG89" i="6"/>
  <c r="DB87" i="6"/>
  <c r="BL87" i="6"/>
  <c r="BG87" i="6"/>
  <c r="BA87" i="6"/>
  <c r="DB85" i="6"/>
  <c r="BM85" i="6"/>
  <c r="BH85" i="6"/>
  <c r="BB85" i="6"/>
  <c r="AA85" i="6"/>
  <c r="AB85" i="6" s="1"/>
  <c r="AD85" i="6" s="1"/>
  <c r="BV85" i="6"/>
  <c r="BV82" i="6"/>
  <c r="AA82" i="6"/>
  <c r="BL81" i="6"/>
  <c r="BF80" i="6"/>
  <c r="BL74" i="6"/>
  <c r="DB74" i="6"/>
  <c r="BJ74" i="6"/>
  <c r="BD71" i="6"/>
  <c r="DB70" i="6"/>
  <c r="BM70" i="6"/>
  <c r="Y59" i="6"/>
  <c r="BE59" i="6" s="1"/>
  <c r="BD59" i="6"/>
  <c r="BH59" i="6"/>
  <c r="BL59" i="6"/>
  <c r="BC59" i="6"/>
  <c r="BG59" i="6"/>
  <c r="BK59" i="6"/>
  <c r="BA55" i="6"/>
  <c r="BI55" i="6"/>
  <c r="BM55" i="6"/>
  <c r="BD55" i="6"/>
  <c r="BH55" i="6"/>
  <c r="BL55" i="6"/>
  <c r="BC52" i="6"/>
  <c r="BL52" i="6"/>
  <c r="BF79" i="6"/>
  <c r="Z79" i="6"/>
  <c r="Y79" i="6" s="1"/>
  <c r="BE79" i="6" s="1"/>
  <c r="BJ76" i="6"/>
  <c r="BD76" i="6"/>
  <c r="BL69" i="6"/>
  <c r="BA69" i="6"/>
  <c r="Z69" i="6"/>
  <c r="Y69" i="6" s="1"/>
  <c r="BE69" i="6" s="1"/>
  <c r="BL66" i="6"/>
  <c r="BG66" i="6"/>
  <c r="BB66" i="6"/>
  <c r="BJ61" i="6"/>
  <c r="BF61" i="6"/>
  <c r="BA61" i="6"/>
  <c r="BM60" i="6"/>
  <c r="BI60" i="6"/>
  <c r="BA60" i="6"/>
  <c r="BJ58" i="6"/>
  <c r="BF58" i="6"/>
  <c r="BB58" i="6"/>
  <c r="BL56" i="6"/>
  <c r="BH56" i="6"/>
  <c r="BD56" i="6"/>
  <c r="BL54" i="6"/>
  <c r="BG54" i="6"/>
  <c r="BA54" i="6"/>
  <c r="BB99" i="6"/>
  <c r="BF99" i="6"/>
  <c r="BJ99" i="6"/>
  <c r="BB98" i="6"/>
  <c r="BF98" i="6"/>
  <c r="BJ98" i="6"/>
  <c r="BB95" i="6"/>
  <c r="BF95" i="6"/>
  <c r="BJ95" i="6"/>
  <c r="DB99" i="6"/>
  <c r="BK99" i="6"/>
  <c r="DB98" i="6"/>
  <c r="BK97" i="6"/>
  <c r="BK96" i="6"/>
  <c r="BK95" i="6"/>
  <c r="BV91" i="6"/>
  <c r="BV87" i="6"/>
  <c r="BI100" i="6"/>
  <c r="BI99" i="6"/>
  <c r="BD99" i="6"/>
  <c r="BI98" i="6"/>
  <c r="BD98" i="6"/>
  <c r="BI97" i="6"/>
  <c r="BI96" i="6"/>
  <c r="BI95" i="6"/>
  <c r="BD95" i="6"/>
  <c r="BB94" i="6"/>
  <c r="BF94" i="6"/>
  <c r="BJ94" i="6"/>
  <c r="BC94" i="6"/>
  <c r="BG94" i="6"/>
  <c r="BK94" i="6"/>
  <c r="BV92" i="6"/>
  <c r="BV88" i="6"/>
  <c r="BV84" i="6"/>
  <c r="BV75" i="6"/>
  <c r="AA75" i="6"/>
  <c r="BC74" i="6"/>
  <c r="BG74" i="6"/>
  <c r="BK74" i="6"/>
  <c r="BB74" i="6"/>
  <c r="BH74" i="6"/>
  <c r="BM74" i="6"/>
  <c r="BD74" i="6"/>
  <c r="BI74" i="6"/>
  <c r="Z74" i="6"/>
  <c r="BF74" i="6"/>
  <c r="BC73" i="6"/>
  <c r="BG73" i="6"/>
  <c r="BK73" i="6"/>
  <c r="BD73" i="6"/>
  <c r="BI73" i="6"/>
  <c r="Z73" i="6"/>
  <c r="BJ73" i="6"/>
  <c r="DB73" i="6"/>
  <c r="BF73" i="6"/>
  <c r="BH73" i="6"/>
  <c r="BB71" i="6"/>
  <c r="BF71" i="6"/>
  <c r="BJ71" i="6"/>
  <c r="BC71" i="6"/>
  <c r="BG71" i="6"/>
  <c r="BK71" i="6"/>
  <c r="BH71" i="6"/>
  <c r="Z71" i="6"/>
  <c r="BA71" i="6"/>
  <c r="BI71" i="6"/>
  <c r="DB71" i="6"/>
  <c r="BL71" i="6"/>
  <c r="BA68" i="6"/>
  <c r="BI68" i="6"/>
  <c r="BM68" i="6"/>
  <c r="BC68" i="6"/>
  <c r="BH68" i="6"/>
  <c r="BD68" i="6"/>
  <c r="BJ68" i="6"/>
  <c r="BF68" i="6"/>
  <c r="DB68" i="6"/>
  <c r="BG68" i="6"/>
  <c r="BK68" i="6"/>
  <c r="BL68" i="6"/>
  <c r="AA62" i="6"/>
  <c r="BV62" i="6"/>
  <c r="BV58" i="6"/>
  <c r="AA58" i="6"/>
  <c r="BB100" i="6"/>
  <c r="BF100" i="6"/>
  <c r="BJ100" i="6"/>
  <c r="BA99" i="6"/>
  <c r="Z99" i="6"/>
  <c r="BW99" i="6" s="1"/>
  <c r="BB97" i="6"/>
  <c r="BF97" i="6"/>
  <c r="BJ97" i="6"/>
  <c r="BB96" i="6"/>
  <c r="BF96" i="6"/>
  <c r="BJ96" i="6"/>
  <c r="Z95" i="6"/>
  <c r="BB72" i="6"/>
  <c r="BF72" i="6"/>
  <c r="BJ72" i="6"/>
  <c r="Y72" i="6"/>
  <c r="BE72" i="6" s="1"/>
  <c r="BC72" i="6"/>
  <c r="BG72" i="6"/>
  <c r="BK72" i="6"/>
  <c r="BM72" i="6"/>
  <c r="DB72" i="6"/>
  <c r="BH72" i="6"/>
  <c r="BL72" i="6"/>
  <c r="BA72" i="6"/>
  <c r="DB100" i="6"/>
  <c r="BK100" i="6"/>
  <c r="BK98" i="6"/>
  <c r="DB97" i="6"/>
  <c r="DB96" i="6"/>
  <c r="DB95" i="6"/>
  <c r="BM100" i="6"/>
  <c r="BH100" i="6"/>
  <c r="BC100" i="6"/>
  <c r="BM99" i="6"/>
  <c r="BH99" i="6"/>
  <c r="BC99" i="6"/>
  <c r="BM98" i="6"/>
  <c r="BH98" i="6"/>
  <c r="BC98" i="6"/>
  <c r="BM97" i="6"/>
  <c r="BH97" i="6"/>
  <c r="BC97" i="6"/>
  <c r="BM96" i="6"/>
  <c r="BH96" i="6"/>
  <c r="BC96" i="6"/>
  <c r="BM95" i="6"/>
  <c r="BH95" i="6"/>
  <c r="BC95" i="6"/>
  <c r="BV76" i="6"/>
  <c r="AA76" i="6"/>
  <c r="BI72" i="6"/>
  <c r="BL82" i="6"/>
  <c r="BM81" i="6"/>
  <c r="BV80" i="6"/>
  <c r="AA80" i="6"/>
  <c r="BV79" i="6"/>
  <c r="AA79" i="6"/>
  <c r="BC78" i="6"/>
  <c r="BG78" i="6"/>
  <c r="BK78" i="6"/>
  <c r="BB78" i="6"/>
  <c r="BH78" i="6"/>
  <c r="BM78" i="6"/>
  <c r="BD78" i="6"/>
  <c r="BI78" i="6"/>
  <c r="BC77" i="6"/>
  <c r="BG77" i="6"/>
  <c r="BK77" i="6"/>
  <c r="BD77" i="6"/>
  <c r="BI77" i="6"/>
  <c r="Z77" i="6"/>
  <c r="BJ77" i="6"/>
  <c r="DB77" i="6"/>
  <c r="BV57" i="6"/>
  <c r="AA57" i="6"/>
  <c r="BB53" i="6"/>
  <c r="BF53" i="6"/>
  <c r="BJ53" i="6"/>
  <c r="BK53" i="6"/>
  <c r="DB53" i="6"/>
  <c r="BA53" i="6"/>
  <c r="BG53" i="6"/>
  <c r="BL53" i="6"/>
  <c r="BH53" i="6"/>
  <c r="Z53" i="6"/>
  <c r="BW53" i="6" s="1"/>
  <c r="BI53" i="6"/>
  <c r="BM53" i="6"/>
  <c r="BC53" i="6"/>
  <c r="BD53" i="6"/>
  <c r="BC82" i="6"/>
  <c r="BG82" i="6"/>
  <c r="BK82" i="6"/>
  <c r="BB82" i="6"/>
  <c r="BH82" i="6"/>
  <c r="BM82" i="6"/>
  <c r="BD82" i="6"/>
  <c r="BI82" i="6"/>
  <c r="BC81" i="6"/>
  <c r="BG81" i="6"/>
  <c r="BK81" i="6"/>
  <c r="BD81" i="6"/>
  <c r="BI81" i="6"/>
  <c r="Z81" i="6"/>
  <c r="BJ81" i="6"/>
  <c r="DB81" i="6"/>
  <c r="BA65" i="6"/>
  <c r="BI65" i="6"/>
  <c r="BM65" i="6"/>
  <c r="DB65" i="6"/>
  <c r="BD65" i="6"/>
  <c r="BJ65" i="6"/>
  <c r="BF65" i="6"/>
  <c r="BK65" i="6"/>
  <c r="BG65" i="6"/>
  <c r="Z65" i="6"/>
  <c r="BH65" i="6"/>
  <c r="BC80" i="6"/>
  <c r="BG80" i="6"/>
  <c r="BK80" i="6"/>
  <c r="BM79" i="6"/>
  <c r="BH79" i="6"/>
  <c r="BC76" i="6"/>
  <c r="BG76" i="6"/>
  <c r="BK76" i="6"/>
  <c r="BM75" i="6"/>
  <c r="BH75" i="6"/>
  <c r="BB70" i="6"/>
  <c r="BF70" i="6"/>
  <c r="BJ70" i="6"/>
  <c r="BC70" i="6"/>
  <c r="BG70" i="6"/>
  <c r="BK70" i="6"/>
  <c r="DB69" i="6"/>
  <c r="BA64" i="6"/>
  <c r="BI64" i="6"/>
  <c r="BM64" i="6"/>
  <c r="DB64" i="6"/>
  <c r="BC64" i="6"/>
  <c r="BH64" i="6"/>
  <c r="BD64" i="6"/>
  <c r="BJ64" i="6"/>
  <c r="BC79" i="6"/>
  <c r="BG79" i="6"/>
  <c r="BK79" i="6"/>
  <c r="BC75" i="6"/>
  <c r="BG75" i="6"/>
  <c r="BK75" i="6"/>
  <c r="BB69" i="6"/>
  <c r="BF69" i="6"/>
  <c r="BJ69" i="6"/>
  <c r="BC69" i="6"/>
  <c r="BG69" i="6"/>
  <c r="BK69" i="6"/>
  <c r="BH67" i="6"/>
  <c r="BA66" i="6"/>
  <c r="BI66" i="6"/>
  <c r="BM66" i="6"/>
  <c r="DB66" i="6"/>
  <c r="BA67" i="6"/>
  <c r="BI67" i="6"/>
  <c r="BM67" i="6"/>
  <c r="DB67" i="6"/>
  <c r="BA52" i="6"/>
  <c r="BI52" i="6"/>
  <c r="BM52" i="6"/>
  <c r="DB52" i="6"/>
  <c r="BB52" i="6"/>
  <c r="BF52" i="6"/>
  <c r="BJ52" i="6"/>
  <c r="BG52" i="6"/>
  <c r="BH52" i="6"/>
  <c r="BA51" i="6"/>
  <c r="BI51" i="6"/>
  <c r="BM51" i="6"/>
  <c r="DB51" i="6"/>
  <c r="BB51" i="6"/>
  <c r="BF51" i="6"/>
  <c r="BJ51" i="6"/>
  <c r="BG51" i="6"/>
  <c r="BH51" i="6"/>
  <c r="BB54" i="6"/>
  <c r="BF54" i="6"/>
  <c r="BJ54" i="6"/>
  <c r="BC50" i="6"/>
  <c r="BG50" i="6"/>
  <c r="BK50" i="6"/>
  <c r="BA50" i="6"/>
  <c r="BI50" i="6"/>
  <c r="BM50" i="6"/>
  <c r="DB50" i="6"/>
  <c r="BB50" i="6"/>
  <c r="BF50" i="6"/>
  <c r="BJ50" i="6"/>
  <c r="U12" i="6"/>
  <c r="V12" i="6"/>
  <c r="W12" i="6"/>
  <c r="X12" i="6"/>
  <c r="U13" i="6"/>
  <c r="V13" i="6"/>
  <c r="W13" i="6"/>
  <c r="BW13" i="6" s="1"/>
  <c r="X13" i="6"/>
  <c r="U14" i="6"/>
  <c r="V14" i="6"/>
  <c r="W14" i="6"/>
  <c r="BW14" i="6" s="1"/>
  <c r="X14" i="6"/>
  <c r="U15" i="6"/>
  <c r="V15" i="6"/>
  <c r="W15" i="6"/>
  <c r="BW15" i="6" s="1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BW21" i="6" s="1"/>
  <c r="X21" i="6"/>
  <c r="U22" i="6"/>
  <c r="V22" i="6"/>
  <c r="W22" i="6"/>
  <c r="BW22" i="6" s="1"/>
  <c r="X22" i="6"/>
  <c r="U23" i="6"/>
  <c r="V23" i="6"/>
  <c r="W23" i="6"/>
  <c r="BW23" i="6" s="1"/>
  <c r="X23" i="6"/>
  <c r="U24" i="6"/>
  <c r="V24" i="6"/>
  <c r="W24" i="6"/>
  <c r="BW24" i="6" s="1"/>
  <c r="X24" i="6"/>
  <c r="U25" i="6"/>
  <c r="V25" i="6"/>
  <c r="W25" i="6"/>
  <c r="BW25" i="6" s="1"/>
  <c r="X25" i="6"/>
  <c r="U26" i="6"/>
  <c r="V26" i="6"/>
  <c r="W26" i="6"/>
  <c r="BW26" i="6" s="1"/>
  <c r="X26" i="6"/>
  <c r="U27" i="6"/>
  <c r="V27" i="6"/>
  <c r="W27" i="6"/>
  <c r="BW27" i="6" s="1"/>
  <c r="X27" i="6"/>
  <c r="U28" i="6"/>
  <c r="V28" i="6"/>
  <c r="DB28" i="6" s="1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3" i="6"/>
  <c r="V43" i="6"/>
  <c r="W43" i="6"/>
  <c r="X43" i="6"/>
  <c r="U44" i="6"/>
  <c r="V44" i="6"/>
  <c r="W44" i="6"/>
  <c r="X44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49" i="6"/>
  <c r="V49" i="6"/>
  <c r="W49" i="6"/>
  <c r="X49" i="6"/>
  <c r="X11" i="6"/>
  <c r="W11" i="6"/>
  <c r="U11" i="6"/>
  <c r="V11" i="6"/>
  <c r="CT74" i="6"/>
  <c r="CT89" i="6"/>
  <c r="CT50" i="6"/>
  <c r="CT52" i="6"/>
  <c r="CT99" i="6"/>
  <c r="CT54" i="6"/>
  <c r="CT87" i="6"/>
  <c r="CT94" i="6"/>
  <c r="CT97" i="6"/>
  <c r="CT88" i="6"/>
  <c r="CT82" i="6"/>
  <c r="CT69" i="6"/>
  <c r="CT51" i="6"/>
  <c r="CT61" i="6"/>
  <c r="CT62" i="6"/>
  <c r="CT96" i="6"/>
  <c r="CT93" i="6"/>
  <c r="CT86" i="6"/>
  <c r="CT68" i="6"/>
  <c r="CT71" i="6"/>
  <c r="CT90" i="6"/>
  <c r="CT57" i="6"/>
  <c r="CT78" i="6"/>
  <c r="CT81" i="6"/>
  <c r="CT84" i="6"/>
  <c r="CT72" i="6"/>
  <c r="CT85" i="6"/>
  <c r="CT66" i="6"/>
  <c r="CT73" i="6"/>
  <c r="CT83" i="6"/>
  <c r="CT100" i="6"/>
  <c r="CT92" i="6"/>
  <c r="CT53" i="6"/>
  <c r="CT91" i="6"/>
  <c r="CT70" i="6"/>
  <c r="CT95" i="6"/>
  <c r="CT77" i="6"/>
  <c r="CT98" i="6"/>
  <c r="Y87" i="6" l="1"/>
  <c r="BE87" i="6" s="1"/>
  <c r="Y100" i="6"/>
  <c r="BE100" i="6" s="1"/>
  <c r="AB91" i="6"/>
  <c r="AD91" i="6" s="1"/>
  <c r="AE91" i="6" s="1"/>
  <c r="BW100" i="6"/>
  <c r="Y50" i="6"/>
  <c r="BE50" i="6" s="1"/>
  <c r="Y92" i="6"/>
  <c r="BE92" i="6" s="1"/>
  <c r="BW52" i="6"/>
  <c r="AB57" i="6"/>
  <c r="AD57" i="6" s="1"/>
  <c r="AE57" i="6" s="1"/>
  <c r="AB60" i="6"/>
  <c r="AD60" i="6" s="1"/>
  <c r="AE60" i="6" s="1"/>
  <c r="AB62" i="6"/>
  <c r="AD62" i="6" s="1"/>
  <c r="AE62" i="6" s="1"/>
  <c r="Y98" i="6"/>
  <c r="BE98" i="6" s="1"/>
  <c r="Y68" i="6"/>
  <c r="BE68" i="6" s="1"/>
  <c r="AB67" i="6"/>
  <c r="AD67" i="6" s="1"/>
  <c r="AB56" i="6"/>
  <c r="AD56" i="6" s="1"/>
  <c r="AE56" i="6" s="1"/>
  <c r="AB90" i="6"/>
  <c r="AD90" i="6" s="1"/>
  <c r="AE90" i="6" s="1"/>
  <c r="AB81" i="6"/>
  <c r="AD81" i="6" s="1"/>
  <c r="AE81" i="6" s="1"/>
  <c r="AB71" i="6"/>
  <c r="AD71" i="6" s="1"/>
  <c r="AE71" i="6" s="1"/>
  <c r="Y80" i="6"/>
  <c r="BE80" i="6" s="1"/>
  <c r="AB80" i="6"/>
  <c r="AD80" i="6" s="1"/>
  <c r="AE80" i="6" s="1"/>
  <c r="AB96" i="6"/>
  <c r="AD96" i="6" s="1"/>
  <c r="AE96" i="6" s="1"/>
  <c r="Y76" i="6"/>
  <c r="BE76" i="6" s="1"/>
  <c r="AB76" i="6"/>
  <c r="AD76" i="6" s="1"/>
  <c r="AE76" i="6" s="1"/>
  <c r="AB79" i="6"/>
  <c r="AD79" i="6" s="1"/>
  <c r="AE79" i="6" s="1"/>
  <c r="AD54" i="6"/>
  <c r="AE54" i="6" s="1"/>
  <c r="AB77" i="6"/>
  <c r="AD77" i="6" s="1"/>
  <c r="AE77" i="6" s="1"/>
  <c r="AE85" i="6"/>
  <c r="AB74" i="6"/>
  <c r="AD74" i="6" s="1"/>
  <c r="AE74" i="6" s="1"/>
  <c r="AE67" i="6"/>
  <c r="Y56" i="6"/>
  <c r="BE56" i="6" s="1"/>
  <c r="Y58" i="6"/>
  <c r="BE58" i="6" s="1"/>
  <c r="AB58" i="6"/>
  <c r="AD58" i="6" s="1"/>
  <c r="AE58" i="6" s="1"/>
  <c r="Y63" i="6"/>
  <c r="BE63" i="6" s="1"/>
  <c r="AB63" i="6"/>
  <c r="AD63" i="6" s="1"/>
  <c r="AE63" i="6" s="1"/>
  <c r="Y55" i="6"/>
  <c r="BE55" i="6" s="1"/>
  <c r="AB55" i="6"/>
  <c r="AD55" i="6" s="1"/>
  <c r="AE55" i="6" s="1"/>
  <c r="AB83" i="6"/>
  <c r="AD83" i="6" s="1"/>
  <c r="AE83" i="6" s="1"/>
  <c r="Y93" i="6"/>
  <c r="BE93" i="6" s="1"/>
  <c r="AB65" i="6"/>
  <c r="AD65" i="6" s="1"/>
  <c r="AE65" i="6" s="1"/>
  <c r="AB73" i="6"/>
  <c r="AD73" i="6" s="1"/>
  <c r="AE73" i="6" s="1"/>
  <c r="AB94" i="6"/>
  <c r="AD94" i="6" s="1"/>
  <c r="AE94" i="6" s="1"/>
  <c r="AB75" i="6"/>
  <c r="AD75" i="6" s="1"/>
  <c r="AE75" i="6" s="1"/>
  <c r="AB64" i="6"/>
  <c r="AD64" i="6" s="1"/>
  <c r="AE64" i="6" s="1"/>
  <c r="AB88" i="6"/>
  <c r="AD88" i="6" s="1"/>
  <c r="AE88" i="6" s="1"/>
  <c r="AB61" i="6"/>
  <c r="AD61" i="6" s="1"/>
  <c r="AE61" i="6" s="1"/>
  <c r="AB70" i="6"/>
  <c r="AD70" i="6" s="1"/>
  <c r="AE70" i="6" s="1"/>
  <c r="Y97" i="6"/>
  <c r="BE97" i="6" s="1"/>
  <c r="AB69" i="6"/>
  <c r="AD69" i="6" s="1"/>
  <c r="AE69" i="6" s="1"/>
  <c r="AB72" i="6"/>
  <c r="AD72" i="6" s="1"/>
  <c r="AE72" i="6" s="1"/>
  <c r="AB99" i="6"/>
  <c r="AD99" i="6" s="1"/>
  <c r="AE99" i="6" s="1"/>
  <c r="AB89" i="6"/>
  <c r="AD89" i="6" s="1"/>
  <c r="AE89" i="6" s="1"/>
  <c r="AB95" i="6"/>
  <c r="AD95" i="6" s="1"/>
  <c r="AE95" i="6" s="1"/>
  <c r="Y66" i="6"/>
  <c r="BE66" i="6" s="1"/>
  <c r="AB66" i="6"/>
  <c r="AD66" i="6" s="1"/>
  <c r="AE66" i="6" s="1"/>
  <c r="AB78" i="6"/>
  <c r="AD78" i="6" s="1"/>
  <c r="AE78" i="6" s="1"/>
  <c r="AB82" i="6"/>
  <c r="AD82" i="6" s="1"/>
  <c r="AE82" i="6" s="1"/>
  <c r="Y84" i="6"/>
  <c r="BE84" i="6" s="1"/>
  <c r="BJ42" i="6"/>
  <c r="BM42" i="6"/>
  <c r="Z42" i="6"/>
  <c r="AB50" i="6"/>
  <c r="AB53" i="6"/>
  <c r="AB52" i="6"/>
  <c r="AB51" i="6"/>
  <c r="Y81" i="6"/>
  <c r="BE81" i="6" s="1"/>
  <c r="Y89" i="6"/>
  <c r="BE89" i="6" s="1"/>
  <c r="Y64" i="6"/>
  <c r="BE64" i="6" s="1"/>
  <c r="Y88" i="6"/>
  <c r="BE88" i="6" s="1"/>
  <c r="Y51" i="6"/>
  <c r="BE51" i="6" s="1"/>
  <c r="Y70" i="6"/>
  <c r="BE70" i="6" s="1"/>
  <c r="Y73" i="6"/>
  <c r="BE73" i="6" s="1"/>
  <c r="Y94" i="6"/>
  <c r="BE94" i="6" s="1"/>
  <c r="Y95" i="6"/>
  <c r="BE95" i="6" s="1"/>
  <c r="Y74" i="6"/>
  <c r="BE74" i="6" s="1"/>
  <c r="Y77" i="6"/>
  <c r="BE77" i="6" s="1"/>
  <c r="Y90" i="6"/>
  <c r="BE90" i="6" s="1"/>
  <c r="Y65" i="6"/>
  <c r="BE65" i="6" s="1"/>
  <c r="Y53" i="6"/>
  <c r="BE53" i="6" s="1"/>
  <c r="Y99" i="6"/>
  <c r="BE99" i="6" s="1"/>
  <c r="Y71" i="6"/>
  <c r="BE71" i="6" s="1"/>
  <c r="DB12" i="6"/>
  <c r="DB13" i="6"/>
  <c r="DB14" i="6"/>
  <c r="DB15" i="6"/>
  <c r="DB16" i="6"/>
  <c r="DB17" i="6"/>
  <c r="DB18" i="6"/>
  <c r="DB19" i="6"/>
  <c r="DB20" i="6"/>
  <c r="DB21" i="6"/>
  <c r="DB22" i="6"/>
  <c r="DB23" i="6"/>
  <c r="DB24" i="6"/>
  <c r="DB25" i="6"/>
  <c r="DB26" i="6"/>
  <c r="DB27" i="6"/>
  <c r="DB29" i="6"/>
  <c r="DB30" i="6"/>
  <c r="DB31" i="6"/>
  <c r="DB32" i="6"/>
  <c r="DB33" i="6"/>
  <c r="DB34" i="6"/>
  <c r="DB35" i="6"/>
  <c r="DB36" i="6"/>
  <c r="DB37" i="6"/>
  <c r="DB38" i="6"/>
  <c r="DB39" i="6"/>
  <c r="DB40" i="6"/>
  <c r="DB41" i="6"/>
  <c r="DB42" i="6"/>
  <c r="DB43" i="6"/>
  <c r="DB44" i="6"/>
  <c r="DB45" i="6"/>
  <c r="DB46" i="6"/>
  <c r="DB47" i="6"/>
  <c r="DB48" i="6"/>
  <c r="DB49" i="6"/>
  <c r="DB11" i="6"/>
  <c r="AD51" i="6" l="1"/>
  <c r="AE51" i="6" s="1"/>
  <c r="AD52" i="6"/>
  <c r="AE52" i="6" s="1"/>
  <c r="AD53" i="6"/>
  <c r="AE53" i="6" s="1"/>
  <c r="AD50" i="6"/>
  <c r="AE50" i="6" s="1"/>
  <c r="BB11" i="6"/>
  <c r="R12" i="6" l="1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11" i="6"/>
  <c r="BB22" i="6" l="1"/>
  <c r="Z22" i="6"/>
  <c r="AA22" i="6"/>
  <c r="BA22" i="6"/>
  <c r="BF22" i="6"/>
  <c r="BI22" i="6"/>
  <c r="BJ22" i="6"/>
  <c r="BV22" i="6"/>
  <c r="CD22" i="6"/>
  <c r="CE22" i="6"/>
  <c r="CF22" i="6"/>
  <c r="CG22" i="6"/>
  <c r="CH22" i="6"/>
  <c r="CO22" i="6"/>
  <c r="CP22" i="6" s="1"/>
  <c r="CR22" i="6"/>
  <c r="CR23" i="6"/>
  <c r="AA23" i="6"/>
  <c r="BV23" i="6"/>
  <c r="CD23" i="6"/>
  <c r="CE23" i="6"/>
  <c r="CF23" i="6"/>
  <c r="CG23" i="6"/>
  <c r="CH23" i="6"/>
  <c r="CO23" i="6"/>
  <c r="CP23" i="6" s="1"/>
  <c r="CR24" i="6"/>
  <c r="AA24" i="6"/>
  <c r="BA24" i="6"/>
  <c r="BF24" i="6"/>
  <c r="BJ24" i="6"/>
  <c r="BV24" i="6"/>
  <c r="CD24" i="6"/>
  <c r="CE24" i="6"/>
  <c r="CF24" i="6"/>
  <c r="CG24" i="6"/>
  <c r="CH24" i="6"/>
  <c r="CO24" i="6"/>
  <c r="CP24" i="6" s="1"/>
  <c r="Z25" i="6"/>
  <c r="BA25" i="6"/>
  <c r="BB25" i="6"/>
  <c r="BC25" i="6"/>
  <c r="BF25" i="6"/>
  <c r="BG25" i="6"/>
  <c r="BI25" i="6"/>
  <c r="BJ25" i="6"/>
  <c r="BK25" i="6"/>
  <c r="BM25" i="6"/>
  <c r="CD25" i="6"/>
  <c r="CE25" i="6"/>
  <c r="CF25" i="6"/>
  <c r="CG25" i="6"/>
  <c r="CH25" i="6"/>
  <c r="CO25" i="6"/>
  <c r="CP25" i="6" s="1"/>
  <c r="CR25" i="6"/>
  <c r="CR26" i="6"/>
  <c r="AA26" i="6"/>
  <c r="BV26" i="6"/>
  <c r="CD26" i="6"/>
  <c r="CE26" i="6"/>
  <c r="CF26" i="6"/>
  <c r="CG26" i="6"/>
  <c r="CH26" i="6"/>
  <c r="CO26" i="6"/>
  <c r="CP26" i="6" s="1"/>
  <c r="CR27" i="6"/>
  <c r="BA27" i="6"/>
  <c r="BI27" i="6"/>
  <c r="BL27" i="6"/>
  <c r="CD27" i="6"/>
  <c r="CE27" i="6"/>
  <c r="CF27" i="6"/>
  <c r="CG27" i="6"/>
  <c r="CH27" i="6"/>
  <c r="CO27" i="6"/>
  <c r="CP27" i="6" s="1"/>
  <c r="AA28" i="6"/>
  <c r="Z28" i="6"/>
  <c r="BA28" i="6"/>
  <c r="BB28" i="6"/>
  <c r="BC28" i="6"/>
  <c r="BD28" i="6"/>
  <c r="BF28" i="6"/>
  <c r="BG28" i="6"/>
  <c r="BH28" i="6"/>
  <c r="BI28" i="6"/>
  <c r="BJ28" i="6"/>
  <c r="BK28" i="6"/>
  <c r="BL28" i="6"/>
  <c r="BM28" i="6"/>
  <c r="CD28" i="6"/>
  <c r="CE28" i="6"/>
  <c r="CF28" i="6"/>
  <c r="CG28" i="6"/>
  <c r="CH28" i="6"/>
  <c r="CO28" i="6"/>
  <c r="CP28" i="6" s="1"/>
  <c r="CR28" i="6"/>
  <c r="BD29" i="6"/>
  <c r="CD29" i="6"/>
  <c r="CE29" i="6"/>
  <c r="CF29" i="6"/>
  <c r="CG29" i="6"/>
  <c r="CH29" i="6"/>
  <c r="CO29" i="6"/>
  <c r="CP29" i="6" s="1"/>
  <c r="CR29" i="6"/>
  <c r="AA30" i="6"/>
  <c r="Z30" i="6"/>
  <c r="BA30" i="6"/>
  <c r="BB30" i="6"/>
  <c r="BC30" i="6"/>
  <c r="BD30" i="6"/>
  <c r="BF30" i="6"/>
  <c r="BG30" i="6"/>
  <c r="BH30" i="6"/>
  <c r="BI30" i="6"/>
  <c r="BJ30" i="6"/>
  <c r="BK30" i="6"/>
  <c r="BL30" i="6"/>
  <c r="BM30" i="6"/>
  <c r="CD30" i="6"/>
  <c r="CE30" i="6"/>
  <c r="CF30" i="6"/>
  <c r="CG30" i="6"/>
  <c r="CH30" i="6"/>
  <c r="CO30" i="6"/>
  <c r="CP30" i="6" s="1"/>
  <c r="CR30" i="6"/>
  <c r="CR31" i="6"/>
  <c r="BB31" i="6"/>
  <c r="BG31" i="6"/>
  <c r="BJ31" i="6"/>
  <c r="BM31" i="6"/>
  <c r="CD31" i="6"/>
  <c r="CE31" i="6"/>
  <c r="CF31" i="6"/>
  <c r="CG31" i="6"/>
  <c r="CH31" i="6"/>
  <c r="CO31" i="6"/>
  <c r="CP31" i="6" s="1"/>
  <c r="CR32" i="6"/>
  <c r="BJ32" i="6"/>
  <c r="BD32" i="6"/>
  <c r="BM32" i="6"/>
  <c r="CD32" i="6"/>
  <c r="CE32" i="6"/>
  <c r="CF32" i="6"/>
  <c r="CG32" i="6"/>
  <c r="CH32" i="6"/>
  <c r="CO32" i="6"/>
  <c r="CP32" i="6" s="1"/>
  <c r="CR33" i="6"/>
  <c r="BA33" i="6"/>
  <c r="BG33" i="6"/>
  <c r="BL33" i="6"/>
  <c r="CD33" i="6"/>
  <c r="CE33" i="6"/>
  <c r="CF33" i="6"/>
  <c r="CG33" i="6"/>
  <c r="CH33" i="6"/>
  <c r="CO33" i="6"/>
  <c r="CP33" i="6" s="1"/>
  <c r="Z34" i="6"/>
  <c r="BA34" i="6"/>
  <c r="BB34" i="6"/>
  <c r="BC34" i="6"/>
  <c r="BD34" i="6"/>
  <c r="BF34" i="6"/>
  <c r="BG34" i="6"/>
  <c r="BH34" i="6"/>
  <c r="BI34" i="6"/>
  <c r="BJ34" i="6"/>
  <c r="BK34" i="6"/>
  <c r="BL34" i="6"/>
  <c r="BM34" i="6"/>
  <c r="CD34" i="6"/>
  <c r="CE34" i="6"/>
  <c r="CF34" i="6"/>
  <c r="CG34" i="6"/>
  <c r="CH34" i="6"/>
  <c r="CO34" i="6"/>
  <c r="CP34" i="6" s="1"/>
  <c r="CR34" i="6"/>
  <c r="Z35" i="6"/>
  <c r="AA35" i="6"/>
  <c r="BC35" i="6"/>
  <c r="BG35" i="6"/>
  <c r="BJ35" i="6"/>
  <c r="BM35" i="6"/>
  <c r="BV35" i="6"/>
  <c r="CD35" i="6"/>
  <c r="CE35" i="6"/>
  <c r="CF35" i="6"/>
  <c r="CG35" i="6"/>
  <c r="CH35" i="6"/>
  <c r="CO35" i="6"/>
  <c r="CP35" i="6" s="1"/>
  <c r="CR35" i="6"/>
  <c r="CR36" i="6"/>
  <c r="Z36" i="6"/>
  <c r="BW36" i="6" s="1"/>
  <c r="AA36" i="6"/>
  <c r="BB36" i="6"/>
  <c r="BH36" i="6"/>
  <c r="BI36" i="6"/>
  <c r="BM36" i="6"/>
  <c r="BV36" i="6"/>
  <c r="CD36" i="6"/>
  <c r="CE36" i="6"/>
  <c r="CF36" i="6"/>
  <c r="CG36" i="6"/>
  <c r="CH36" i="6"/>
  <c r="CO36" i="6"/>
  <c r="CP36" i="6" s="1"/>
  <c r="CR37" i="6"/>
  <c r="BG37" i="6"/>
  <c r="Z37" i="6"/>
  <c r="BC37" i="6"/>
  <c r="BI37" i="6"/>
  <c r="BK37" i="6"/>
  <c r="BM37" i="6"/>
  <c r="CD37" i="6"/>
  <c r="CE37" i="6"/>
  <c r="CF37" i="6"/>
  <c r="CG37" i="6"/>
  <c r="CH37" i="6"/>
  <c r="CO37" i="6"/>
  <c r="CP37" i="6" s="1"/>
  <c r="CR38" i="6"/>
  <c r="AA38" i="6"/>
  <c r="BA38" i="6"/>
  <c r="BG38" i="6"/>
  <c r="BK38" i="6"/>
  <c r="BV38" i="6"/>
  <c r="CD38" i="6"/>
  <c r="CE38" i="6"/>
  <c r="CF38" i="6"/>
  <c r="CG38" i="6"/>
  <c r="CH38" i="6"/>
  <c r="CO38" i="6"/>
  <c r="CP38" i="6" s="1"/>
  <c r="AA39" i="6"/>
  <c r="Z39" i="6"/>
  <c r="BA39" i="6"/>
  <c r="BB39" i="6"/>
  <c r="BC39" i="6"/>
  <c r="BD39" i="6"/>
  <c r="BF39" i="6"/>
  <c r="BG39" i="6"/>
  <c r="BH39" i="6"/>
  <c r="BI39" i="6"/>
  <c r="BJ39" i="6"/>
  <c r="BK39" i="6"/>
  <c r="BL39" i="6"/>
  <c r="BM39" i="6"/>
  <c r="CD39" i="6"/>
  <c r="CE39" i="6"/>
  <c r="CF39" i="6"/>
  <c r="CG39" i="6"/>
  <c r="CH39" i="6"/>
  <c r="CO39" i="6"/>
  <c r="CP39" i="6" s="1"/>
  <c r="CR39" i="6"/>
  <c r="CR40" i="6"/>
  <c r="AA40" i="6"/>
  <c r="BI40" i="6"/>
  <c r="CD40" i="6"/>
  <c r="CE40" i="6"/>
  <c r="CF40" i="6"/>
  <c r="CG40" i="6"/>
  <c r="CH40" i="6"/>
  <c r="CO40" i="6"/>
  <c r="CP40" i="6" s="1"/>
  <c r="BB41" i="6"/>
  <c r="AA41" i="6"/>
  <c r="BD41" i="6"/>
  <c r="BM41" i="6"/>
  <c r="BV41" i="6"/>
  <c r="CD41" i="6"/>
  <c r="CE41" i="6"/>
  <c r="CF41" i="6"/>
  <c r="CG41" i="6"/>
  <c r="CH41" i="6"/>
  <c r="CO41" i="6"/>
  <c r="CP41" i="6" s="1"/>
  <c r="CR41" i="6"/>
  <c r="CR42" i="6"/>
  <c r="CD42" i="6"/>
  <c r="CE42" i="6"/>
  <c r="CF42" i="6"/>
  <c r="CG42" i="6"/>
  <c r="CH42" i="6"/>
  <c r="CO42" i="6"/>
  <c r="CP42" i="6" s="1"/>
  <c r="CR43" i="6"/>
  <c r="Z43" i="6"/>
  <c r="BB43" i="6"/>
  <c r="BD43" i="6"/>
  <c r="BG43" i="6"/>
  <c r="BI43" i="6"/>
  <c r="BK43" i="6"/>
  <c r="BM43" i="6"/>
  <c r="CD43" i="6"/>
  <c r="CE43" i="6"/>
  <c r="CF43" i="6"/>
  <c r="CG43" i="6"/>
  <c r="CH43" i="6"/>
  <c r="CO43" i="6"/>
  <c r="CP43" i="6" s="1"/>
  <c r="BI44" i="6"/>
  <c r="AA44" i="6"/>
  <c r="Z44" i="6"/>
  <c r="BA44" i="6"/>
  <c r="BH44" i="6"/>
  <c r="BM44" i="6"/>
  <c r="BV44" i="6"/>
  <c r="CD44" i="6"/>
  <c r="CE44" i="6"/>
  <c r="CF44" i="6"/>
  <c r="CG44" i="6"/>
  <c r="CH44" i="6"/>
  <c r="CO44" i="6"/>
  <c r="CP44" i="6" s="1"/>
  <c r="CR44" i="6"/>
  <c r="BB45" i="6"/>
  <c r="AA45" i="6"/>
  <c r="Z45" i="6"/>
  <c r="BA45" i="6"/>
  <c r="BC45" i="6"/>
  <c r="BD45" i="6"/>
  <c r="BF45" i="6"/>
  <c r="BH45" i="6"/>
  <c r="BI45" i="6"/>
  <c r="BJ45" i="6"/>
  <c r="BL45" i="6"/>
  <c r="BM45" i="6"/>
  <c r="BV45" i="6"/>
  <c r="CD45" i="6"/>
  <c r="CE45" i="6"/>
  <c r="CF45" i="6"/>
  <c r="CG45" i="6"/>
  <c r="CH45" i="6"/>
  <c r="CO45" i="6"/>
  <c r="CP45" i="6" s="1"/>
  <c r="CR45" i="6"/>
  <c r="Z46" i="6"/>
  <c r="BA46" i="6"/>
  <c r="BB46" i="6"/>
  <c r="BC46" i="6"/>
  <c r="BF46" i="6"/>
  <c r="BG46" i="6"/>
  <c r="BI46" i="6"/>
  <c r="BJ46" i="6"/>
  <c r="BK46" i="6"/>
  <c r="BM46" i="6"/>
  <c r="CD46" i="6"/>
  <c r="CE46" i="6"/>
  <c r="CF46" i="6"/>
  <c r="CG46" i="6"/>
  <c r="CH46" i="6"/>
  <c r="CO46" i="6"/>
  <c r="CP46" i="6" s="1"/>
  <c r="CR46" i="6"/>
  <c r="CR47" i="6"/>
  <c r="BI47" i="6"/>
  <c r="AA47" i="6"/>
  <c r="BA47" i="6"/>
  <c r="BF47" i="6"/>
  <c r="BV47" i="6"/>
  <c r="CD47" i="6"/>
  <c r="CE47" i="6"/>
  <c r="CF47" i="6"/>
  <c r="CG47" i="6"/>
  <c r="CH47" i="6"/>
  <c r="CO47" i="6"/>
  <c r="CP47" i="6" s="1"/>
  <c r="BI48" i="6"/>
  <c r="AA48" i="6"/>
  <c r="Z48" i="6"/>
  <c r="BW48" i="6" s="1"/>
  <c r="BA48" i="6"/>
  <c r="BD48" i="6"/>
  <c r="BH48" i="6"/>
  <c r="BL48" i="6"/>
  <c r="BM48" i="6"/>
  <c r="BV48" i="6"/>
  <c r="CD48" i="6"/>
  <c r="CE48" i="6"/>
  <c r="CF48" i="6"/>
  <c r="CG48" i="6"/>
  <c r="CH48" i="6"/>
  <c r="CO48" i="6"/>
  <c r="CP48" i="6" s="1"/>
  <c r="CR48" i="6"/>
  <c r="AA49" i="6"/>
  <c r="Z49" i="6"/>
  <c r="BA49" i="6"/>
  <c r="BB49" i="6"/>
  <c r="BC49" i="6"/>
  <c r="BD49" i="6"/>
  <c r="BF49" i="6"/>
  <c r="BG49" i="6"/>
  <c r="BH49" i="6"/>
  <c r="BI49" i="6"/>
  <c r="BJ49" i="6"/>
  <c r="BK49" i="6"/>
  <c r="BL49" i="6"/>
  <c r="BM49" i="6"/>
  <c r="BV49" i="6"/>
  <c r="CD49" i="6"/>
  <c r="CE49" i="6"/>
  <c r="CF49" i="6"/>
  <c r="CG49" i="6"/>
  <c r="CH49" i="6"/>
  <c r="CO49" i="6"/>
  <c r="CP49" i="6" s="1"/>
  <c r="CR49" i="6"/>
  <c r="BB12" i="6"/>
  <c r="Z12" i="6"/>
  <c r="BW12" i="6" s="1"/>
  <c r="AA12" i="6"/>
  <c r="BA12" i="6"/>
  <c r="BF12" i="6"/>
  <c r="BI12" i="6"/>
  <c r="BJ12" i="6"/>
  <c r="BV12" i="6"/>
  <c r="CD12" i="6"/>
  <c r="CE12" i="6"/>
  <c r="CF12" i="6"/>
  <c r="CG12" i="6"/>
  <c r="CH12" i="6"/>
  <c r="CO12" i="6"/>
  <c r="CP12" i="6" s="1"/>
  <c r="CR12" i="6"/>
  <c r="BM13" i="6"/>
  <c r="CD13" i="6"/>
  <c r="CE13" i="6"/>
  <c r="CF13" i="6"/>
  <c r="CG13" i="6"/>
  <c r="CH13" i="6"/>
  <c r="CO13" i="6"/>
  <c r="CP13" i="6" s="1"/>
  <c r="CR13" i="6"/>
  <c r="AA14" i="6"/>
  <c r="Z14" i="6"/>
  <c r="BA14" i="6"/>
  <c r="BB14" i="6"/>
  <c r="BC14" i="6"/>
  <c r="BD14" i="6"/>
  <c r="BF14" i="6"/>
  <c r="BG14" i="6"/>
  <c r="BH14" i="6"/>
  <c r="BI14" i="6"/>
  <c r="BJ14" i="6"/>
  <c r="BK14" i="6"/>
  <c r="BL14" i="6"/>
  <c r="BM14" i="6"/>
  <c r="BV14" i="6"/>
  <c r="CD14" i="6"/>
  <c r="CE14" i="6"/>
  <c r="CF14" i="6"/>
  <c r="CG14" i="6"/>
  <c r="CH14" i="6"/>
  <c r="CO14" i="6"/>
  <c r="CP14" i="6" s="1"/>
  <c r="CR14" i="6"/>
  <c r="BA15" i="6"/>
  <c r="BC15" i="6"/>
  <c r="BG15" i="6"/>
  <c r="BJ15" i="6"/>
  <c r="BM15" i="6"/>
  <c r="CD15" i="6"/>
  <c r="CE15" i="6"/>
  <c r="CF15" i="6"/>
  <c r="CG15" i="6"/>
  <c r="CH15" i="6"/>
  <c r="CO15" i="6"/>
  <c r="CP15" i="6" s="1"/>
  <c r="CR15" i="6"/>
  <c r="CR16" i="6"/>
  <c r="AA16" i="6"/>
  <c r="BB16" i="6"/>
  <c r="BD16" i="6"/>
  <c r="BH16" i="6"/>
  <c r="BI16" i="6"/>
  <c r="BM16" i="6"/>
  <c r="BV16" i="6"/>
  <c r="CD16" i="6"/>
  <c r="CE16" i="6"/>
  <c r="CF16" i="6"/>
  <c r="CG16" i="6"/>
  <c r="CH16" i="6"/>
  <c r="CO16" i="6"/>
  <c r="CP16" i="6" s="1"/>
  <c r="CR17" i="6"/>
  <c r="Z17" i="6"/>
  <c r="BC17" i="6"/>
  <c r="BD17" i="6"/>
  <c r="BH17" i="6"/>
  <c r="BI17" i="6"/>
  <c r="BK17" i="6"/>
  <c r="BM17" i="6"/>
  <c r="CD17" i="6"/>
  <c r="CE17" i="6"/>
  <c r="CF17" i="6"/>
  <c r="CG17" i="6"/>
  <c r="CH17" i="6"/>
  <c r="CO17" i="6"/>
  <c r="CP17" i="6" s="1"/>
  <c r="BV18" i="6"/>
  <c r="Z18" i="6"/>
  <c r="BA18" i="6"/>
  <c r="BB18" i="6"/>
  <c r="BC18" i="6"/>
  <c r="BD18" i="6"/>
  <c r="BF18" i="6"/>
  <c r="BG18" i="6"/>
  <c r="BH18" i="6"/>
  <c r="BI18" i="6"/>
  <c r="BJ18" i="6"/>
  <c r="BK18" i="6"/>
  <c r="BL18" i="6"/>
  <c r="BM18" i="6"/>
  <c r="CD18" i="6"/>
  <c r="CE18" i="6"/>
  <c r="CF18" i="6"/>
  <c r="CG18" i="6"/>
  <c r="CH18" i="6"/>
  <c r="CO18" i="6"/>
  <c r="CP18" i="6" s="1"/>
  <c r="CR18" i="6"/>
  <c r="CR19" i="6"/>
  <c r="AA19" i="6"/>
  <c r="Z19" i="6"/>
  <c r="BA19" i="6"/>
  <c r="BC19" i="6"/>
  <c r="BF19" i="6"/>
  <c r="BH19" i="6"/>
  <c r="BJ19" i="6"/>
  <c r="BL19" i="6"/>
  <c r="BV19" i="6"/>
  <c r="CD19" i="6"/>
  <c r="CE19" i="6"/>
  <c r="CF19" i="6"/>
  <c r="CG19" i="6"/>
  <c r="CH19" i="6"/>
  <c r="CO19" i="6"/>
  <c r="CP19" i="6" s="1"/>
  <c r="AA20" i="6"/>
  <c r="BA20" i="6"/>
  <c r="BB20" i="6"/>
  <c r="BC20" i="6"/>
  <c r="BF20" i="6"/>
  <c r="BG20" i="6"/>
  <c r="BI20" i="6"/>
  <c r="BJ20" i="6"/>
  <c r="BK20" i="6"/>
  <c r="BM20" i="6"/>
  <c r="BV20" i="6"/>
  <c r="CD20" i="6"/>
  <c r="CE20" i="6"/>
  <c r="CF20" i="6"/>
  <c r="CG20" i="6"/>
  <c r="CH20" i="6"/>
  <c r="CO20" i="6"/>
  <c r="CP20" i="6" s="1"/>
  <c r="CR20" i="6"/>
  <c r="BF21" i="6"/>
  <c r="CD21" i="6"/>
  <c r="CE21" i="6"/>
  <c r="CF21" i="6"/>
  <c r="CG21" i="6"/>
  <c r="CH21" i="6"/>
  <c r="CO21" i="6"/>
  <c r="CP21" i="6" s="1"/>
  <c r="CR21" i="6"/>
  <c r="CT28" i="6"/>
  <c r="CT21" i="6"/>
  <c r="CT14" i="6"/>
  <c r="CT43" i="6"/>
  <c r="CT30" i="6"/>
  <c r="CT39" i="6"/>
  <c r="CT49" i="6"/>
  <c r="CT25" i="6"/>
  <c r="CT37" i="6"/>
  <c r="CT34" i="6"/>
  <c r="CT45" i="6"/>
  <c r="CT46" i="6"/>
  <c r="CT24" i="6"/>
  <c r="CT20" i="6"/>
  <c r="CT19" i="6"/>
  <c r="CT47" i="6"/>
  <c r="CT15" i="6"/>
  <c r="BW35" i="6" l="1"/>
  <c r="BW18" i="6"/>
  <c r="BW19" i="6"/>
  <c r="BW44" i="6"/>
  <c r="BW49" i="6"/>
  <c r="BW45" i="6"/>
  <c r="AB35" i="6"/>
  <c r="AB36" i="6"/>
  <c r="AB19" i="6"/>
  <c r="Y49" i="6"/>
  <c r="BE49" i="6" s="1"/>
  <c r="AB49" i="6"/>
  <c r="AB48" i="6"/>
  <c r="Y45" i="6"/>
  <c r="BE45" i="6" s="1"/>
  <c r="AB45" i="6"/>
  <c r="AD45" i="6" s="1"/>
  <c r="AE45" i="6" s="1"/>
  <c r="AB44" i="6"/>
  <c r="Y28" i="6"/>
  <c r="BE28" i="6" s="1"/>
  <c r="AB28" i="6"/>
  <c r="AD28" i="6" s="1"/>
  <c r="Y39" i="6"/>
  <c r="BE39" i="6" s="1"/>
  <c r="AB39" i="6"/>
  <c r="Y30" i="6"/>
  <c r="BE30" i="6" s="1"/>
  <c r="AB30" i="6"/>
  <c r="AD30" i="6" s="1"/>
  <c r="Y18" i="6"/>
  <c r="BE18" i="6" s="1"/>
  <c r="AB12" i="6"/>
  <c r="AB22" i="6"/>
  <c r="Y14" i="6"/>
  <c r="BE14" i="6" s="1"/>
  <c r="AB14" i="6"/>
  <c r="Y48" i="6"/>
  <c r="BE48" i="6" s="1"/>
  <c r="Y34" i="6"/>
  <c r="BE34" i="6" s="1"/>
  <c r="AA21" i="6"/>
  <c r="BV21" i="6"/>
  <c r="AA13" i="6"/>
  <c r="BV13" i="6"/>
  <c r="BA13" i="6"/>
  <c r="Z13" i="6"/>
  <c r="BH13" i="6"/>
  <c r="BD19" i="6"/>
  <c r="BI19" i="6"/>
  <c r="BM19" i="6"/>
  <c r="Y19" i="6"/>
  <c r="BE19" i="6" s="1"/>
  <c r="BB19" i="6"/>
  <c r="BG19" i="6"/>
  <c r="BK19" i="6"/>
  <c r="BB15" i="6"/>
  <c r="BI15" i="6"/>
  <c r="Z15" i="6"/>
  <c r="BF15" i="6"/>
  <c r="BK15" i="6"/>
  <c r="AA42" i="6"/>
  <c r="BV42" i="6"/>
  <c r="BW42" i="6" s="1"/>
  <c r="Y17" i="6"/>
  <c r="BE17" i="6" s="1"/>
  <c r="BM12" i="6"/>
  <c r="AA33" i="6"/>
  <c r="BV33" i="6"/>
  <c r="BD24" i="6"/>
  <c r="BI24" i="6"/>
  <c r="BM24" i="6"/>
  <c r="BB24" i="6"/>
  <c r="BG24" i="6"/>
  <c r="BK24" i="6"/>
  <c r="Z24" i="6"/>
  <c r="AB24" i="6" s="1"/>
  <c r="AD24" i="6" s="1"/>
  <c r="BH24" i="6"/>
  <c r="BC24" i="6"/>
  <c r="BL24" i="6"/>
  <c r="BC42" i="6"/>
  <c r="BK42" i="6"/>
  <c r="BH42" i="6"/>
  <c r="BI42" i="6"/>
  <c r="BD42" i="6"/>
  <c r="BC33" i="6"/>
  <c r="BH33" i="6"/>
  <c r="BM33" i="6"/>
  <c r="BK33" i="6"/>
  <c r="BD33" i="6"/>
  <c r="Z33" i="6"/>
  <c r="BW33" i="6" s="1"/>
  <c r="BI33" i="6"/>
  <c r="Z26" i="6"/>
  <c r="AB26" i="6" s="1"/>
  <c r="AD26" i="6" s="1"/>
  <c r="BM26" i="6"/>
  <c r="BA43" i="6"/>
  <c r="BF43" i="6"/>
  <c r="BJ43" i="6"/>
  <c r="Y43" i="6"/>
  <c r="BE43" i="6" s="1"/>
  <c r="BC43" i="6"/>
  <c r="BH43" i="6"/>
  <c r="BL43" i="6"/>
  <c r="BV40" i="6"/>
  <c r="BC40" i="6"/>
  <c r="BJ40" i="6"/>
  <c r="Z38" i="6"/>
  <c r="BW38" i="6" s="1"/>
  <c r="BI38" i="6"/>
  <c r="BD38" i="6"/>
  <c r="BL38" i="6"/>
  <c r="AA31" i="6"/>
  <c r="BV31" i="6"/>
  <c r="AA29" i="6"/>
  <c r="BV29" i="6"/>
  <c r="Z27" i="6"/>
  <c r="BG27" i="6"/>
  <c r="BD27" i="6"/>
  <c r="BK27" i="6"/>
  <c r="BB37" i="6"/>
  <c r="BA37" i="6"/>
  <c r="BF37" i="6"/>
  <c r="BJ37" i="6"/>
  <c r="Y37" i="6"/>
  <c r="BE37" i="6" s="1"/>
  <c r="BD37" i="6"/>
  <c r="BH37" i="6"/>
  <c r="BL37" i="6"/>
  <c r="AA32" i="6"/>
  <c r="BV32" i="6"/>
  <c r="BA31" i="6"/>
  <c r="BF31" i="6"/>
  <c r="BK31" i="6"/>
  <c r="Z31" i="6"/>
  <c r="BW31" i="6" s="1"/>
  <c r="BC31" i="6"/>
  <c r="BI31" i="6"/>
  <c r="Z29" i="6"/>
  <c r="BW29" i="6" s="1"/>
  <c r="AA27" i="6"/>
  <c r="BV27" i="6"/>
  <c r="Y46" i="6"/>
  <c r="BE46" i="6" s="1"/>
  <c r="BK45" i="6"/>
  <c r="BG45" i="6"/>
  <c r="Y36" i="6"/>
  <c r="BE36" i="6" s="1"/>
  <c r="Y25" i="6"/>
  <c r="BE25" i="6" s="1"/>
  <c r="BM22" i="6"/>
  <c r="Y44" i="6"/>
  <c r="BE44" i="6" s="1"/>
  <c r="BJ36" i="6"/>
  <c r="BD36" i="6"/>
  <c r="AA37" i="6"/>
  <c r="BV37" i="6"/>
  <c r="BW37" i="6" s="1"/>
  <c r="AA46" i="6"/>
  <c r="BV46" i="6"/>
  <c r="BW46" i="6" s="1"/>
  <c r="BD47" i="6"/>
  <c r="BH47" i="6"/>
  <c r="BL47" i="6"/>
  <c r="BC47" i="6"/>
  <c r="BG47" i="6"/>
  <c r="BK47" i="6"/>
  <c r="Z47" i="6"/>
  <c r="BW47" i="6" s="1"/>
  <c r="BM47" i="6"/>
  <c r="BB47" i="6"/>
  <c r="BJ47" i="6"/>
  <c r="BC41" i="6"/>
  <c r="BG41" i="6"/>
  <c r="BK41" i="6"/>
  <c r="BA41" i="6"/>
  <c r="BF41" i="6"/>
  <c r="BL41" i="6"/>
  <c r="BJ41" i="6"/>
  <c r="Z41" i="6"/>
  <c r="BW41" i="6" s="1"/>
  <c r="BI41" i="6"/>
  <c r="BH41" i="6"/>
  <c r="BC48" i="6"/>
  <c r="BG48" i="6"/>
  <c r="BK48" i="6"/>
  <c r="BB48" i="6"/>
  <c r="BF48" i="6"/>
  <c r="BJ48" i="6"/>
  <c r="BL44" i="6"/>
  <c r="BD44" i="6"/>
  <c r="AA43" i="6"/>
  <c r="AB43" i="6" s="1"/>
  <c r="AD43" i="6" s="1"/>
  <c r="BV43" i="6"/>
  <c r="BW43" i="6" s="1"/>
  <c r="BC44" i="6"/>
  <c r="BG44" i="6"/>
  <c r="BK44" i="6"/>
  <c r="BB44" i="6"/>
  <c r="BF44" i="6"/>
  <c r="BJ44" i="6"/>
  <c r="BD40" i="6"/>
  <c r="BH40" i="6"/>
  <c r="BL40" i="6"/>
  <c r="Z40" i="6"/>
  <c r="BW40" i="6" s="1"/>
  <c r="BB40" i="6"/>
  <c r="BG40" i="6"/>
  <c r="BM40" i="6"/>
  <c r="BA40" i="6"/>
  <c r="BF40" i="6"/>
  <c r="BK40" i="6"/>
  <c r="BC29" i="6"/>
  <c r="BG29" i="6"/>
  <c r="BK29" i="6"/>
  <c r="BB29" i="6"/>
  <c r="BF29" i="6"/>
  <c r="BJ29" i="6"/>
  <c r="BA29" i="6"/>
  <c r="BI29" i="6"/>
  <c r="BH29" i="6"/>
  <c r="BM29" i="6"/>
  <c r="BL29" i="6"/>
  <c r="BC23" i="6"/>
  <c r="BG23" i="6"/>
  <c r="BK23" i="6"/>
  <c r="BB23" i="6"/>
  <c r="BF23" i="6"/>
  <c r="BJ23" i="6"/>
  <c r="BD23" i="6"/>
  <c r="BL23" i="6"/>
  <c r="BA23" i="6"/>
  <c r="BI23" i="6"/>
  <c r="BH23" i="6"/>
  <c r="Z23" i="6"/>
  <c r="BM23" i="6"/>
  <c r="BL46" i="6"/>
  <c r="BH46" i="6"/>
  <c r="BD46" i="6"/>
  <c r="BL42" i="6"/>
  <c r="BG42" i="6"/>
  <c r="BA42" i="6"/>
  <c r="BV39" i="6"/>
  <c r="BW39" i="6" s="1"/>
  <c r="BM38" i="6"/>
  <c r="BH38" i="6"/>
  <c r="BC38" i="6"/>
  <c r="BC32" i="6"/>
  <c r="BG32" i="6"/>
  <c r="BK32" i="6"/>
  <c r="BA32" i="6"/>
  <c r="BF32" i="6"/>
  <c r="BL32" i="6"/>
  <c r="Z32" i="6"/>
  <c r="BW32" i="6" s="1"/>
  <c r="BB32" i="6"/>
  <c r="BI32" i="6"/>
  <c r="BH32" i="6"/>
  <c r="BB42" i="6"/>
  <c r="BF42" i="6"/>
  <c r="BB38" i="6"/>
  <c r="BF38" i="6"/>
  <c r="BJ38" i="6"/>
  <c r="BL36" i="6"/>
  <c r="BF36" i="6"/>
  <c r="BA36" i="6"/>
  <c r="BI35" i="6"/>
  <c r="BB35" i="6"/>
  <c r="BV30" i="6"/>
  <c r="BW30" i="6" s="1"/>
  <c r="BD26" i="6"/>
  <c r="BH26" i="6"/>
  <c r="BL26" i="6"/>
  <c r="BC26" i="6"/>
  <c r="BG26" i="6"/>
  <c r="BK26" i="6"/>
  <c r="BB26" i="6"/>
  <c r="BJ26" i="6"/>
  <c r="BA26" i="6"/>
  <c r="BI26" i="6"/>
  <c r="BF26" i="6"/>
  <c r="BC36" i="6"/>
  <c r="BG36" i="6"/>
  <c r="BK36" i="6"/>
  <c r="Y35" i="6"/>
  <c r="BE35" i="6" s="1"/>
  <c r="BD35" i="6"/>
  <c r="BH35" i="6"/>
  <c r="BL35" i="6"/>
  <c r="BA35" i="6"/>
  <c r="BF35" i="6"/>
  <c r="BK35" i="6"/>
  <c r="AA34" i="6"/>
  <c r="BV34" i="6"/>
  <c r="BW34" i="6" s="1"/>
  <c r="BB33" i="6"/>
  <c r="BF33" i="6"/>
  <c r="BJ33" i="6"/>
  <c r="AA25" i="6"/>
  <c r="BV25" i="6"/>
  <c r="BL31" i="6"/>
  <c r="BH31" i="6"/>
  <c r="BD31" i="6"/>
  <c r="BV28" i="6"/>
  <c r="BW28" i="6" s="1"/>
  <c r="BM27" i="6"/>
  <c r="BH27" i="6"/>
  <c r="BC27" i="6"/>
  <c r="Y22" i="6"/>
  <c r="BE22" i="6" s="1"/>
  <c r="BD22" i="6"/>
  <c r="BH22" i="6"/>
  <c r="BL22" i="6"/>
  <c r="BC22" i="6"/>
  <c r="BG22" i="6"/>
  <c r="BK22" i="6"/>
  <c r="BB27" i="6"/>
  <c r="BF27" i="6"/>
  <c r="BJ27" i="6"/>
  <c r="BL25" i="6"/>
  <c r="BH25" i="6"/>
  <c r="BD25" i="6"/>
  <c r="BH21" i="6"/>
  <c r="BC21" i="6"/>
  <c r="BG21" i="6"/>
  <c r="BK21" i="6"/>
  <c r="BD21" i="6"/>
  <c r="BL21" i="6"/>
  <c r="BM21" i="6"/>
  <c r="Z21" i="6"/>
  <c r="BJ21" i="6"/>
  <c r="BB21" i="6"/>
  <c r="AA15" i="6"/>
  <c r="BV15" i="6"/>
  <c r="BI21" i="6"/>
  <c r="BA21" i="6"/>
  <c r="AA17" i="6"/>
  <c r="AB17" i="6" s="1"/>
  <c r="AD17" i="6" s="1"/>
  <c r="BV17" i="6"/>
  <c r="BW17" i="6" s="1"/>
  <c r="BC16" i="6"/>
  <c r="BG16" i="6"/>
  <c r="BK16" i="6"/>
  <c r="Z20" i="6"/>
  <c r="BW20" i="6" s="1"/>
  <c r="AA18" i="6"/>
  <c r="BL20" i="6"/>
  <c r="BH20" i="6"/>
  <c r="BD20" i="6"/>
  <c r="BL17" i="6"/>
  <c r="BG17" i="6"/>
  <c r="BA17" i="6"/>
  <c r="BJ16" i="6"/>
  <c r="BI13" i="6"/>
  <c r="Y12" i="6"/>
  <c r="BE12" i="6" s="1"/>
  <c r="BD12" i="6"/>
  <c r="BH12" i="6"/>
  <c r="BL12" i="6"/>
  <c r="BC12" i="6"/>
  <c r="BG12" i="6"/>
  <c r="BK12" i="6"/>
  <c r="Z16" i="6"/>
  <c r="BW16" i="6" s="1"/>
  <c r="BC13" i="6"/>
  <c r="BG13" i="6"/>
  <c r="BK13" i="6"/>
  <c r="BB13" i="6"/>
  <c r="BF13" i="6"/>
  <c r="BJ13" i="6"/>
  <c r="BB17" i="6"/>
  <c r="BF17" i="6"/>
  <c r="BJ17" i="6"/>
  <c r="BL16" i="6"/>
  <c r="BF16" i="6"/>
  <c r="BA16" i="6"/>
  <c r="BL13" i="6"/>
  <c r="BD13" i="6"/>
  <c r="BL15" i="6"/>
  <c r="BH15" i="6"/>
  <c r="BD15" i="6"/>
  <c r="CT44" i="6"/>
  <c r="CT29" i="6"/>
  <c r="CT33" i="6"/>
  <c r="CT36" i="6"/>
  <c r="CT18" i="6"/>
  <c r="CT32" i="6"/>
  <c r="CT12" i="6"/>
  <c r="CT40" i="6"/>
  <c r="CT48" i="6"/>
  <c r="CT23" i="6"/>
  <c r="CT22" i="6"/>
  <c r="CT38" i="6"/>
  <c r="CT41" i="6"/>
  <c r="CT35" i="6"/>
  <c r="CT16" i="6"/>
  <c r="CT42" i="6"/>
  <c r="CT31" i="6"/>
  <c r="CT27" i="6"/>
  <c r="CT26" i="6"/>
  <c r="CT13" i="6"/>
  <c r="CT17" i="6"/>
  <c r="AD48" i="6" l="1"/>
  <c r="AE48" i="6" s="1"/>
  <c r="AD39" i="6"/>
  <c r="AE39" i="6" s="1"/>
  <c r="AD49" i="6"/>
  <c r="AE49" i="6" s="1"/>
  <c r="AD36" i="6"/>
  <c r="AE36" i="6" s="1"/>
  <c r="AD35" i="6"/>
  <c r="AE35" i="6" s="1"/>
  <c r="AD14" i="6"/>
  <c r="AE14" i="6" s="1"/>
  <c r="AD19" i="6"/>
  <c r="AE19" i="6" s="1"/>
  <c r="AD22" i="6"/>
  <c r="AE22" i="6" s="1"/>
  <c r="AD12" i="6"/>
  <c r="AE12" i="6" s="1"/>
  <c r="AB32" i="6"/>
  <c r="AD32" i="6" s="1"/>
  <c r="AE32" i="6" s="1"/>
  <c r="AD44" i="6"/>
  <c r="AE44" i="6" s="1"/>
  <c r="AB31" i="6"/>
  <c r="AB34" i="6"/>
  <c r="AD34" i="6" s="1"/>
  <c r="AE34" i="6" s="1"/>
  <c r="AB37" i="6"/>
  <c r="Y33" i="6"/>
  <c r="BE33" i="6" s="1"/>
  <c r="AB33" i="6"/>
  <c r="AB40" i="6"/>
  <c r="Y42" i="6"/>
  <c r="BE42" i="6" s="1"/>
  <c r="AB42" i="6"/>
  <c r="AD42" i="6" s="1"/>
  <c r="AE43" i="6"/>
  <c r="AB41" i="6"/>
  <c r="AB47" i="6"/>
  <c r="Y29" i="6"/>
  <c r="BE29" i="6" s="1"/>
  <c r="AB29" i="6"/>
  <c r="AD29" i="6" s="1"/>
  <c r="AB38" i="6"/>
  <c r="AB46" i="6"/>
  <c r="AB20" i="6"/>
  <c r="AB18" i="6"/>
  <c r="AE17" i="6"/>
  <c r="Y27" i="6"/>
  <c r="BE27" i="6" s="1"/>
  <c r="AB27" i="6"/>
  <c r="AB25" i="6"/>
  <c r="AB23" i="6"/>
  <c r="AB21" i="6"/>
  <c r="AB16" i="6"/>
  <c r="Y15" i="6"/>
  <c r="BE15" i="6" s="1"/>
  <c r="AB15" i="6"/>
  <c r="AB13" i="6"/>
  <c r="Y13" i="6"/>
  <c r="BE13" i="6" s="1"/>
  <c r="Y38" i="6"/>
  <c r="BE38" i="6" s="1"/>
  <c r="AE28" i="6"/>
  <c r="AE26" i="6"/>
  <c r="AE30" i="6"/>
  <c r="Y20" i="6"/>
  <c r="BE20" i="6" s="1"/>
  <c r="Y26" i="6"/>
  <c r="BE26" i="6" s="1"/>
  <c r="AE24" i="6"/>
  <c r="Y23" i="6"/>
  <c r="BE23" i="6" s="1"/>
  <c r="Y24" i="6"/>
  <c r="BE24" i="6" s="1"/>
  <c r="Y16" i="6"/>
  <c r="BE16" i="6" s="1"/>
  <c r="Y31" i="6"/>
  <c r="BE31" i="6" s="1"/>
  <c r="Y40" i="6"/>
  <c r="BE40" i="6" s="1"/>
  <c r="Y41" i="6"/>
  <c r="BE41" i="6" s="1"/>
  <c r="Y32" i="6"/>
  <c r="BE32" i="6" s="1"/>
  <c r="Y47" i="6"/>
  <c r="BE47" i="6" s="1"/>
  <c r="Y21" i="6"/>
  <c r="BE21" i="6" s="1"/>
  <c r="AD38" i="6" l="1"/>
  <c r="AE38" i="6" s="1"/>
  <c r="AD40" i="6"/>
  <c r="AE40" i="6" s="1"/>
  <c r="AD33" i="6"/>
  <c r="AE33" i="6" s="1"/>
  <c r="AD47" i="6"/>
  <c r="AE47" i="6" s="1"/>
  <c r="AD37" i="6"/>
  <c r="AE37" i="6" s="1"/>
  <c r="AD41" i="6"/>
  <c r="AE41" i="6" s="1"/>
  <c r="AD31" i="6"/>
  <c r="AE31" i="6" s="1"/>
  <c r="AD25" i="6"/>
  <c r="AE25" i="6" s="1"/>
  <c r="AD15" i="6"/>
  <c r="AE15" i="6" s="1"/>
  <c r="AD27" i="6"/>
  <c r="AE27" i="6" s="1"/>
  <c r="AD18" i="6"/>
  <c r="AE18" i="6" s="1"/>
  <c r="AD16" i="6"/>
  <c r="AE16" i="6" s="1"/>
  <c r="AD20" i="6"/>
  <c r="AE20" i="6" s="1"/>
  <c r="AD21" i="6"/>
  <c r="AE21" i="6" s="1"/>
  <c r="AD13" i="6"/>
  <c r="AE13" i="6" s="1"/>
  <c r="AD23" i="6"/>
  <c r="AE23" i="6" s="1"/>
  <c r="AD46" i="6"/>
  <c r="AE46" i="6" s="1"/>
  <c r="AE29" i="6"/>
  <c r="AE42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CR11" i="6"/>
  <c r="CT11" i="6"/>
  <c r="CY8" i="6" l="1"/>
  <c r="CX8" i="6"/>
  <c r="CW8" i="6"/>
  <c r="CV8" i="6"/>
  <c r="CU8" i="6"/>
  <c r="CY7" i="6"/>
  <c r="CX7" i="6"/>
  <c r="CW7" i="6"/>
  <c r="CV7" i="6"/>
  <c r="CU7" i="6"/>
  <c r="CY6" i="6"/>
  <c r="CX6" i="6"/>
  <c r="CW6" i="6"/>
  <c r="CV6" i="6"/>
  <c r="CU6" i="6"/>
  <c r="AC4" i="6"/>
  <c r="Y4" i="6"/>
  <c r="AD4" i="6"/>
  <c r="AA4" i="6"/>
  <c r="AB4" i="6"/>
  <c r="Z4" i="6"/>
  <c r="AE4" i="6" l="1"/>
  <c r="AO3" i="6"/>
  <c r="AP3" i="6"/>
  <c r="AQ3" i="6"/>
  <c r="AR3" i="6"/>
  <c r="AS3" i="6"/>
  <c r="AT3" i="6"/>
  <c r="AO4" i="6"/>
  <c r="AP4" i="6"/>
  <c r="AQ4" i="6"/>
  <c r="AR4" i="6"/>
  <c r="AS4" i="6"/>
  <c r="AT4" i="6"/>
  <c r="AO5" i="6"/>
  <c r="AP5" i="6"/>
  <c r="AQ5" i="6"/>
  <c r="AR5" i="6"/>
  <c r="AS5" i="6"/>
  <c r="AT5" i="6"/>
  <c r="AI3" i="6"/>
  <c r="AJ3" i="6"/>
  <c r="AK3" i="6"/>
  <c r="AL3" i="6"/>
  <c r="AM3" i="6"/>
  <c r="AN3" i="6"/>
  <c r="AI4" i="6"/>
  <c r="AJ4" i="6"/>
  <c r="AK4" i="6"/>
  <c r="AL4" i="6"/>
  <c r="AM4" i="6"/>
  <c r="AN4" i="6"/>
  <c r="AI5" i="6"/>
  <c r="AJ5" i="6"/>
  <c r="AK5" i="6"/>
  <c r="AL5" i="6"/>
  <c r="AM5" i="6"/>
  <c r="AN5" i="6"/>
  <c r="AH3" i="6"/>
  <c r="AH4" i="6"/>
  <c r="CO11" i="6"/>
  <c r="CP11" i="6" s="1"/>
  <c r="CH11" i="6"/>
  <c r="CG11" i="6"/>
  <c r="CF11" i="6"/>
  <c r="CE11" i="6"/>
  <c r="CD11" i="6"/>
  <c r="AA11" i="6"/>
  <c r="BK11" i="6"/>
  <c r="BM10" i="6"/>
  <c r="CY10" i="6" s="1"/>
  <c r="BL10" i="6"/>
  <c r="CX10" i="6" s="1"/>
  <c r="BK10" i="6"/>
  <c r="BJ10" i="6"/>
  <c r="BI10" i="6"/>
  <c r="BH10" i="6"/>
  <c r="BG10" i="6"/>
  <c r="BF10" i="6"/>
  <c r="BE10" i="6"/>
  <c r="BD10" i="6"/>
  <c r="CV10" i="6" s="1"/>
  <c r="BC10" i="6"/>
  <c r="BB10" i="6"/>
  <c r="BA10" i="6"/>
  <c r="BX117" i="6" l="1"/>
  <c r="BX119" i="6"/>
  <c r="BX116" i="6"/>
  <c r="BX118" i="6"/>
  <c r="BX120" i="6"/>
  <c r="CU10" i="6"/>
  <c r="CW10" i="6"/>
  <c r="BX64" i="6"/>
  <c r="BX86" i="6"/>
  <c r="BX60" i="6"/>
  <c r="BX66" i="6"/>
  <c r="BX87" i="6"/>
  <c r="BX98" i="6"/>
  <c r="BX90" i="6"/>
  <c r="BX91" i="6"/>
  <c r="BX56" i="6"/>
  <c r="BX78" i="6"/>
  <c r="BX82" i="6"/>
  <c r="BX67" i="6"/>
  <c r="BX71" i="6"/>
  <c r="BX62" i="6"/>
  <c r="BX57" i="6"/>
  <c r="BX74" i="6"/>
  <c r="BX61" i="6"/>
  <c r="BX88" i="6"/>
  <c r="BX89" i="6"/>
  <c r="BX68" i="6"/>
  <c r="BX70" i="6"/>
  <c r="BX92" i="6"/>
  <c r="BX81" i="6"/>
  <c r="BX73" i="6"/>
  <c r="BX83" i="6"/>
  <c r="BX69" i="6"/>
  <c r="BX97" i="6"/>
  <c r="BX94" i="6"/>
  <c r="BX59" i="6"/>
  <c r="BX93" i="6"/>
  <c r="BX54" i="6"/>
  <c r="BX55" i="6"/>
  <c r="BX96" i="6"/>
  <c r="BX85" i="6"/>
  <c r="BX63" i="6"/>
  <c r="BX72" i="6"/>
  <c r="BX84" i="6"/>
  <c r="BX65" i="6"/>
  <c r="BX95" i="6"/>
  <c r="BX75" i="6"/>
  <c r="BX77" i="6"/>
  <c r="BX79" i="6"/>
  <c r="BX80" i="6"/>
  <c r="BX76" i="6"/>
  <c r="BX58" i="6"/>
  <c r="BX24" i="6"/>
  <c r="BX27" i="6"/>
  <c r="BH11" i="6"/>
  <c r="BJ11" i="6"/>
  <c r="BD11" i="6"/>
  <c r="BL11" i="6"/>
  <c r="BF11" i="6"/>
  <c r="BV11" i="6"/>
  <c r="AH5" i="6"/>
  <c r="Z11" i="6"/>
  <c r="BA11" i="6"/>
  <c r="BI11" i="6"/>
  <c r="BM11" i="6"/>
  <c r="BC11" i="6"/>
  <c r="BG11" i="6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6" i="3"/>
  <c r="BX25" i="6"/>
  <c r="BX26" i="6"/>
  <c r="AB11" i="6" l="1"/>
  <c r="AD11" i="6" s="1"/>
  <c r="AE11" i="6" s="1"/>
  <c r="BW11" i="6"/>
  <c r="CX5" i="6"/>
  <c r="CW5" i="6"/>
  <c r="CV5" i="6"/>
  <c r="CY5" i="6"/>
  <c r="CU5" i="6"/>
  <c r="AO6" i="6"/>
  <c r="AS6" i="6"/>
  <c r="AK6" i="6"/>
  <c r="AP6" i="6"/>
  <c r="AT6" i="6"/>
  <c r="AL6" i="6"/>
  <c r="AQ6" i="6"/>
  <c r="AI6" i="6"/>
  <c r="AM6" i="6"/>
  <c r="AH6" i="6"/>
  <c r="AR6" i="6"/>
  <c r="AJ6" i="6"/>
  <c r="AN6" i="6"/>
  <c r="CY4" i="6"/>
  <c r="CU4" i="6"/>
  <c r="CW4" i="6"/>
  <c r="CV4" i="6"/>
  <c r="CX4" i="6"/>
  <c r="AR7" i="6"/>
  <c r="AL7" i="6"/>
  <c r="AT7" i="6"/>
  <c r="AN7" i="6"/>
  <c r="AK7" i="6"/>
  <c r="AO7" i="6"/>
  <c r="AS7" i="6"/>
  <c r="AI7" i="6"/>
  <c r="AM7" i="6"/>
  <c r="AP7" i="6"/>
  <c r="AJ7" i="6"/>
  <c r="AH7" i="6"/>
  <c r="AQ7" i="6"/>
  <c r="Y11" i="6"/>
  <c r="BE11" i="6" s="1"/>
  <c r="BU105" i="6" l="1"/>
  <c r="BU111" i="6"/>
  <c r="BU106" i="6"/>
  <c r="BU119" i="6"/>
  <c r="BU118" i="6"/>
  <c r="BU103" i="6"/>
  <c r="BU110" i="6"/>
  <c r="BU120" i="6"/>
  <c r="AF116" i="6"/>
  <c r="AF119" i="6"/>
  <c r="BU109" i="6"/>
  <c r="AF120" i="6"/>
  <c r="AF117" i="6"/>
  <c r="BU114" i="6"/>
  <c r="BU104" i="6"/>
  <c r="BU115" i="6"/>
  <c r="BU112" i="6"/>
  <c r="BU107" i="6"/>
  <c r="BU113" i="6"/>
  <c r="AF118" i="6"/>
  <c r="BU108" i="6"/>
  <c r="BU102" i="6"/>
  <c r="BU116" i="6"/>
  <c r="BU117" i="6"/>
  <c r="BU101" i="6"/>
  <c r="AF105" i="6"/>
  <c r="AF111" i="6"/>
  <c r="AF113" i="6"/>
  <c r="AF103" i="6"/>
  <c r="AF101" i="6"/>
  <c r="AF110" i="6"/>
  <c r="AF108" i="6"/>
  <c r="AF106" i="6"/>
  <c r="AF107" i="6"/>
  <c r="AF114" i="6"/>
  <c r="AF104" i="6"/>
  <c r="AF112" i="6"/>
  <c r="AF109" i="6"/>
  <c r="AF115" i="6"/>
  <c r="AF102" i="6"/>
  <c r="BU50" i="6"/>
  <c r="BU64" i="6"/>
  <c r="BU51" i="6"/>
  <c r="BU67" i="6"/>
  <c r="BU60" i="6"/>
  <c r="BU56" i="6"/>
  <c r="BU52" i="6"/>
  <c r="BU69" i="6"/>
  <c r="BU91" i="6"/>
  <c r="BU81" i="6"/>
  <c r="BU73" i="6"/>
  <c r="BU92" i="6"/>
  <c r="BU87" i="6"/>
  <c r="BU57" i="6"/>
  <c r="BU78" i="6"/>
  <c r="BU59" i="6"/>
  <c r="BU63" i="6"/>
  <c r="BU74" i="6"/>
  <c r="BU96" i="6"/>
  <c r="BU85" i="6"/>
  <c r="BU83" i="6"/>
  <c r="BU76" i="6"/>
  <c r="BU79" i="6"/>
  <c r="BU71" i="6"/>
  <c r="BU53" i="6"/>
  <c r="BU65" i="6"/>
  <c r="BU80" i="6"/>
  <c r="BU89" i="6"/>
  <c r="BU75" i="6"/>
  <c r="BU82" i="6"/>
  <c r="BU55" i="6"/>
  <c r="BU66" i="6"/>
  <c r="BU97" i="6"/>
  <c r="BU93" i="6"/>
  <c r="BU100" i="6"/>
  <c r="BU99" i="6"/>
  <c r="BU62" i="6"/>
  <c r="BU84" i="6"/>
  <c r="BU94" i="6"/>
  <c r="BU77" i="6"/>
  <c r="BU68" i="6"/>
  <c r="BU58" i="6"/>
  <c r="BU70" i="6"/>
  <c r="BU90" i="6"/>
  <c r="BU72" i="6"/>
  <c r="BU54" i="6"/>
  <c r="BU95" i="6"/>
  <c r="BU86" i="6"/>
  <c r="BU88" i="6"/>
  <c r="BU98" i="6"/>
  <c r="BU61" i="6"/>
  <c r="BU41" i="6"/>
  <c r="BU22" i="6"/>
  <c r="BU24" i="6"/>
  <c r="BU19" i="6"/>
  <c r="BU12" i="6"/>
  <c r="BU14" i="6"/>
  <c r="BU13" i="6"/>
  <c r="BU26" i="6"/>
  <c r="BU30" i="6"/>
  <c r="BU25" i="6"/>
  <c r="BU38" i="6"/>
  <c r="BU43" i="6"/>
  <c r="BU16" i="6"/>
  <c r="BU44" i="6"/>
  <c r="BU29" i="6"/>
  <c r="BU23" i="6"/>
  <c r="BU33" i="6"/>
  <c r="BU49" i="6"/>
  <c r="BU40" i="6"/>
  <c r="BU48" i="6"/>
  <c r="BU46" i="6"/>
  <c r="BU37" i="6"/>
  <c r="BU27" i="6"/>
  <c r="BU47" i="6"/>
  <c r="BU31" i="6"/>
  <c r="BU21" i="6"/>
  <c r="BU20" i="6"/>
  <c r="BU15" i="6"/>
  <c r="BU45" i="6"/>
  <c r="BU28" i="6"/>
  <c r="BU34" i="6"/>
  <c r="BU35" i="6"/>
  <c r="BU42" i="6"/>
  <c r="BU39" i="6"/>
  <c r="BU36" i="6"/>
  <c r="BU18" i="6"/>
  <c r="BU17" i="6"/>
  <c r="BU32" i="6"/>
  <c r="BU11" i="6"/>
  <c r="CQ11" i="6" s="1"/>
  <c r="CQ115" i="6" l="1"/>
  <c r="T115" i="6" s="1"/>
  <c r="AG115" i="6"/>
  <c r="AG116" i="6"/>
  <c r="CQ116" i="6"/>
  <c r="CQ104" i="6"/>
  <c r="T104" i="6" s="1"/>
  <c r="AG104" i="6"/>
  <c r="CQ110" i="6"/>
  <c r="T110" i="6" s="1"/>
  <c r="AG110" i="6"/>
  <c r="AG102" i="6"/>
  <c r="CQ102" i="6"/>
  <c r="T102" i="6" s="1"/>
  <c r="AG114" i="6"/>
  <c r="CQ114" i="6"/>
  <c r="T114" i="6" s="1"/>
  <c r="AG103" i="6"/>
  <c r="CQ103" i="6"/>
  <c r="T103" i="6" s="1"/>
  <c r="AG117" i="6"/>
  <c r="CQ117" i="6"/>
  <c r="AG108" i="6"/>
  <c r="CQ108" i="6"/>
  <c r="T108" i="6" s="1"/>
  <c r="AG118" i="6"/>
  <c r="CQ118" i="6"/>
  <c r="AG119" i="6"/>
  <c r="CQ119" i="6"/>
  <c r="CQ120" i="6"/>
  <c r="AG120" i="6"/>
  <c r="CQ113" i="6"/>
  <c r="T113" i="6" s="1"/>
  <c r="AG113" i="6"/>
  <c r="AG109" i="6"/>
  <c r="CQ109" i="6"/>
  <c r="T109" i="6" s="1"/>
  <c r="CQ106" i="6"/>
  <c r="T106" i="6" s="1"/>
  <c r="AG106" i="6"/>
  <c r="CQ107" i="6"/>
  <c r="T107" i="6" s="1"/>
  <c r="AG107" i="6"/>
  <c r="CQ111" i="6"/>
  <c r="T111" i="6" s="1"/>
  <c r="AG111" i="6"/>
  <c r="CQ101" i="6"/>
  <c r="T101" i="6" s="1"/>
  <c r="AG101" i="6"/>
  <c r="AG112" i="6"/>
  <c r="CQ112" i="6"/>
  <c r="T112" i="6" s="1"/>
  <c r="CQ105" i="6"/>
  <c r="T105" i="6" s="1"/>
  <c r="AG105" i="6"/>
  <c r="AG86" i="6"/>
  <c r="CQ86" i="6"/>
  <c r="AG94" i="6"/>
  <c r="CQ94" i="6"/>
  <c r="AG55" i="6"/>
  <c r="CQ55" i="6"/>
  <c r="AG80" i="6"/>
  <c r="CQ80" i="6"/>
  <c r="AG79" i="6"/>
  <c r="CQ79" i="6"/>
  <c r="AG59" i="6"/>
  <c r="CQ59" i="6"/>
  <c r="CQ64" i="6"/>
  <c r="AG64" i="6"/>
  <c r="AG70" i="6"/>
  <c r="CQ70" i="6"/>
  <c r="AG82" i="6"/>
  <c r="CQ82" i="6"/>
  <c r="AG65" i="6"/>
  <c r="CQ65" i="6"/>
  <c r="AG78" i="6"/>
  <c r="CQ78" i="6"/>
  <c r="AG73" i="6"/>
  <c r="CQ73" i="6"/>
  <c r="AG91" i="6"/>
  <c r="CQ91" i="6"/>
  <c r="AG60" i="6"/>
  <c r="CQ60" i="6"/>
  <c r="CQ98" i="6"/>
  <c r="AG98" i="6"/>
  <c r="CQ95" i="6"/>
  <c r="AG95" i="6"/>
  <c r="AG90" i="6"/>
  <c r="CQ90" i="6"/>
  <c r="AG58" i="6"/>
  <c r="CQ58" i="6"/>
  <c r="AG84" i="6"/>
  <c r="CQ84" i="6"/>
  <c r="CQ99" i="6"/>
  <c r="AG99" i="6"/>
  <c r="AG85" i="6"/>
  <c r="CQ85" i="6"/>
  <c r="AG92" i="6"/>
  <c r="CQ92" i="6"/>
  <c r="AG69" i="6"/>
  <c r="CQ69" i="6"/>
  <c r="CQ67" i="6"/>
  <c r="AG67" i="6"/>
  <c r="AG72" i="6"/>
  <c r="CQ72" i="6"/>
  <c r="AG77" i="6"/>
  <c r="CQ77" i="6"/>
  <c r="CQ62" i="6"/>
  <c r="AG62" i="6"/>
  <c r="AG93" i="6"/>
  <c r="CQ93" i="6"/>
  <c r="AG50" i="6"/>
  <c r="CQ50" i="6"/>
  <c r="AG61" i="6"/>
  <c r="CQ61" i="6"/>
  <c r="CQ97" i="6"/>
  <c r="AG97" i="6"/>
  <c r="AG53" i="6"/>
  <c r="CQ53" i="6"/>
  <c r="AG76" i="6"/>
  <c r="CQ76" i="6"/>
  <c r="AG74" i="6"/>
  <c r="CQ74" i="6"/>
  <c r="AG87" i="6"/>
  <c r="CQ87" i="6"/>
  <c r="AG88" i="6"/>
  <c r="CQ88" i="6"/>
  <c r="AG54" i="6"/>
  <c r="CQ54" i="6"/>
  <c r="CQ68" i="6"/>
  <c r="AG68" i="6"/>
  <c r="CQ100" i="6"/>
  <c r="AG100" i="6"/>
  <c r="AG66" i="6"/>
  <c r="CQ66" i="6"/>
  <c r="AG75" i="6"/>
  <c r="CQ75" i="6"/>
  <c r="AG89" i="6"/>
  <c r="CQ89" i="6"/>
  <c r="AG71" i="6"/>
  <c r="CQ71" i="6"/>
  <c r="AG83" i="6"/>
  <c r="CQ83" i="6"/>
  <c r="CQ96" i="6"/>
  <c r="AG96" i="6"/>
  <c r="CQ63" i="6"/>
  <c r="AG63" i="6"/>
  <c r="AG57" i="6"/>
  <c r="CQ57" i="6"/>
  <c r="AG81" i="6"/>
  <c r="CQ81" i="6"/>
  <c r="CQ52" i="6"/>
  <c r="AG52" i="6"/>
  <c r="AG56" i="6"/>
  <c r="CQ56" i="6"/>
  <c r="CQ51" i="6"/>
  <c r="AG51" i="6"/>
  <c r="BU3" i="6"/>
  <c r="AG11" i="6"/>
  <c r="AG32" i="6"/>
  <c r="CQ32" i="6"/>
  <c r="T32" i="6" s="1"/>
  <c r="AG18" i="6"/>
  <c r="CQ18" i="6"/>
  <c r="T18" i="6" s="1"/>
  <c r="AG39" i="6"/>
  <c r="CQ39" i="6"/>
  <c r="T39" i="6" s="1"/>
  <c r="CQ35" i="6"/>
  <c r="T35" i="6" s="1"/>
  <c r="AG35" i="6"/>
  <c r="AG15" i="6"/>
  <c r="CQ15" i="6"/>
  <c r="T15" i="6" s="1"/>
  <c r="AG47" i="6"/>
  <c r="CQ47" i="6"/>
  <c r="CQ46" i="6"/>
  <c r="T46" i="6" s="1"/>
  <c r="AG46" i="6"/>
  <c r="CQ23" i="6"/>
  <c r="T23" i="6" s="1"/>
  <c r="AG23" i="6"/>
  <c r="CQ30" i="6"/>
  <c r="T30" i="6" s="1"/>
  <c r="AG30" i="6"/>
  <c r="AG26" i="6"/>
  <c r="CQ26" i="6"/>
  <c r="T26" i="6" s="1"/>
  <c r="CQ19" i="6"/>
  <c r="T19" i="6" s="1"/>
  <c r="AG19" i="6"/>
  <c r="AG42" i="6"/>
  <c r="CQ42" i="6"/>
  <c r="T42" i="6" s="1"/>
  <c r="CQ34" i="6"/>
  <c r="T34" i="6" s="1"/>
  <c r="AG34" i="6"/>
  <c r="CQ28" i="6"/>
  <c r="T28" i="6" s="1"/>
  <c r="AG28" i="6"/>
  <c r="CQ20" i="6"/>
  <c r="T20" i="6" s="1"/>
  <c r="AG20" i="6"/>
  <c r="CQ27" i="6"/>
  <c r="T27" i="6" s="1"/>
  <c r="AG27" i="6"/>
  <c r="AG44" i="6"/>
  <c r="CQ44" i="6"/>
  <c r="T44" i="6" s="1"/>
  <c r="AG38" i="6"/>
  <c r="CQ38" i="6"/>
  <c r="T38" i="6" s="1"/>
  <c r="CQ13" i="6"/>
  <c r="T13" i="6" s="1"/>
  <c r="AG13" i="6"/>
  <c r="CQ24" i="6"/>
  <c r="T24" i="6" s="1"/>
  <c r="AG24" i="6"/>
  <c r="AG45" i="6"/>
  <c r="CQ45" i="6"/>
  <c r="T45" i="6" s="1"/>
  <c r="CQ21" i="6"/>
  <c r="T21" i="6" s="1"/>
  <c r="AG21" i="6"/>
  <c r="CQ31" i="6"/>
  <c r="T31" i="6" s="1"/>
  <c r="AG31" i="6"/>
  <c r="AG48" i="6"/>
  <c r="CQ48" i="6"/>
  <c r="AG49" i="6"/>
  <c r="CQ49" i="6"/>
  <c r="AG33" i="6"/>
  <c r="CQ33" i="6"/>
  <c r="T33" i="6" s="1"/>
  <c r="CQ29" i="6"/>
  <c r="T29" i="6" s="1"/>
  <c r="AG29" i="6"/>
  <c r="CQ16" i="6"/>
  <c r="T16" i="6" s="1"/>
  <c r="AG16" i="6"/>
  <c r="AG25" i="6"/>
  <c r="CQ25" i="6"/>
  <c r="T25" i="6" s="1"/>
  <c r="CQ14" i="6"/>
  <c r="T14" i="6" s="1"/>
  <c r="AG14" i="6"/>
  <c r="AG22" i="6"/>
  <c r="CQ22" i="6"/>
  <c r="T22" i="6" s="1"/>
  <c r="AG17" i="6"/>
  <c r="CQ17" i="6"/>
  <c r="T17" i="6" s="1"/>
  <c r="AG36" i="6"/>
  <c r="CQ36" i="6"/>
  <c r="T36" i="6" s="1"/>
  <c r="AG37" i="6"/>
  <c r="CQ37" i="6"/>
  <c r="T37" i="6" s="1"/>
  <c r="AG40" i="6"/>
  <c r="CQ40" i="6"/>
  <c r="T40" i="6" s="1"/>
  <c r="AG43" i="6"/>
  <c r="CQ43" i="6"/>
  <c r="T43" i="6" s="1"/>
  <c r="AG12" i="6"/>
  <c r="CQ12" i="6"/>
  <c r="T12" i="6" s="1"/>
  <c r="CQ41" i="6"/>
  <c r="AG41" i="6"/>
  <c r="CX3" i="6"/>
  <c r="CY3" i="6"/>
  <c r="CW3" i="6"/>
  <c r="CV3" i="6"/>
  <c r="CU3" i="6"/>
  <c r="AQ8" i="6"/>
  <c r="AK8" i="6"/>
  <c r="AH8" i="6"/>
  <c r="AI8" i="6"/>
  <c r="AR8" i="6"/>
  <c r="AL8" i="6"/>
  <c r="AM8" i="6"/>
  <c r="AS8" i="6"/>
  <c r="AP8" i="6"/>
  <c r="AT8" i="6"/>
  <c r="AJ8" i="6"/>
  <c r="AN8" i="6"/>
  <c r="AO101" i="6"/>
  <c r="AM107" i="6"/>
  <c r="AH107" i="6"/>
  <c r="AO102" i="6"/>
  <c r="AM117" i="6"/>
  <c r="AL102" i="6"/>
  <c r="AM116" i="6"/>
  <c r="AS103" i="6"/>
  <c r="AO105" i="6"/>
  <c r="AP106" i="6"/>
  <c r="AT110" i="6"/>
  <c r="AI106" i="6"/>
  <c r="AS116" i="6"/>
  <c r="AI109" i="6"/>
  <c r="AO110" i="6"/>
  <c r="AI114" i="6"/>
  <c r="AH120" i="6"/>
  <c r="AI111" i="6"/>
  <c r="AP118" i="6"/>
  <c r="AO115" i="6"/>
  <c r="AO112" i="6"/>
  <c r="AH101" i="6"/>
  <c r="AT106" i="6"/>
  <c r="AS104" i="6"/>
  <c r="AH104" i="6"/>
  <c r="AK103" i="6"/>
  <c r="AQ113" i="6"/>
  <c r="AH111" i="6"/>
  <c r="AQ104" i="6"/>
  <c r="AR111" i="6"/>
  <c r="AI105" i="6"/>
  <c r="AH118" i="6"/>
  <c r="AM106" i="6"/>
  <c r="AQ111" i="6"/>
  <c r="AQ114" i="6"/>
  <c r="AP117" i="6"/>
  <c r="AH119" i="6"/>
  <c r="AO109" i="6"/>
  <c r="AO113" i="6"/>
  <c r="AM113" i="6"/>
  <c r="AL114" i="6"/>
  <c r="AR107" i="6"/>
  <c r="AQ103" i="6"/>
  <c r="AL109" i="6"/>
  <c r="AI101" i="6"/>
  <c r="AI110" i="6"/>
  <c r="AK113" i="6"/>
  <c r="AQ118" i="6"/>
  <c r="AI120" i="6"/>
  <c r="AR101" i="6"/>
  <c r="AL116" i="6"/>
  <c r="AO108" i="6"/>
  <c r="AQ109" i="6"/>
  <c r="AO117" i="6"/>
  <c r="AI112" i="6"/>
  <c r="AO114" i="6"/>
  <c r="AM112" i="6"/>
  <c r="AH105" i="6"/>
  <c r="AS107" i="6"/>
  <c r="AO118" i="6"/>
  <c r="AK118" i="6"/>
  <c r="AS120" i="6"/>
  <c r="AP101" i="6"/>
  <c r="AH106" i="6"/>
  <c r="AM120" i="6"/>
  <c r="AM109" i="6"/>
  <c r="AH112" i="6"/>
  <c r="AH114" i="6"/>
  <c r="AK112" i="6"/>
  <c r="AS106" i="6"/>
  <c r="AP104" i="6"/>
  <c r="AM101" i="6"/>
  <c r="AR106" i="6"/>
  <c r="AK102" i="6"/>
  <c r="AP103" i="6"/>
  <c r="AM110" i="6"/>
  <c r="AH115" i="6"/>
  <c r="AI108" i="6"/>
  <c r="AK101" i="6"/>
  <c r="AM108" i="6"/>
  <c r="AQ120" i="6"/>
  <c r="AH113" i="6"/>
  <c r="AL120" i="6"/>
  <c r="AT105" i="6"/>
  <c r="AH116" i="6"/>
  <c r="AP112" i="6"/>
  <c r="AM103" i="6"/>
  <c r="AT116" i="6"/>
  <c r="AL118" i="6"/>
  <c r="AK115" i="6"/>
  <c r="AM105" i="6"/>
  <c r="AO116" i="6"/>
  <c r="AJ103" i="6"/>
  <c r="AS108" i="6"/>
  <c r="AQ102" i="6"/>
  <c r="AM104" i="6"/>
  <c r="AO106" i="6"/>
  <c r="AO120" i="6"/>
  <c r="AM111" i="6"/>
  <c r="AH117" i="6"/>
  <c r="AO104" i="6"/>
  <c r="AR113" i="6"/>
  <c r="AK105" i="6"/>
  <c r="AS113" i="6"/>
  <c r="AT118" i="6"/>
  <c r="AK106" i="6"/>
  <c r="AL112" i="6"/>
  <c r="AK119" i="6"/>
  <c r="AN110" i="6"/>
  <c r="AH109" i="6"/>
  <c r="AM118" i="6"/>
  <c r="AT119" i="6"/>
  <c r="AM114" i="6"/>
  <c r="AQ108" i="6"/>
  <c r="AR110" i="6"/>
  <c r="AM102" i="6"/>
  <c r="AO111" i="6"/>
  <c r="AH102" i="6"/>
  <c r="AM115" i="6"/>
  <c r="AK108" i="6"/>
  <c r="AO107" i="6"/>
  <c r="AL111" i="6"/>
  <c r="AR117" i="6"/>
  <c r="AS114" i="6"/>
  <c r="AQ117" i="6"/>
  <c r="AR118" i="6"/>
  <c r="AO103" i="6"/>
  <c r="AM119" i="6"/>
  <c r="AH103" i="6"/>
  <c r="AS112" i="6"/>
  <c r="AO119" i="6"/>
  <c r="AL101" i="6"/>
  <c r="AI116" i="6"/>
  <c r="CU112" i="6" l="1"/>
  <c r="CU106" i="6"/>
  <c r="CU110" i="6"/>
  <c r="CU111" i="6"/>
  <c r="CU115" i="6"/>
  <c r="CU102" i="6"/>
  <c r="CU101" i="6"/>
  <c r="CU104" i="6"/>
  <c r="CU114" i="6"/>
  <c r="CU107" i="6"/>
  <c r="CU109" i="6"/>
  <c r="CU105" i="6"/>
  <c r="CU108" i="6"/>
  <c r="CU113" i="6"/>
  <c r="CU103" i="6"/>
  <c r="CV114" i="6"/>
  <c r="CV109" i="6"/>
  <c r="CV110" i="6"/>
  <c r="CV101" i="6"/>
  <c r="CV107" i="6"/>
  <c r="CV112" i="6"/>
  <c r="CV105" i="6"/>
  <c r="CV106" i="6"/>
  <c r="CV108" i="6"/>
  <c r="CV111" i="6"/>
  <c r="CV104" i="6"/>
  <c r="CV102" i="6"/>
  <c r="CV113" i="6"/>
  <c r="CV115" i="6"/>
  <c r="CV103" i="6"/>
  <c r="CW109" i="6"/>
  <c r="CW107" i="6"/>
  <c r="CW104" i="6"/>
  <c r="CW112" i="6"/>
  <c r="CW105" i="6"/>
  <c r="CW111" i="6"/>
  <c r="CW103" i="6"/>
  <c r="CW101" i="6"/>
  <c r="CW113" i="6"/>
  <c r="CW115" i="6"/>
  <c r="CW110" i="6"/>
  <c r="CW108" i="6"/>
  <c r="CW114" i="6"/>
  <c r="CW102" i="6"/>
  <c r="CW106" i="6"/>
  <c r="CY109" i="6"/>
  <c r="CY105" i="6"/>
  <c r="CY108" i="6"/>
  <c r="CY102" i="6"/>
  <c r="CY110" i="6"/>
  <c r="CY104" i="6"/>
  <c r="CY111" i="6"/>
  <c r="CY106" i="6"/>
  <c r="CY107" i="6"/>
  <c r="CY103" i="6"/>
  <c r="CY101" i="6"/>
  <c r="CY113" i="6"/>
  <c r="CY112" i="6"/>
  <c r="CY114" i="6"/>
  <c r="CY115" i="6"/>
  <c r="CX113" i="6"/>
  <c r="CX105" i="6"/>
  <c r="CX115" i="6"/>
  <c r="CX114" i="6"/>
  <c r="CX110" i="6"/>
  <c r="CX103" i="6"/>
  <c r="CX112" i="6"/>
  <c r="CX101" i="6"/>
  <c r="CX106" i="6"/>
  <c r="CX107" i="6"/>
  <c r="CX104" i="6"/>
  <c r="CX109" i="6"/>
  <c r="CX111" i="6"/>
  <c r="CX102" i="6"/>
  <c r="CX108" i="6"/>
  <c r="T120" i="6"/>
  <c r="Q120" i="6"/>
  <c r="T119" i="6"/>
  <c r="Q119" i="6"/>
  <c r="Q118" i="6"/>
  <c r="T118" i="6"/>
  <c r="T116" i="6"/>
  <c r="Q116" i="6"/>
  <c r="T117" i="6"/>
  <c r="Q117" i="6"/>
  <c r="CV116" i="6"/>
  <c r="CV119" i="6"/>
  <c r="CV118" i="6"/>
  <c r="CV120" i="6"/>
  <c r="CV117" i="6"/>
  <c r="CW118" i="6"/>
  <c r="CW119" i="6"/>
  <c r="CW117" i="6"/>
  <c r="CW120" i="6"/>
  <c r="CW116" i="6"/>
  <c r="CX117" i="6"/>
  <c r="CX120" i="6"/>
  <c r="CX118" i="6"/>
  <c r="CX119" i="6"/>
  <c r="CX116" i="6"/>
  <c r="CY117" i="6"/>
  <c r="CY120" i="6"/>
  <c r="CY116" i="6"/>
  <c r="CY118" i="6"/>
  <c r="CY119" i="6"/>
  <c r="CU118" i="6"/>
  <c r="CU120" i="6"/>
  <c r="CU116" i="6"/>
  <c r="CU119" i="6"/>
  <c r="CU117" i="6"/>
  <c r="T56" i="6"/>
  <c r="T89" i="6"/>
  <c r="T74" i="6"/>
  <c r="T61" i="6"/>
  <c r="T77" i="6"/>
  <c r="T58" i="6"/>
  <c r="T60" i="6"/>
  <c r="T65" i="6"/>
  <c r="T59" i="6"/>
  <c r="T80" i="6"/>
  <c r="T68" i="6"/>
  <c r="T67" i="6"/>
  <c r="T99" i="6"/>
  <c r="T57" i="6"/>
  <c r="T71" i="6"/>
  <c r="T75" i="6"/>
  <c r="T54" i="6"/>
  <c r="T87" i="6"/>
  <c r="T76" i="6"/>
  <c r="T50" i="6"/>
  <c r="T72" i="6"/>
  <c r="T69" i="6"/>
  <c r="T85" i="6"/>
  <c r="T84" i="6"/>
  <c r="T90" i="6"/>
  <c r="T91" i="6"/>
  <c r="T78" i="6"/>
  <c r="T82" i="6"/>
  <c r="T79" i="6"/>
  <c r="T55" i="6"/>
  <c r="T86" i="6"/>
  <c r="T81" i="6"/>
  <c r="T83" i="6"/>
  <c r="T66" i="6"/>
  <c r="T88" i="6"/>
  <c r="T53" i="6"/>
  <c r="T93" i="6"/>
  <c r="T92" i="6"/>
  <c r="T73" i="6"/>
  <c r="T70" i="6"/>
  <c r="T94" i="6"/>
  <c r="T63" i="6"/>
  <c r="T95" i="6"/>
  <c r="T51" i="6"/>
  <c r="T52" i="6"/>
  <c r="T96" i="6"/>
  <c r="T100" i="6"/>
  <c r="T97" i="6"/>
  <c r="T62" i="6"/>
  <c r="T98" i="6"/>
  <c r="T64" i="6"/>
  <c r="CY54" i="6"/>
  <c r="CY67" i="6"/>
  <c r="CY53" i="6"/>
  <c r="CY64" i="6"/>
  <c r="CY95" i="6"/>
  <c r="CY96" i="6"/>
  <c r="CY97" i="6"/>
  <c r="CY98" i="6"/>
  <c r="CY99" i="6"/>
  <c r="CY100" i="6"/>
  <c r="CY65" i="6"/>
  <c r="CY63" i="6"/>
  <c r="CY94" i="6"/>
  <c r="CY91" i="6"/>
  <c r="CY83" i="6"/>
  <c r="CY92" i="6"/>
  <c r="CY85" i="6"/>
  <c r="CY90" i="6"/>
  <c r="CY56" i="6"/>
  <c r="CY79" i="6"/>
  <c r="CY61" i="6"/>
  <c r="CY77" i="6"/>
  <c r="CY87" i="6"/>
  <c r="CY86" i="6"/>
  <c r="CY80" i="6"/>
  <c r="CY52" i="6"/>
  <c r="CY66" i="6"/>
  <c r="CY55" i="6"/>
  <c r="CY88" i="6"/>
  <c r="CY81" i="6"/>
  <c r="CY93" i="6"/>
  <c r="CY70" i="6"/>
  <c r="CY73" i="6"/>
  <c r="CY82" i="6"/>
  <c r="CY75" i="6"/>
  <c r="CY69" i="6"/>
  <c r="CY59" i="6"/>
  <c r="CY78" i="6"/>
  <c r="CY50" i="6"/>
  <c r="CY89" i="6"/>
  <c r="CY76" i="6"/>
  <c r="CY74" i="6"/>
  <c r="CY72" i="6"/>
  <c r="CY62" i="6"/>
  <c r="CY58" i="6"/>
  <c r="CY71" i="6"/>
  <c r="CY84" i="6"/>
  <c r="CY57" i="6"/>
  <c r="CY68" i="6"/>
  <c r="CY51" i="6"/>
  <c r="CY60" i="6"/>
  <c r="CX55" i="6"/>
  <c r="CX59" i="6"/>
  <c r="CX60" i="6"/>
  <c r="CX61" i="6"/>
  <c r="CX62" i="6"/>
  <c r="CX58" i="6"/>
  <c r="CX64" i="6"/>
  <c r="CX67" i="6"/>
  <c r="CX63" i="6"/>
  <c r="CX76" i="6"/>
  <c r="CX80" i="6"/>
  <c r="CX57" i="6"/>
  <c r="CX86" i="6"/>
  <c r="CX90" i="6"/>
  <c r="CX85" i="6"/>
  <c r="CX89" i="6"/>
  <c r="CX71" i="6"/>
  <c r="CX50" i="6"/>
  <c r="CX83" i="6"/>
  <c r="CX100" i="6"/>
  <c r="CX96" i="6"/>
  <c r="CX92" i="6"/>
  <c r="CX84" i="6"/>
  <c r="CX68" i="6"/>
  <c r="CX66" i="6"/>
  <c r="CX54" i="6"/>
  <c r="CX91" i="6"/>
  <c r="CX98" i="6"/>
  <c r="CX88" i="6"/>
  <c r="CX79" i="6"/>
  <c r="CX74" i="6"/>
  <c r="CX82" i="6"/>
  <c r="CX97" i="6"/>
  <c r="CX52" i="6"/>
  <c r="CX93" i="6"/>
  <c r="CX87" i="6"/>
  <c r="CX70" i="6"/>
  <c r="CX99" i="6"/>
  <c r="CX95" i="6"/>
  <c r="CX75" i="6"/>
  <c r="CX69" i="6"/>
  <c r="CX65" i="6"/>
  <c r="CX53" i="6"/>
  <c r="CX77" i="6"/>
  <c r="CX81" i="6"/>
  <c r="CX78" i="6"/>
  <c r="CX51" i="6"/>
  <c r="CX73" i="6"/>
  <c r="CX94" i="6"/>
  <c r="CX56" i="6"/>
  <c r="CX72" i="6"/>
  <c r="CV51" i="6"/>
  <c r="CV52" i="6"/>
  <c r="CV63" i="6"/>
  <c r="CV66" i="6"/>
  <c r="CV67" i="6"/>
  <c r="CV69" i="6"/>
  <c r="CV79" i="6"/>
  <c r="CV75" i="6"/>
  <c r="CV96" i="6"/>
  <c r="CV97" i="6"/>
  <c r="CV100" i="6"/>
  <c r="CV70" i="6"/>
  <c r="CV93" i="6"/>
  <c r="CV95" i="6"/>
  <c r="CV98" i="6"/>
  <c r="CV99" i="6"/>
  <c r="CV77" i="6"/>
  <c r="CV87" i="6"/>
  <c r="CV84" i="6"/>
  <c r="CV78" i="6"/>
  <c r="CV86" i="6"/>
  <c r="CV82" i="6"/>
  <c r="CV65" i="6"/>
  <c r="CV59" i="6"/>
  <c r="CV60" i="6"/>
  <c r="CV91" i="6"/>
  <c r="CV83" i="6"/>
  <c r="CV64" i="6"/>
  <c r="CV76" i="6"/>
  <c r="CV61" i="6"/>
  <c r="CV53" i="6"/>
  <c r="CV71" i="6"/>
  <c r="CV62" i="6"/>
  <c r="CV55" i="6"/>
  <c r="CV88" i="6"/>
  <c r="CV81" i="6"/>
  <c r="CV50" i="6"/>
  <c r="CV74" i="6"/>
  <c r="CV73" i="6"/>
  <c r="CV56" i="6"/>
  <c r="CV72" i="6"/>
  <c r="CV54" i="6"/>
  <c r="CV92" i="6"/>
  <c r="CV85" i="6"/>
  <c r="CV90" i="6"/>
  <c r="CV58" i="6"/>
  <c r="CV94" i="6"/>
  <c r="CV68" i="6"/>
  <c r="CV89" i="6"/>
  <c r="CV80" i="6"/>
  <c r="CV57" i="6"/>
  <c r="CU51" i="6"/>
  <c r="CU52" i="6"/>
  <c r="CU60" i="6"/>
  <c r="CU63" i="6"/>
  <c r="CU64" i="6"/>
  <c r="CU53" i="6"/>
  <c r="CU67" i="6"/>
  <c r="CU61" i="6"/>
  <c r="CU66" i="6"/>
  <c r="CU62" i="6"/>
  <c r="CU99" i="6"/>
  <c r="CU96" i="6"/>
  <c r="CU88" i="6"/>
  <c r="CU78" i="6"/>
  <c r="CU50" i="6"/>
  <c r="CU76" i="6"/>
  <c r="CU74" i="6"/>
  <c r="CU54" i="6"/>
  <c r="CU72" i="6"/>
  <c r="CU58" i="6"/>
  <c r="CU81" i="6"/>
  <c r="CU89" i="6"/>
  <c r="CU73" i="6"/>
  <c r="CU59" i="6"/>
  <c r="CU87" i="6"/>
  <c r="CU84" i="6"/>
  <c r="CU86" i="6"/>
  <c r="CU56" i="6"/>
  <c r="CU98" i="6"/>
  <c r="CU97" i="6"/>
  <c r="CU77" i="6"/>
  <c r="CU91" i="6"/>
  <c r="CU83" i="6"/>
  <c r="CU71" i="6"/>
  <c r="CU92" i="6"/>
  <c r="CU85" i="6"/>
  <c r="CU65" i="6"/>
  <c r="CU90" i="6"/>
  <c r="CU80" i="6"/>
  <c r="CU57" i="6"/>
  <c r="CU68" i="6"/>
  <c r="CU55" i="6"/>
  <c r="CU94" i="6"/>
  <c r="CU93" i="6"/>
  <c r="CU70" i="6"/>
  <c r="CU82" i="6"/>
  <c r="CU75" i="6"/>
  <c r="CU69" i="6"/>
  <c r="CU95" i="6"/>
  <c r="CU100" i="6"/>
  <c r="CU79" i="6"/>
  <c r="CW63" i="6"/>
  <c r="CW59" i="6"/>
  <c r="CW58" i="6"/>
  <c r="CW60" i="6"/>
  <c r="CW62" i="6"/>
  <c r="CW55" i="6"/>
  <c r="CW68" i="6"/>
  <c r="CW69" i="6"/>
  <c r="CW72" i="6"/>
  <c r="CW96" i="6"/>
  <c r="CW98" i="6"/>
  <c r="CW100" i="6"/>
  <c r="CW61" i="6"/>
  <c r="CW74" i="6"/>
  <c r="CW85" i="6"/>
  <c r="CW89" i="6"/>
  <c r="CW81" i="6"/>
  <c r="CW84" i="6"/>
  <c r="CW88" i="6"/>
  <c r="CW92" i="6"/>
  <c r="CW93" i="6"/>
  <c r="CW95" i="6"/>
  <c r="CW97" i="6"/>
  <c r="CW99" i="6"/>
  <c r="CW71" i="6"/>
  <c r="CW70" i="6"/>
  <c r="CW75" i="6"/>
  <c r="CW80" i="6"/>
  <c r="CW51" i="6"/>
  <c r="CW86" i="6"/>
  <c r="CW50" i="6"/>
  <c r="CW73" i="6"/>
  <c r="CW64" i="6"/>
  <c r="CW90" i="6"/>
  <c r="CW87" i="6"/>
  <c r="CW66" i="6"/>
  <c r="CW65" i="6"/>
  <c r="CW77" i="6"/>
  <c r="CW94" i="6"/>
  <c r="CW78" i="6"/>
  <c r="CW91" i="6"/>
  <c r="CW83" i="6"/>
  <c r="CW79" i="6"/>
  <c r="CW57" i="6"/>
  <c r="CW52" i="6"/>
  <c r="CW82" i="6"/>
  <c r="CW56" i="6"/>
  <c r="CW67" i="6"/>
  <c r="CW54" i="6"/>
  <c r="CW76" i="6"/>
  <c r="CW53" i="6"/>
  <c r="CV13" i="6"/>
  <c r="CV12" i="6"/>
  <c r="CW12" i="6"/>
  <c r="CW13" i="6"/>
  <c r="CY12" i="6"/>
  <c r="CY13" i="6"/>
  <c r="CU13" i="6"/>
  <c r="CU12" i="6"/>
  <c r="CX13" i="6"/>
  <c r="CX12" i="6"/>
  <c r="CY25" i="6"/>
  <c r="CY45" i="6"/>
  <c r="CY46" i="6"/>
  <c r="CY24" i="6"/>
  <c r="CY34" i="6"/>
  <c r="CY15" i="6"/>
  <c r="CY39" i="6"/>
  <c r="CY49" i="6"/>
  <c r="CY38" i="6"/>
  <c r="CY40" i="6"/>
  <c r="CY19" i="6"/>
  <c r="CY35" i="6"/>
  <c r="CY32" i="6"/>
  <c r="CY18" i="6"/>
  <c r="CY20" i="6"/>
  <c r="CY47" i="6"/>
  <c r="CY33" i="6"/>
  <c r="CY22" i="6"/>
  <c r="CY43" i="6"/>
  <c r="CY44" i="6"/>
  <c r="CY36" i="6"/>
  <c r="CY48" i="6"/>
  <c r="CY41" i="6"/>
  <c r="CY26" i="6"/>
  <c r="CY17" i="6"/>
  <c r="CY21" i="6"/>
  <c r="CY14" i="6"/>
  <c r="CY30" i="6"/>
  <c r="CY27" i="6"/>
  <c r="CY42" i="6"/>
  <c r="CY37" i="6"/>
  <c r="CY31" i="6"/>
  <c r="CY23" i="6"/>
  <c r="CY16" i="6"/>
  <c r="CY29" i="6"/>
  <c r="CY28" i="6"/>
  <c r="T49" i="6"/>
  <c r="CU43" i="6"/>
  <c r="CU45" i="6"/>
  <c r="CU24" i="6"/>
  <c r="CU25" i="6"/>
  <c r="CU42" i="6"/>
  <c r="CU34" i="6"/>
  <c r="CU19" i="6"/>
  <c r="CU49" i="6"/>
  <c r="CU46" i="6"/>
  <c r="CU38" i="6"/>
  <c r="CU14" i="6"/>
  <c r="CU30" i="6"/>
  <c r="CU47" i="6"/>
  <c r="CU20" i="6"/>
  <c r="CU39" i="6"/>
  <c r="CU33" i="6"/>
  <c r="CU29" i="6"/>
  <c r="CU22" i="6"/>
  <c r="CU28" i="6"/>
  <c r="CU17" i="6"/>
  <c r="CU44" i="6"/>
  <c r="CU36" i="6"/>
  <c r="CU48" i="6"/>
  <c r="CU41" i="6"/>
  <c r="CU15" i="6"/>
  <c r="CU27" i="6"/>
  <c r="CU37" i="6"/>
  <c r="CU31" i="6"/>
  <c r="CU23" i="6"/>
  <c r="CU16" i="6"/>
  <c r="CU40" i="6"/>
  <c r="CU35" i="6"/>
  <c r="CU32" i="6"/>
  <c r="CU18" i="6"/>
  <c r="CU26" i="6"/>
  <c r="CU21" i="6"/>
  <c r="CX28" i="6"/>
  <c r="CX41" i="6"/>
  <c r="CX34" i="6"/>
  <c r="CX45" i="6"/>
  <c r="CX22" i="6"/>
  <c r="CX49" i="6"/>
  <c r="CX25" i="6"/>
  <c r="CX39" i="6"/>
  <c r="CX16" i="6"/>
  <c r="CX14" i="6"/>
  <c r="CX44" i="6"/>
  <c r="CX30" i="6"/>
  <c r="CX43" i="6"/>
  <c r="CX38" i="6"/>
  <c r="CX36" i="6"/>
  <c r="CX33" i="6"/>
  <c r="CX37" i="6"/>
  <c r="CX31" i="6"/>
  <c r="CX23" i="6"/>
  <c r="CX19" i="6"/>
  <c r="CX46" i="6"/>
  <c r="CX27" i="6"/>
  <c r="CX35" i="6"/>
  <c r="CX40" i="6"/>
  <c r="CX47" i="6"/>
  <c r="CX42" i="6"/>
  <c r="CX32" i="6"/>
  <c r="CX29" i="6"/>
  <c r="CX18" i="6"/>
  <c r="CX15" i="6"/>
  <c r="CX20" i="6"/>
  <c r="CX24" i="6"/>
  <c r="CX48" i="6"/>
  <c r="CX26" i="6"/>
  <c r="CX21" i="6"/>
  <c r="CX17" i="6"/>
  <c r="CV34" i="6"/>
  <c r="CV45" i="6"/>
  <c r="CV49" i="6"/>
  <c r="CV17" i="6"/>
  <c r="CV42" i="6"/>
  <c r="CV30" i="6"/>
  <c r="CV40" i="6"/>
  <c r="CV15" i="6"/>
  <c r="CV18" i="6"/>
  <c r="CV39" i="6"/>
  <c r="CV24" i="6"/>
  <c r="CV25" i="6"/>
  <c r="CV36" i="6"/>
  <c r="CV19" i="6"/>
  <c r="CV46" i="6"/>
  <c r="CV47" i="6"/>
  <c r="CV27" i="6"/>
  <c r="CV26" i="6"/>
  <c r="CV16" i="6"/>
  <c r="CV20" i="6"/>
  <c r="CV29" i="6"/>
  <c r="CV48" i="6"/>
  <c r="CV37" i="6"/>
  <c r="CV14" i="6"/>
  <c r="CV23" i="6"/>
  <c r="CV43" i="6"/>
  <c r="CV38" i="6"/>
  <c r="CV31" i="6"/>
  <c r="CV35" i="6"/>
  <c r="CV44" i="6"/>
  <c r="CV33" i="6"/>
  <c r="CV41" i="6"/>
  <c r="CV22" i="6"/>
  <c r="CV28" i="6"/>
  <c r="CV21" i="6"/>
  <c r="CV32" i="6"/>
  <c r="T48" i="6"/>
  <c r="T47" i="6"/>
  <c r="CW25" i="6"/>
  <c r="CW27" i="6"/>
  <c r="CW34" i="6"/>
  <c r="CW41" i="6"/>
  <c r="CW28" i="6"/>
  <c r="CW46" i="6"/>
  <c r="CW43" i="6"/>
  <c r="CW45" i="6"/>
  <c r="CW15" i="6"/>
  <c r="CW19" i="6"/>
  <c r="CW40" i="6"/>
  <c r="CW20" i="6"/>
  <c r="CW23" i="6"/>
  <c r="CW44" i="6"/>
  <c r="CW14" i="6"/>
  <c r="CW30" i="6"/>
  <c r="CW24" i="6"/>
  <c r="CW48" i="6"/>
  <c r="CW42" i="6"/>
  <c r="CW26" i="6"/>
  <c r="CW38" i="6"/>
  <c r="CW37" i="6"/>
  <c r="CW31" i="6"/>
  <c r="CW16" i="6"/>
  <c r="CW29" i="6"/>
  <c r="CW33" i="6"/>
  <c r="CW35" i="6"/>
  <c r="CW22" i="6"/>
  <c r="CW39" i="6"/>
  <c r="CW49" i="6"/>
  <c r="CW47" i="6"/>
  <c r="CW36" i="6"/>
  <c r="CW32" i="6"/>
  <c r="CW17" i="6"/>
  <c r="CW21" i="6"/>
  <c r="CW18" i="6"/>
  <c r="T41" i="6"/>
  <c r="CY11" i="6"/>
  <c r="CW11" i="6"/>
  <c r="CU11" i="6"/>
  <c r="CX11" i="6"/>
  <c r="CV11" i="6"/>
  <c r="T11" i="6"/>
  <c r="W6" i="3"/>
  <c r="F6" i="3" s="1"/>
  <c r="X6" i="3"/>
  <c r="E6" i="3" s="1"/>
  <c r="AC55" i="3"/>
  <c r="AB55" i="3"/>
  <c r="C55" i="3" s="1"/>
  <c r="X55" i="3"/>
  <c r="W55" i="3"/>
  <c r="B55" i="3"/>
  <c r="AC54" i="3"/>
  <c r="AB54" i="3"/>
  <c r="C54" i="3" s="1"/>
  <c r="X54" i="3"/>
  <c r="W54" i="3"/>
  <c r="B54" i="3"/>
  <c r="AC53" i="3"/>
  <c r="AB53" i="3"/>
  <c r="C53" i="3" s="1"/>
  <c r="X53" i="3"/>
  <c r="W53" i="3"/>
  <c r="B53" i="3"/>
  <c r="AC52" i="3"/>
  <c r="AB52" i="3"/>
  <c r="C52" i="3" s="1"/>
  <c r="X52" i="3"/>
  <c r="W52" i="3"/>
  <c r="B52" i="3"/>
  <c r="AC51" i="3"/>
  <c r="AB51" i="3"/>
  <c r="C51" i="3" s="1"/>
  <c r="X51" i="3"/>
  <c r="W51" i="3"/>
  <c r="B51" i="3"/>
  <c r="AC50" i="3"/>
  <c r="AB50" i="3"/>
  <c r="C50" i="3" s="1"/>
  <c r="X50" i="3"/>
  <c r="W50" i="3"/>
  <c r="B50" i="3"/>
  <c r="AC49" i="3"/>
  <c r="AB49" i="3"/>
  <c r="C49" i="3" s="1"/>
  <c r="X49" i="3"/>
  <c r="W49" i="3"/>
  <c r="B49" i="3"/>
  <c r="AC48" i="3"/>
  <c r="AB48" i="3"/>
  <c r="C48" i="3" s="1"/>
  <c r="X48" i="3"/>
  <c r="W48" i="3"/>
  <c r="B48" i="3"/>
  <c r="AC47" i="3"/>
  <c r="AB47" i="3"/>
  <c r="C47" i="3" s="1"/>
  <c r="X47" i="3"/>
  <c r="W47" i="3"/>
  <c r="B47" i="3"/>
  <c r="AC46" i="3"/>
  <c r="AB46" i="3"/>
  <c r="C46" i="3" s="1"/>
  <c r="X46" i="3"/>
  <c r="W46" i="3"/>
  <c r="B46" i="3"/>
  <c r="AC45" i="3"/>
  <c r="AB45" i="3"/>
  <c r="C45" i="3" s="1"/>
  <c r="X45" i="3"/>
  <c r="W45" i="3"/>
  <c r="B45" i="3"/>
  <c r="AC44" i="3"/>
  <c r="AB44" i="3"/>
  <c r="C44" i="3" s="1"/>
  <c r="X44" i="3"/>
  <c r="W44" i="3"/>
  <c r="B44" i="3"/>
  <c r="AC43" i="3"/>
  <c r="AB43" i="3"/>
  <c r="C43" i="3" s="1"/>
  <c r="X43" i="3"/>
  <c r="W43" i="3"/>
  <c r="B43" i="3"/>
  <c r="AC42" i="3"/>
  <c r="AB42" i="3"/>
  <c r="C42" i="3" s="1"/>
  <c r="X42" i="3"/>
  <c r="W42" i="3"/>
  <c r="B42" i="3"/>
  <c r="AC41" i="3"/>
  <c r="AB41" i="3"/>
  <c r="C41" i="3" s="1"/>
  <c r="X41" i="3"/>
  <c r="E41" i="3" s="1"/>
  <c r="W41" i="3"/>
  <c r="F41" i="3" s="1"/>
  <c r="B41" i="3"/>
  <c r="AC40" i="3"/>
  <c r="AB40" i="3"/>
  <c r="C40" i="3" s="1"/>
  <c r="X40" i="3"/>
  <c r="W40" i="3"/>
  <c r="B40" i="3"/>
  <c r="AC39" i="3"/>
  <c r="AB39" i="3"/>
  <c r="C39" i="3" s="1"/>
  <c r="X39" i="3"/>
  <c r="W39" i="3"/>
  <c r="B39" i="3"/>
  <c r="AC38" i="3"/>
  <c r="AB38" i="3"/>
  <c r="C38" i="3" s="1"/>
  <c r="X38" i="3"/>
  <c r="W38" i="3"/>
  <c r="B38" i="3"/>
  <c r="AC37" i="3"/>
  <c r="AB37" i="3"/>
  <c r="C37" i="3" s="1"/>
  <c r="X37" i="3"/>
  <c r="W37" i="3"/>
  <c r="B37" i="3"/>
  <c r="AC36" i="3"/>
  <c r="AB36" i="3"/>
  <c r="C36" i="3" s="1"/>
  <c r="X36" i="3"/>
  <c r="W36" i="3"/>
  <c r="B36" i="3"/>
  <c r="AC35" i="3"/>
  <c r="AB35" i="3"/>
  <c r="C35" i="3" s="1"/>
  <c r="X35" i="3"/>
  <c r="W35" i="3"/>
  <c r="B35" i="3"/>
  <c r="AC34" i="3"/>
  <c r="AB34" i="3"/>
  <c r="C34" i="3" s="1"/>
  <c r="X34" i="3"/>
  <c r="W34" i="3"/>
  <c r="B34" i="3"/>
  <c r="AC33" i="3"/>
  <c r="AB33" i="3"/>
  <c r="C33" i="3" s="1"/>
  <c r="X33" i="3"/>
  <c r="E33" i="3" s="1"/>
  <c r="W33" i="3"/>
  <c r="F33" i="3" s="1"/>
  <c r="B33" i="3"/>
  <c r="AC32" i="3"/>
  <c r="AB32" i="3"/>
  <c r="C32" i="3" s="1"/>
  <c r="X32" i="3"/>
  <c r="E32" i="3" s="1"/>
  <c r="W32" i="3"/>
  <c r="F32" i="3" s="1"/>
  <c r="B32" i="3"/>
  <c r="AC31" i="3"/>
  <c r="AB31" i="3"/>
  <c r="C31" i="3" s="1"/>
  <c r="X31" i="3"/>
  <c r="W31" i="3"/>
  <c r="B31" i="3"/>
  <c r="AC30" i="3"/>
  <c r="AB30" i="3"/>
  <c r="C30" i="3" s="1"/>
  <c r="X30" i="3"/>
  <c r="W30" i="3"/>
  <c r="B30" i="3"/>
  <c r="AC29" i="3"/>
  <c r="AB29" i="3"/>
  <c r="C29" i="3" s="1"/>
  <c r="X29" i="3"/>
  <c r="E29" i="3" s="1"/>
  <c r="W29" i="3"/>
  <c r="F29" i="3" s="1"/>
  <c r="AC28" i="3"/>
  <c r="AB28" i="3"/>
  <c r="C28" i="3" s="1"/>
  <c r="X28" i="3"/>
  <c r="W28" i="3"/>
  <c r="B28" i="3"/>
  <c r="AC27" i="3"/>
  <c r="AB27" i="3"/>
  <c r="C27" i="3" s="1"/>
  <c r="X27" i="3"/>
  <c r="W27" i="3"/>
  <c r="B27" i="3"/>
  <c r="AC26" i="3"/>
  <c r="AB26" i="3"/>
  <c r="C26" i="3" s="1"/>
  <c r="X26" i="3"/>
  <c r="E26" i="3" s="1"/>
  <c r="W26" i="3"/>
  <c r="F26" i="3" s="1"/>
  <c r="AC25" i="3"/>
  <c r="AB25" i="3"/>
  <c r="C25" i="3" s="1"/>
  <c r="X25" i="3"/>
  <c r="E25" i="3" s="1"/>
  <c r="W25" i="3"/>
  <c r="F25" i="3" s="1"/>
  <c r="AC24" i="3"/>
  <c r="AB24" i="3"/>
  <c r="C24" i="3" s="1"/>
  <c r="X24" i="3"/>
  <c r="E24" i="3" s="1"/>
  <c r="W24" i="3"/>
  <c r="F24" i="3" s="1"/>
  <c r="AC23" i="3"/>
  <c r="AB23" i="3"/>
  <c r="C23" i="3" s="1"/>
  <c r="X23" i="3"/>
  <c r="E23" i="3" s="1"/>
  <c r="W23" i="3"/>
  <c r="F23" i="3" s="1"/>
  <c r="AC22" i="3"/>
  <c r="AB22" i="3"/>
  <c r="C22" i="3" s="1"/>
  <c r="X22" i="3"/>
  <c r="E22" i="3" s="1"/>
  <c r="W22" i="3"/>
  <c r="F22" i="3" s="1"/>
  <c r="AC21" i="3"/>
  <c r="AB21" i="3"/>
  <c r="C21" i="3" s="1"/>
  <c r="X21" i="3"/>
  <c r="E21" i="3" s="1"/>
  <c r="W21" i="3"/>
  <c r="F21" i="3" s="1"/>
  <c r="AC20" i="3"/>
  <c r="AB20" i="3"/>
  <c r="C20" i="3" s="1"/>
  <c r="X20" i="3"/>
  <c r="E20" i="3" s="1"/>
  <c r="W20" i="3"/>
  <c r="F20" i="3" s="1"/>
  <c r="AC19" i="3"/>
  <c r="AB19" i="3"/>
  <c r="C19" i="3" s="1"/>
  <c r="X19" i="3"/>
  <c r="E19" i="3" s="1"/>
  <c r="W19" i="3"/>
  <c r="F19" i="3" s="1"/>
  <c r="AC18" i="3"/>
  <c r="AB18" i="3"/>
  <c r="C18" i="3" s="1"/>
  <c r="X18" i="3"/>
  <c r="E18" i="3" s="1"/>
  <c r="W18" i="3"/>
  <c r="F18" i="3" s="1"/>
  <c r="AC17" i="3"/>
  <c r="AB17" i="3"/>
  <c r="C17" i="3" s="1"/>
  <c r="X17" i="3"/>
  <c r="E17" i="3" s="1"/>
  <c r="W17" i="3"/>
  <c r="F17" i="3" s="1"/>
  <c r="AC16" i="3"/>
  <c r="AB16" i="3"/>
  <c r="C16" i="3" s="1"/>
  <c r="X16" i="3"/>
  <c r="E16" i="3" s="1"/>
  <c r="W16" i="3"/>
  <c r="F16" i="3" s="1"/>
  <c r="AC15" i="3"/>
  <c r="AB15" i="3"/>
  <c r="C15" i="3" s="1"/>
  <c r="X15" i="3"/>
  <c r="E15" i="3" s="1"/>
  <c r="W15" i="3"/>
  <c r="F15" i="3" s="1"/>
  <c r="AC14" i="3"/>
  <c r="AB14" i="3"/>
  <c r="C14" i="3" s="1"/>
  <c r="X14" i="3"/>
  <c r="E14" i="3" s="1"/>
  <c r="W14" i="3"/>
  <c r="F14" i="3" s="1"/>
  <c r="AC13" i="3"/>
  <c r="AB13" i="3"/>
  <c r="C13" i="3" s="1"/>
  <c r="X13" i="3"/>
  <c r="E13" i="3" s="1"/>
  <c r="W13" i="3"/>
  <c r="F13" i="3" s="1"/>
  <c r="AC12" i="3"/>
  <c r="AB12" i="3"/>
  <c r="C12" i="3" s="1"/>
  <c r="X12" i="3"/>
  <c r="E12" i="3" s="1"/>
  <c r="W12" i="3"/>
  <c r="F12" i="3" s="1"/>
  <c r="AC11" i="3"/>
  <c r="AB11" i="3"/>
  <c r="C11" i="3" s="1"/>
  <c r="X11" i="3"/>
  <c r="E11" i="3" s="1"/>
  <c r="W11" i="3"/>
  <c r="F11" i="3" s="1"/>
  <c r="AC10" i="3"/>
  <c r="AB10" i="3"/>
  <c r="C10" i="3" s="1"/>
  <c r="X10" i="3"/>
  <c r="E10" i="3" s="1"/>
  <c r="W10" i="3"/>
  <c r="F10" i="3" s="1"/>
  <c r="AC9" i="3"/>
  <c r="AB9" i="3"/>
  <c r="C9" i="3" s="1"/>
  <c r="X9" i="3"/>
  <c r="E9" i="3" s="1"/>
  <c r="W9" i="3"/>
  <c r="F9" i="3" s="1"/>
  <c r="AC8" i="3"/>
  <c r="AB8" i="3"/>
  <c r="C8" i="3" s="1"/>
  <c r="X8" i="3"/>
  <c r="E8" i="3" s="1"/>
  <c r="W8" i="3"/>
  <c r="F8" i="3" s="1"/>
  <c r="AC7" i="3"/>
  <c r="AB7" i="3"/>
  <c r="C7" i="3" s="1"/>
  <c r="X7" i="3"/>
  <c r="E7" i="3" s="1"/>
  <c r="W7" i="3"/>
  <c r="F7" i="3" s="1"/>
  <c r="AC6" i="3"/>
  <c r="AB6" i="3"/>
  <c r="C6" i="3" s="1"/>
  <c r="AR108" i="6"/>
  <c r="AI113" i="6"/>
  <c r="AR103" i="6"/>
  <c r="AK114" i="6"/>
  <c r="AT120" i="6"/>
  <c r="AJ107" i="6"/>
  <c r="AN107" i="6"/>
  <c r="AK111" i="6"/>
  <c r="AK109" i="6"/>
  <c r="AJ102" i="6"/>
  <c r="AS119" i="6"/>
  <c r="AN112" i="6"/>
  <c r="AI115" i="6"/>
  <c r="AS109" i="6"/>
  <c r="AT112" i="6"/>
  <c r="AH110" i="6"/>
  <c r="AP109" i="6"/>
  <c r="AS115" i="6"/>
  <c r="AP107" i="6"/>
  <c r="AS105" i="6"/>
  <c r="AJ119" i="6"/>
  <c r="AL104" i="6"/>
  <c r="AI104" i="6"/>
  <c r="AP105" i="6"/>
  <c r="AN116" i="6"/>
  <c r="AQ119" i="6"/>
  <c r="AP115" i="6"/>
  <c r="AS101" i="6"/>
  <c r="AJ118" i="6"/>
  <c r="AQ115" i="6"/>
  <c r="AP114" i="6"/>
  <c r="AP102" i="6"/>
  <c r="AR119" i="6"/>
  <c r="AH108" i="6"/>
  <c r="AK110" i="6"/>
  <c r="AT104" i="6"/>
  <c r="AQ116" i="6"/>
  <c r="AR102" i="6"/>
  <c r="AP108" i="6"/>
  <c r="AN111" i="6"/>
  <c r="BY120" i="6"/>
  <c r="AN101" i="6"/>
  <c r="AN106" i="6"/>
  <c r="AS117" i="6"/>
  <c r="AT117" i="6"/>
  <c r="AT102" i="6"/>
  <c r="AL108" i="6"/>
  <c r="AL107" i="6"/>
  <c r="AQ105" i="6"/>
  <c r="AL105" i="6"/>
  <c r="AR115" i="6"/>
  <c r="AT111" i="6"/>
  <c r="AJ113" i="6"/>
  <c r="AI118" i="6"/>
  <c r="AT103" i="6"/>
  <c r="AJ104" i="6"/>
  <c r="AR120" i="6"/>
  <c r="CA117" i="6"/>
  <c r="AL119" i="6"/>
  <c r="AR114" i="6"/>
  <c r="AS102" i="6"/>
  <c r="AL113" i="6"/>
  <c r="AI107" i="6"/>
  <c r="AL103" i="6"/>
  <c r="AI119" i="6"/>
  <c r="AQ112" i="6"/>
  <c r="AJ110" i="6"/>
  <c r="AT109" i="6"/>
  <c r="AK120" i="6"/>
  <c r="AQ106" i="6"/>
  <c r="AN115" i="6"/>
  <c r="AJ114" i="6"/>
  <c r="CB117" i="6"/>
  <c r="BZ118" i="6"/>
  <c r="BY118" i="6"/>
  <c r="AT107" i="6"/>
  <c r="AR104" i="6"/>
  <c r="AI103" i="6"/>
  <c r="CN119" i="6"/>
  <c r="AP119" i="6"/>
  <c r="AR109" i="6"/>
  <c r="AQ110" i="6"/>
  <c r="AS111" i="6"/>
  <c r="AT108" i="6"/>
  <c r="AJ105" i="6"/>
  <c r="AN103" i="6"/>
  <c r="AJ106" i="6"/>
  <c r="AJ111" i="6"/>
  <c r="AN117" i="6"/>
  <c r="CN117" i="6"/>
  <c r="AS110" i="6"/>
  <c r="AP120" i="6"/>
  <c r="AN113" i="6"/>
  <c r="CN118" i="6"/>
  <c r="AL106" i="6"/>
  <c r="AQ107" i="6"/>
  <c r="AP111" i="6"/>
  <c r="CA118" i="6"/>
  <c r="AN108" i="6"/>
  <c r="AN118" i="6"/>
  <c r="AJ112" i="6"/>
  <c r="AN109" i="6"/>
  <c r="AN105" i="6"/>
  <c r="AN119" i="6"/>
  <c r="BZ117" i="6"/>
  <c r="AQ101" i="6"/>
  <c r="AT101" i="6"/>
  <c r="AJ120" i="6"/>
  <c r="AN120" i="6"/>
  <c r="AL117" i="6"/>
  <c r="AP116" i="6"/>
  <c r="AP113" i="6"/>
  <c r="AL110" i="6"/>
  <c r="AN104" i="6"/>
  <c r="AJ108" i="6"/>
  <c r="AJ109" i="6"/>
  <c r="AJ101" i="6"/>
  <c r="BZ119" i="6"/>
  <c r="AT113" i="6"/>
  <c r="AN102" i="6"/>
  <c r="AJ116" i="6"/>
  <c r="AK117" i="6"/>
  <c r="AI102" i="6"/>
  <c r="AK107" i="6"/>
  <c r="AP110" i="6"/>
  <c r="AN114" i="6"/>
  <c r="AJ115" i="6"/>
  <c r="AT115" i="6"/>
  <c r="AL115" i="6"/>
  <c r="AR105" i="6"/>
  <c r="AT114" i="6"/>
  <c r="AR116" i="6"/>
  <c r="BY117" i="6"/>
  <c r="CB118" i="6"/>
  <c r="AJ117" i="6"/>
  <c r="AS118" i="6"/>
  <c r="AK104" i="6"/>
  <c r="AI117" i="6"/>
  <c r="AR112" i="6"/>
  <c r="AK116" i="6"/>
  <c r="BZ116" i="6"/>
  <c r="DC118" i="6" l="1"/>
  <c r="CC118" i="6" s="1"/>
  <c r="DC119" i="6"/>
  <c r="CC119" i="6" s="1"/>
  <c r="DC117" i="6"/>
  <c r="CC117" i="6" s="1"/>
  <c r="CZ101" i="6"/>
  <c r="CZ103" i="6"/>
  <c r="CZ105" i="6"/>
  <c r="CZ107" i="6"/>
  <c r="CZ102" i="6"/>
  <c r="CZ104" i="6"/>
  <c r="CZ109" i="6"/>
  <c r="CZ111" i="6"/>
  <c r="CZ108" i="6"/>
  <c r="CZ106" i="6"/>
  <c r="CZ110" i="6"/>
  <c r="CZ113" i="6"/>
  <c r="CZ115" i="6"/>
  <c r="CZ118" i="6"/>
  <c r="CZ120" i="6"/>
  <c r="CZ114" i="6"/>
  <c r="CZ117" i="6"/>
  <c r="CZ119" i="6"/>
  <c r="CZ112" i="6"/>
  <c r="CZ116" i="6"/>
  <c r="E55" i="3"/>
  <c r="AG55" i="3"/>
  <c r="AI55" i="3" s="1"/>
  <c r="E51" i="3"/>
  <c r="AG51" i="3"/>
  <c r="AI51" i="3" s="1"/>
  <c r="F53" i="3"/>
  <c r="AF53" i="3"/>
  <c r="AJ53" i="3" s="1"/>
  <c r="F50" i="3"/>
  <c r="AF50" i="3"/>
  <c r="AJ50" i="3" s="1"/>
  <c r="E53" i="3"/>
  <c r="AG53" i="3"/>
  <c r="AI53" i="3" s="1"/>
  <c r="E50" i="3"/>
  <c r="AG50" i="3"/>
  <c r="AI50" i="3" s="1"/>
  <c r="F55" i="3"/>
  <c r="AF55" i="3"/>
  <c r="AJ55" i="3" s="1"/>
  <c r="F52" i="3"/>
  <c r="AF52" i="3"/>
  <c r="AJ52" i="3" s="1"/>
  <c r="E52" i="3"/>
  <c r="AG52" i="3"/>
  <c r="AI52" i="3" s="1"/>
  <c r="F54" i="3"/>
  <c r="AF54" i="3"/>
  <c r="AJ54" i="3" s="1"/>
  <c r="F51" i="3"/>
  <c r="AF51" i="3"/>
  <c r="AJ51" i="3" s="1"/>
  <c r="E54" i="3"/>
  <c r="AG54" i="3"/>
  <c r="AI54" i="3" s="1"/>
  <c r="E45" i="3"/>
  <c r="AG45" i="3"/>
  <c r="AI45" i="3" s="1"/>
  <c r="E49" i="3"/>
  <c r="AG49" i="3"/>
  <c r="AI49" i="3" s="1"/>
  <c r="E43" i="3"/>
  <c r="AG43" i="3"/>
  <c r="AI43" i="3" s="1"/>
  <c r="F44" i="3"/>
  <c r="AF44" i="3"/>
  <c r="AJ44" i="3" s="1"/>
  <c r="E47" i="3"/>
  <c r="AG47" i="3"/>
  <c r="AI47" i="3" s="1"/>
  <c r="F48" i="3"/>
  <c r="AF48" i="3"/>
  <c r="AJ48" i="3" s="1"/>
  <c r="E44" i="3"/>
  <c r="AG44" i="3"/>
  <c r="AI44" i="3" s="1"/>
  <c r="F45" i="3"/>
  <c r="AF45" i="3"/>
  <c r="AJ45" i="3" s="1"/>
  <c r="E48" i="3"/>
  <c r="AG48" i="3"/>
  <c r="AI48" i="3" s="1"/>
  <c r="F49" i="3"/>
  <c r="AF49" i="3"/>
  <c r="AJ49" i="3" s="1"/>
  <c r="F46" i="3"/>
  <c r="AF46" i="3"/>
  <c r="AJ46" i="3" s="1"/>
  <c r="F43" i="3"/>
  <c r="AF43" i="3"/>
  <c r="AJ43" i="3" s="1"/>
  <c r="E46" i="3"/>
  <c r="AG46" i="3"/>
  <c r="AI46" i="3" s="1"/>
  <c r="F47" i="3"/>
  <c r="AF47" i="3"/>
  <c r="AJ47" i="3" s="1"/>
  <c r="AG8" i="3"/>
  <c r="AI8" i="3" s="1"/>
  <c r="AF17" i="3"/>
  <c r="AJ17" i="3" s="1"/>
  <c r="AF21" i="3"/>
  <c r="AJ21" i="3" s="1"/>
  <c r="AF25" i="3"/>
  <c r="AJ25" i="3" s="1"/>
  <c r="F37" i="3"/>
  <c r="AF37" i="3"/>
  <c r="AJ37" i="3" s="1"/>
  <c r="AG9" i="3"/>
  <c r="AI9" i="3" s="1"/>
  <c r="AF14" i="3"/>
  <c r="AJ14" i="3" s="1"/>
  <c r="AG17" i="3"/>
  <c r="AI17" i="3" s="1"/>
  <c r="AF18" i="3"/>
  <c r="AJ18" i="3" s="1"/>
  <c r="AG21" i="3"/>
  <c r="AI21" i="3" s="1"/>
  <c r="AF22" i="3"/>
  <c r="AJ22" i="3" s="1"/>
  <c r="AG25" i="3"/>
  <c r="AI25" i="3" s="1"/>
  <c r="F30" i="3"/>
  <c r="AF30" i="3"/>
  <c r="AJ30" i="3" s="1"/>
  <c r="AG33" i="3"/>
  <c r="AI33" i="3" s="1"/>
  <c r="E37" i="3"/>
  <c r="AG37" i="3"/>
  <c r="AI37" i="3" s="1"/>
  <c r="F38" i="3"/>
  <c r="AF38" i="3"/>
  <c r="AJ38" i="3" s="1"/>
  <c r="F42" i="3"/>
  <c r="AF42" i="3"/>
  <c r="AJ42" i="3" s="1"/>
  <c r="AF7" i="3"/>
  <c r="AJ7" i="3" s="1"/>
  <c r="AG10" i="3"/>
  <c r="AI10" i="3" s="1"/>
  <c r="AF11" i="3"/>
  <c r="AJ11" i="3" s="1"/>
  <c r="AG14" i="3"/>
  <c r="AI14" i="3" s="1"/>
  <c r="AF15" i="3"/>
  <c r="AJ15" i="3" s="1"/>
  <c r="AG18" i="3"/>
  <c r="AI18" i="3" s="1"/>
  <c r="AF19" i="3"/>
  <c r="AJ19" i="3" s="1"/>
  <c r="AG22" i="3"/>
  <c r="AI22" i="3" s="1"/>
  <c r="AF23" i="3"/>
  <c r="AJ23" i="3" s="1"/>
  <c r="AG26" i="3"/>
  <c r="AI26" i="3" s="1"/>
  <c r="F27" i="3"/>
  <c r="AF27" i="3"/>
  <c r="AJ27" i="3" s="1"/>
  <c r="E30" i="3"/>
  <c r="AG30" i="3"/>
  <c r="AI30" i="3" s="1"/>
  <c r="F31" i="3"/>
  <c r="AF31" i="3"/>
  <c r="AJ31" i="3" s="1"/>
  <c r="E34" i="3"/>
  <c r="AG34" i="3"/>
  <c r="AI34" i="3" s="1"/>
  <c r="F35" i="3"/>
  <c r="AF35" i="3"/>
  <c r="AJ35" i="3" s="1"/>
  <c r="E38" i="3"/>
  <c r="AG38" i="3"/>
  <c r="AI38" i="3" s="1"/>
  <c r="F39" i="3"/>
  <c r="AF39" i="3"/>
  <c r="AJ39" i="3" s="1"/>
  <c r="E42" i="3"/>
  <c r="AG42" i="3"/>
  <c r="AI42" i="3" s="1"/>
  <c r="AG6" i="3"/>
  <c r="AI6" i="3" s="1"/>
  <c r="AF9" i="3"/>
  <c r="AJ9" i="3" s="1"/>
  <c r="AG12" i="3"/>
  <c r="AI12" i="3" s="1"/>
  <c r="AF13" i="3"/>
  <c r="AJ13" i="3" s="1"/>
  <c r="AG16" i="3"/>
  <c r="AI16" i="3" s="1"/>
  <c r="AG20" i="3"/>
  <c r="AI20" i="3" s="1"/>
  <c r="AG24" i="3"/>
  <c r="AI24" i="3" s="1"/>
  <c r="E28" i="3"/>
  <c r="AG28" i="3"/>
  <c r="AI28" i="3" s="1"/>
  <c r="AF29" i="3"/>
  <c r="AJ29" i="3" s="1"/>
  <c r="AG32" i="3"/>
  <c r="AI32" i="3" s="1"/>
  <c r="AF33" i="3"/>
  <c r="AJ33" i="3" s="1"/>
  <c r="E36" i="3"/>
  <c r="AG36" i="3"/>
  <c r="AI36" i="3" s="1"/>
  <c r="E40" i="3"/>
  <c r="AG40" i="3"/>
  <c r="AI40" i="3" s="1"/>
  <c r="AF41" i="3"/>
  <c r="AJ41" i="3" s="1"/>
  <c r="AF10" i="3"/>
  <c r="AJ10" i="3" s="1"/>
  <c r="AG13" i="3"/>
  <c r="AI13" i="3" s="1"/>
  <c r="AF26" i="3"/>
  <c r="AJ26" i="3" s="1"/>
  <c r="AG29" i="3"/>
  <c r="AI29" i="3" s="1"/>
  <c r="F34" i="3"/>
  <c r="AF34" i="3"/>
  <c r="AJ34" i="3" s="1"/>
  <c r="AG41" i="3"/>
  <c r="AI41" i="3" s="1"/>
  <c r="AG7" i="3"/>
  <c r="AI7" i="3" s="1"/>
  <c r="AF8" i="3"/>
  <c r="AJ8" i="3" s="1"/>
  <c r="AG11" i="3"/>
  <c r="AI11" i="3" s="1"/>
  <c r="AF12" i="3"/>
  <c r="AJ12" i="3" s="1"/>
  <c r="AG15" i="3"/>
  <c r="AI15" i="3" s="1"/>
  <c r="AF16" i="3"/>
  <c r="AJ16" i="3" s="1"/>
  <c r="AG19" i="3"/>
  <c r="AI19" i="3" s="1"/>
  <c r="AF20" i="3"/>
  <c r="AJ20" i="3" s="1"/>
  <c r="AG23" i="3"/>
  <c r="AI23" i="3" s="1"/>
  <c r="AF24" i="3"/>
  <c r="AJ24" i="3" s="1"/>
  <c r="E27" i="3"/>
  <c r="AG27" i="3"/>
  <c r="AI27" i="3" s="1"/>
  <c r="F28" i="3"/>
  <c r="AF28" i="3"/>
  <c r="AJ28" i="3" s="1"/>
  <c r="E31" i="3"/>
  <c r="AG31" i="3"/>
  <c r="AI31" i="3" s="1"/>
  <c r="AF32" i="3"/>
  <c r="AJ32" i="3" s="1"/>
  <c r="E35" i="3"/>
  <c r="AG35" i="3"/>
  <c r="AI35" i="3" s="1"/>
  <c r="F36" i="3"/>
  <c r="AF36" i="3"/>
  <c r="AJ36" i="3" s="1"/>
  <c r="E39" i="3"/>
  <c r="AG39" i="3"/>
  <c r="AI39" i="3" s="1"/>
  <c r="F40" i="3"/>
  <c r="AF40" i="3"/>
  <c r="AJ40" i="3" s="1"/>
  <c r="AF6" i="3"/>
  <c r="AJ6" i="3" s="1"/>
  <c r="CZ55" i="6"/>
  <c r="CZ56" i="6"/>
  <c r="CZ57" i="6"/>
  <c r="CZ58" i="6"/>
  <c r="CZ59" i="6"/>
  <c r="CZ60" i="6"/>
  <c r="CZ61" i="6"/>
  <c r="CZ62" i="6"/>
  <c r="CZ50" i="6"/>
  <c r="CZ53" i="6"/>
  <c r="CZ51" i="6"/>
  <c r="CZ63" i="6"/>
  <c r="CZ64" i="6"/>
  <c r="CZ54" i="6"/>
  <c r="CZ67" i="6"/>
  <c r="CZ52" i="6"/>
  <c r="CZ69" i="6"/>
  <c r="CZ73" i="6"/>
  <c r="CZ77" i="6"/>
  <c r="CZ81" i="6"/>
  <c r="CZ66" i="6"/>
  <c r="CZ70" i="6"/>
  <c r="CZ74" i="6"/>
  <c r="CZ78" i="6"/>
  <c r="CZ82" i="6"/>
  <c r="CZ83" i="6"/>
  <c r="CZ84" i="6"/>
  <c r="CZ85" i="6"/>
  <c r="CZ86" i="6"/>
  <c r="CZ87" i="6"/>
  <c r="CZ88" i="6"/>
  <c r="CZ89" i="6"/>
  <c r="CZ90" i="6"/>
  <c r="CZ91" i="6"/>
  <c r="CZ92" i="6"/>
  <c r="CZ76" i="6"/>
  <c r="CZ68" i="6"/>
  <c r="CZ79" i="6"/>
  <c r="CZ65" i="6"/>
  <c r="CZ71" i="6"/>
  <c r="CZ93" i="6"/>
  <c r="CZ75" i="6"/>
  <c r="CZ94" i="6"/>
  <c r="CZ95" i="6"/>
  <c r="CZ96" i="6"/>
  <c r="CZ97" i="6"/>
  <c r="CZ98" i="6"/>
  <c r="CZ99" i="6"/>
  <c r="CZ100" i="6"/>
  <c r="CZ72" i="6"/>
  <c r="CZ80" i="6"/>
  <c r="CZ27" i="6"/>
  <c r="CZ35" i="6"/>
  <c r="CZ37" i="6"/>
  <c r="CZ38" i="6"/>
  <c r="CZ41" i="6"/>
  <c r="CZ44" i="6"/>
  <c r="CZ29" i="6"/>
  <c r="CZ21" i="6"/>
  <c r="CZ20" i="6"/>
  <c r="CZ24" i="6"/>
  <c r="CZ23" i="6"/>
  <c r="CZ12" i="6"/>
  <c r="CZ14" i="6"/>
  <c r="CZ13" i="6"/>
  <c r="CZ31" i="6"/>
  <c r="CZ33" i="6"/>
  <c r="CZ18" i="6"/>
  <c r="CZ22" i="6"/>
  <c r="CZ28" i="6"/>
  <c r="CZ30" i="6"/>
  <c r="CZ40" i="6"/>
  <c r="CZ39" i="6"/>
  <c r="CZ46" i="6"/>
  <c r="CZ42" i="6"/>
  <c r="CZ49" i="6"/>
  <c r="CZ45" i="6"/>
  <c r="CZ43" i="6"/>
  <c r="CZ17" i="6"/>
  <c r="CZ19" i="6"/>
  <c r="CZ26" i="6"/>
  <c r="CZ32" i="6"/>
  <c r="CZ47" i="6"/>
  <c r="CZ48" i="6"/>
  <c r="CZ25" i="6"/>
  <c r="CZ34" i="6"/>
  <c r="CZ36" i="6"/>
  <c r="CZ15" i="6"/>
  <c r="CZ16" i="6"/>
  <c r="CZ11" i="6"/>
  <c r="BX14" i="6"/>
  <c r="BX13" i="6"/>
  <c r="BX21" i="6"/>
  <c r="BX15" i="6"/>
  <c r="BX53" i="6"/>
  <c r="BX22" i="6"/>
  <c r="BX23" i="6"/>
  <c r="BX12" i="6"/>
  <c r="BX11" i="6"/>
  <c r="BX112" i="6"/>
  <c r="BX111" i="6"/>
  <c r="BX36" i="6"/>
  <c r="BX47" i="6"/>
  <c r="BX38" i="6"/>
  <c r="BX49" i="6"/>
  <c r="BX107" i="6"/>
  <c r="BX51" i="6"/>
  <c r="BX99" i="6"/>
  <c r="BX52" i="6"/>
  <c r="BX42" i="6"/>
  <c r="BX44" i="6"/>
  <c r="BX101" i="6"/>
  <c r="BX113" i="6"/>
  <c r="BX100" i="6"/>
  <c r="BX41" i="6"/>
  <c r="BX39" i="6"/>
  <c r="BX108" i="6"/>
  <c r="BX102" i="6"/>
  <c r="BX29" i="6"/>
  <c r="BX43" i="6"/>
  <c r="BX48" i="6"/>
  <c r="BX103" i="6"/>
  <c r="BX115" i="6"/>
  <c r="BX45" i="6"/>
  <c r="BX106" i="6"/>
  <c r="BX104" i="6"/>
  <c r="BX28" i="6"/>
  <c r="BX46" i="6"/>
  <c r="BX50" i="6"/>
  <c r="BX105" i="6"/>
  <c r="BX114" i="6"/>
  <c r="BX37" i="6"/>
  <c r="BX110" i="6"/>
  <c r="BX109" i="6"/>
  <c r="BX30" i="6"/>
  <c r="BX40" i="6"/>
  <c r="BX32" i="6"/>
  <c r="BX31" i="6"/>
  <c r="BX19" i="6"/>
  <c r="BX18" i="6"/>
  <c r="BX35" i="6"/>
  <c r="BX17" i="6"/>
  <c r="BX16" i="6"/>
  <c r="BX33" i="6"/>
  <c r="BX34" i="6"/>
  <c r="BX20" i="6"/>
  <c r="CB116" i="6"/>
  <c r="CN116" i="6"/>
  <c r="CA119" i="6"/>
  <c r="CA120" i="6"/>
  <c r="CB119" i="6"/>
  <c r="BY116" i="6"/>
  <c r="BZ120" i="6"/>
  <c r="CA116" i="6"/>
  <c r="BY119" i="6"/>
  <c r="CB120" i="6"/>
  <c r="CN120" i="6"/>
  <c r="DC120" i="6" l="1"/>
  <c r="CC120" i="6" s="1"/>
  <c r="CL120" i="6" s="1"/>
  <c r="DC116" i="6"/>
  <c r="CC116" i="6" s="1"/>
  <c r="CK116" i="6" s="1"/>
  <c r="CK117" i="6"/>
  <c r="CM117" i="6"/>
  <c r="CL117" i="6"/>
  <c r="CJ117" i="6"/>
  <c r="CI117" i="6"/>
  <c r="S117" i="6" s="1"/>
  <c r="CL119" i="6"/>
  <c r="CI119" i="6"/>
  <c r="S119" i="6" s="1"/>
  <c r="CJ119" i="6"/>
  <c r="CM119" i="6"/>
  <c r="CK119" i="6"/>
  <c r="CL118" i="6"/>
  <c r="CI118" i="6"/>
  <c r="S118" i="6" s="1"/>
  <c r="CK118" i="6"/>
  <c r="CM118" i="6"/>
  <c r="CJ118" i="6"/>
  <c r="AH52" i="3"/>
  <c r="Q111" i="6"/>
  <c r="Q109" i="6"/>
  <c r="Q114" i="6"/>
  <c r="Q104" i="6"/>
  <c r="Q115" i="6"/>
  <c r="Q102" i="6"/>
  <c r="Q113" i="6"/>
  <c r="Q107" i="6"/>
  <c r="Q112" i="6"/>
  <c r="Q110" i="6"/>
  <c r="Q105" i="6"/>
  <c r="Q106" i="6"/>
  <c r="Q103" i="6"/>
  <c r="Q108" i="6"/>
  <c r="Q101" i="6"/>
  <c r="AH49" i="3"/>
  <c r="AH41" i="3"/>
  <c r="AH50" i="3"/>
  <c r="AH51" i="3"/>
  <c r="AH53" i="3"/>
  <c r="AH54" i="3"/>
  <c r="AH55" i="3"/>
  <c r="AH32" i="3"/>
  <c r="AH34" i="3"/>
  <c r="AH33" i="3"/>
  <c r="AH26" i="3"/>
  <c r="AH36" i="3"/>
  <c r="AH10" i="3"/>
  <c r="AH43" i="3"/>
  <c r="AH42" i="3"/>
  <c r="AH6" i="3"/>
  <c r="AH47" i="3"/>
  <c r="AH45" i="3"/>
  <c r="AH48" i="3"/>
  <c r="AH44" i="3"/>
  <c r="AH46" i="3"/>
  <c r="AH28" i="3"/>
  <c r="AH40" i="3"/>
  <c r="AH29" i="3"/>
  <c r="AH38" i="3"/>
  <c r="AH7" i="3"/>
  <c r="AH17" i="3"/>
  <c r="AH20" i="3"/>
  <c r="AH39" i="3"/>
  <c r="AH31" i="3"/>
  <c r="AH23" i="3"/>
  <c r="AH19" i="3"/>
  <c r="AH11" i="3"/>
  <c r="AH25" i="3"/>
  <c r="AH24" i="3"/>
  <c r="AH16" i="3"/>
  <c r="AH12" i="3"/>
  <c r="AH13" i="3"/>
  <c r="AH9" i="3"/>
  <c r="AH30" i="3"/>
  <c r="AH22" i="3"/>
  <c r="AH18" i="3"/>
  <c r="AH14" i="3"/>
  <c r="AH37" i="3"/>
  <c r="AH21" i="3"/>
  <c r="AH8" i="3"/>
  <c r="AH35" i="3"/>
  <c r="AH27" i="3"/>
  <c r="AH15" i="3"/>
  <c r="CK120" i="6" l="1"/>
  <c r="CM120" i="6"/>
  <c r="CI120" i="6"/>
  <c r="S120" i="6" s="1"/>
  <c r="CJ120" i="6"/>
  <c r="CI116" i="6"/>
  <c r="S116" i="6" s="1"/>
  <c r="CJ116" i="6"/>
  <c r="CL116" i="6"/>
  <c r="CM116" i="6"/>
  <c r="G89" i="3"/>
  <c r="G73" i="3"/>
  <c r="G56" i="3"/>
  <c r="G51" i="3"/>
  <c r="G40" i="3"/>
  <c r="G39" i="3"/>
  <c r="G38" i="3"/>
  <c r="G53" i="3"/>
  <c r="G42" i="3"/>
  <c r="G93" i="3"/>
  <c r="G79" i="3"/>
  <c r="G41" i="3"/>
  <c r="G47" i="3"/>
  <c r="G74" i="3"/>
  <c r="G33" i="3"/>
  <c r="G52" i="3"/>
  <c r="AF59" i="6" l="1"/>
  <c r="Q59" i="6" s="1"/>
  <c r="AF56" i="6"/>
  <c r="Q56" i="6" s="1"/>
  <c r="AF55" i="6"/>
  <c r="Q55" i="6" s="1"/>
  <c r="AF78" i="6"/>
  <c r="Q78" i="6" s="1"/>
  <c r="AF98" i="6"/>
  <c r="Q98" i="6" s="1"/>
  <c r="AF65" i="6"/>
  <c r="Q65" i="6" s="1"/>
  <c r="AF50" i="6"/>
  <c r="Q50" i="6" s="1"/>
  <c r="AF99" i="6"/>
  <c r="Q99" i="6" s="1"/>
  <c r="AF48" i="6"/>
  <c r="Q48" i="6" s="1"/>
  <c r="AF43" i="6"/>
  <c r="Q43" i="6" s="1"/>
  <c r="AF52" i="6"/>
  <c r="Q52" i="6" s="1"/>
  <c r="AF92" i="6"/>
  <c r="Q92" i="6" s="1"/>
  <c r="AF68" i="6"/>
  <c r="Q68" i="6" s="1"/>
  <c r="AF84" i="6"/>
  <c r="Q84" i="6" s="1"/>
  <c r="AF94" i="6"/>
  <c r="Q94" i="6" s="1"/>
  <c r="AF46" i="6"/>
  <c r="Q46" i="6" s="1"/>
  <c r="AF73" i="6"/>
  <c r="Q73" i="6" s="1"/>
  <c r="AF66" i="6"/>
  <c r="Q66" i="6" s="1"/>
  <c r="AF85" i="6"/>
  <c r="Q85" i="6" s="1"/>
  <c r="AF76" i="6"/>
  <c r="Q76" i="6" s="1"/>
  <c r="AF45" i="6"/>
  <c r="Q45" i="6" s="1"/>
  <c r="AF70" i="6"/>
  <c r="Q70" i="6" s="1"/>
  <c r="AF88" i="6"/>
  <c r="Q88" i="6" s="1"/>
  <c r="AF89" i="6"/>
  <c r="Q89" i="6" s="1"/>
  <c r="AF81" i="6"/>
  <c r="Q81" i="6" s="1"/>
  <c r="AF57" i="6"/>
  <c r="Q57" i="6" s="1"/>
  <c r="AF62" i="6"/>
  <c r="Q62" i="6" s="1"/>
  <c r="AF64" i="6"/>
  <c r="Q64" i="6" s="1"/>
  <c r="AF40" i="6"/>
  <c r="Q40" i="6" s="1"/>
  <c r="AF86" i="6"/>
  <c r="Q86" i="6" s="1"/>
  <c r="AF96" i="6"/>
  <c r="Q96" i="6" s="1"/>
  <c r="AF74" i="6"/>
  <c r="Q74" i="6" s="1"/>
  <c r="AF90" i="6"/>
  <c r="Q90" i="6" s="1"/>
  <c r="AF79" i="6"/>
  <c r="Q79" i="6" s="1"/>
  <c r="AF71" i="6"/>
  <c r="Q71" i="6" s="1"/>
  <c r="AF38" i="6"/>
  <c r="Q38" i="6" s="1"/>
  <c r="AF63" i="6"/>
  <c r="Q63" i="6" s="1"/>
  <c r="AF36" i="6"/>
  <c r="Q36" i="6" s="1"/>
  <c r="AF42" i="6"/>
  <c r="Q42" i="6" s="1"/>
  <c r="AF67" i="6"/>
  <c r="Q67" i="6" s="1"/>
  <c r="AF97" i="6"/>
  <c r="Q97" i="6" s="1"/>
  <c r="AF72" i="6"/>
  <c r="Q72" i="6" s="1"/>
  <c r="AF58" i="6"/>
  <c r="Q58" i="6" s="1"/>
  <c r="AF54" i="6"/>
  <c r="Q54" i="6" s="1"/>
  <c r="AF87" i="6"/>
  <c r="Q87" i="6" s="1"/>
  <c r="AF49" i="6"/>
  <c r="Q49" i="6" s="1"/>
  <c r="AF80" i="6"/>
  <c r="Q80" i="6" s="1"/>
  <c r="AF44" i="6"/>
  <c r="Q44" i="6" s="1"/>
  <c r="AF69" i="6"/>
  <c r="Q69" i="6" s="1"/>
  <c r="AF47" i="6"/>
  <c r="Q47" i="6" s="1"/>
  <c r="AF75" i="6"/>
  <c r="Q75" i="6" s="1"/>
  <c r="AF41" i="6"/>
  <c r="Q41" i="6" s="1"/>
  <c r="AF95" i="6"/>
  <c r="Q95" i="6" s="1"/>
  <c r="AF37" i="6"/>
  <c r="Q37" i="6" s="1"/>
  <c r="AF91" i="6"/>
  <c r="Q91" i="6" s="1"/>
  <c r="AF53" i="6"/>
  <c r="Q53" i="6" s="1"/>
  <c r="AF82" i="6"/>
  <c r="Q82" i="6" s="1"/>
  <c r="AF100" i="6"/>
  <c r="Q100" i="6" s="1"/>
  <c r="AF93" i="6"/>
  <c r="Q93" i="6" s="1"/>
  <c r="AF51" i="6"/>
  <c r="Q51" i="6" s="1"/>
  <c r="AF60" i="6"/>
  <c r="Q60" i="6" s="1"/>
  <c r="AF83" i="6"/>
  <c r="Q83" i="6" s="1"/>
  <c r="AF77" i="6"/>
  <c r="Q77" i="6" s="1"/>
  <c r="AF39" i="6"/>
  <c r="Q39" i="6" s="1"/>
  <c r="AF61" i="6"/>
  <c r="Q61" i="6" s="1"/>
  <c r="G105" i="3"/>
  <c r="G104" i="3"/>
  <c r="G103" i="3"/>
  <c r="G102" i="3"/>
  <c r="G100" i="3"/>
  <c r="G97" i="3"/>
  <c r="G106" i="3"/>
  <c r="G110" i="3"/>
  <c r="G107" i="3"/>
  <c r="G101" i="3"/>
  <c r="G96" i="3"/>
  <c r="G109" i="3"/>
  <c r="G108" i="3"/>
  <c r="G99" i="3"/>
  <c r="G98" i="3"/>
  <c r="G88" i="3"/>
  <c r="G86" i="3"/>
  <c r="G85" i="3"/>
  <c r="G84" i="3"/>
  <c r="G83" i="3"/>
  <c r="G82" i="3"/>
  <c r="G72" i="3"/>
  <c r="G70" i="3"/>
  <c r="G46" i="3"/>
  <c r="G50" i="3"/>
  <c r="G49" i="3"/>
  <c r="G48" i="3"/>
  <c r="G31" i="3"/>
  <c r="G81" i="3"/>
  <c r="G80" i="3"/>
  <c r="G92" i="3"/>
  <c r="G36" i="3"/>
  <c r="G58" i="3"/>
  <c r="G69" i="3"/>
  <c r="G68" i="3"/>
  <c r="G57" i="3"/>
  <c r="G66" i="3"/>
  <c r="G28" i="3"/>
  <c r="G35" i="3"/>
  <c r="G45" i="3"/>
  <c r="G59" i="3"/>
  <c r="G55" i="3"/>
  <c r="G76" i="3"/>
  <c r="G94" i="3"/>
  <c r="G43" i="3"/>
  <c r="G29" i="3"/>
  <c r="G63" i="3"/>
  <c r="G90" i="3"/>
  <c r="G78" i="3"/>
  <c r="G75" i="3"/>
  <c r="G32" i="3"/>
  <c r="G95" i="3"/>
  <c r="G44" i="3"/>
  <c r="G34" i="3"/>
  <c r="G27" i="3"/>
  <c r="G77" i="3"/>
  <c r="G91" i="3"/>
  <c r="G37" i="3"/>
  <c r="G61" i="3"/>
  <c r="G62" i="3"/>
  <c r="G60" i="3"/>
  <c r="G6" i="3"/>
  <c r="G54" i="3"/>
  <c r="G17" i="3"/>
  <c r="G26" i="3"/>
  <c r="G21" i="3"/>
  <c r="G25" i="3"/>
  <c r="G15" i="3"/>
  <c r="G11" i="3"/>
  <c r="G13" i="3"/>
  <c r="G24" i="3"/>
  <c r="G7" i="3"/>
  <c r="G9" i="3"/>
  <c r="G22" i="3"/>
  <c r="G14" i="3"/>
  <c r="G18" i="3"/>
  <c r="G10" i="3"/>
  <c r="G19" i="3"/>
  <c r="G20" i="3"/>
  <c r="G16" i="3"/>
  <c r="G12" i="3"/>
  <c r="G23" i="3"/>
  <c r="AF35" i="6" l="1"/>
  <c r="Q35" i="6" s="1"/>
  <c r="AF34" i="6"/>
  <c r="Q34" i="6" s="1"/>
  <c r="AF33" i="6"/>
  <c r="Q33" i="6" s="1"/>
  <c r="AF32" i="6"/>
  <c r="Q32" i="6" s="1"/>
  <c r="AF31" i="6"/>
  <c r="Q31" i="6" s="1"/>
  <c r="AF30" i="6"/>
  <c r="Q30" i="6" s="1"/>
  <c r="AF29" i="6"/>
  <c r="Q29" i="6" s="1"/>
  <c r="AF28" i="6"/>
  <c r="Q28" i="6" s="1"/>
  <c r="AF27" i="6"/>
  <c r="Q27" i="6" s="1"/>
  <c r="AF26" i="6"/>
  <c r="Q26" i="6" s="1"/>
  <c r="AF25" i="6"/>
  <c r="Q25" i="6" s="1"/>
  <c r="AF24" i="6"/>
  <c r="Q24" i="6" s="1"/>
  <c r="AF23" i="6"/>
  <c r="Q23" i="6" s="1"/>
  <c r="AF22" i="6"/>
  <c r="Q22" i="6" s="1"/>
  <c r="AF21" i="6"/>
  <c r="Q21" i="6" s="1"/>
  <c r="AF20" i="6"/>
  <c r="Q20" i="6" s="1"/>
  <c r="AF19" i="6"/>
  <c r="Q19" i="6" s="1"/>
  <c r="AF18" i="6"/>
  <c r="Q18" i="6" s="1"/>
  <c r="AF17" i="6"/>
  <c r="Q17" i="6" s="1"/>
  <c r="AF16" i="6"/>
  <c r="Q16" i="6" s="1"/>
  <c r="AF15" i="6"/>
  <c r="Q15" i="6" s="1"/>
  <c r="AF14" i="6"/>
  <c r="Q14" i="6" s="1"/>
  <c r="AF13" i="6"/>
  <c r="Q13" i="6" s="1"/>
  <c r="AF12" i="6"/>
  <c r="Q12" i="6" s="1"/>
  <c r="AF11" i="6"/>
  <c r="Q11" i="6" s="1"/>
  <c r="G8" i="3"/>
  <c r="AK69" i="6"/>
  <c r="AT55" i="6"/>
  <c r="AH54" i="6"/>
  <c r="AQ20" i="6"/>
  <c r="AS67" i="6"/>
  <c r="AK25" i="6"/>
  <c r="AL27" i="6"/>
  <c r="AQ18" i="6"/>
  <c r="AM81" i="6"/>
  <c r="AJ51" i="6"/>
  <c r="AT62" i="6"/>
  <c r="AI95" i="6"/>
  <c r="AR38" i="6"/>
  <c r="AR58" i="6"/>
  <c r="AI34" i="6"/>
  <c r="AR12" i="6"/>
  <c r="AT46" i="6"/>
  <c r="AJ90" i="6"/>
  <c r="AK35" i="6"/>
  <c r="AN23" i="6"/>
  <c r="AN79" i="6"/>
  <c r="AI87" i="6"/>
  <c r="AH93" i="6"/>
  <c r="AS49" i="6"/>
  <c r="BY13" i="6"/>
  <c r="AR19" i="6"/>
  <c r="AL52" i="6"/>
  <c r="AH44" i="6"/>
  <c r="AM70" i="6"/>
  <c r="AT27" i="6"/>
  <c r="AQ19" i="6"/>
  <c r="AP31" i="6"/>
  <c r="AP16" i="6"/>
  <c r="BZ17" i="6"/>
  <c r="AI91" i="6"/>
  <c r="AK39" i="6"/>
  <c r="AK93" i="6"/>
  <c r="AN71" i="6"/>
  <c r="AP68" i="6"/>
  <c r="AN89" i="6"/>
  <c r="AM24" i="6"/>
  <c r="AH47" i="6"/>
  <c r="BY101" i="6"/>
  <c r="AP55" i="6"/>
  <c r="AI38" i="6"/>
  <c r="AS43" i="6"/>
  <c r="AI42" i="6"/>
  <c r="AK29" i="6"/>
  <c r="AN16" i="6"/>
  <c r="AQ23" i="6"/>
  <c r="AS15" i="6"/>
  <c r="AH21" i="6"/>
  <c r="AR64" i="6"/>
  <c r="AS37" i="6"/>
  <c r="AJ67" i="6"/>
  <c r="AR59" i="6"/>
  <c r="AM66" i="6"/>
  <c r="AL36" i="6"/>
  <c r="AI50" i="6"/>
  <c r="CA52" i="6"/>
  <c r="BY65" i="6"/>
  <c r="AH88" i="6"/>
  <c r="AP32" i="6"/>
  <c r="AM49" i="6"/>
  <c r="AK13" i="6"/>
  <c r="AQ49" i="6"/>
  <c r="AT53" i="6"/>
  <c r="AQ31" i="6"/>
  <c r="AJ100" i="6"/>
  <c r="AS11" i="6"/>
  <c r="CN39" i="6"/>
  <c r="AH20" i="6"/>
  <c r="AH66" i="6"/>
  <c r="AN97" i="6"/>
  <c r="AR50" i="6"/>
  <c r="AS100" i="6"/>
  <c r="AN82" i="6"/>
  <c r="AK12" i="6"/>
  <c r="AR93" i="6"/>
  <c r="CB64" i="6"/>
  <c r="AK81" i="6"/>
  <c r="AO57" i="6"/>
  <c r="AI77" i="6"/>
  <c r="AH87" i="6"/>
  <c r="AS78" i="6"/>
  <c r="AJ53" i="6"/>
  <c r="AN86" i="6"/>
  <c r="AO72" i="6"/>
  <c r="AP49" i="6"/>
  <c r="AN31" i="6"/>
  <c r="BY56" i="6"/>
  <c r="CA55" i="6"/>
  <c r="BZ100" i="6"/>
  <c r="BZ95" i="6"/>
  <c r="AT84" i="6"/>
  <c r="CA32" i="6"/>
  <c r="CA73" i="6"/>
  <c r="CB48" i="6"/>
  <c r="BZ49" i="6"/>
  <c r="AK70" i="6"/>
  <c r="AO30" i="6"/>
  <c r="CA25" i="6"/>
  <c r="BY47" i="6"/>
  <c r="CB42" i="6"/>
  <c r="BZ53" i="6"/>
  <c r="AN27" i="6"/>
  <c r="AK42" i="6"/>
  <c r="CB80" i="6"/>
  <c r="BZ71" i="6"/>
  <c r="BY72" i="6"/>
  <c r="AK88" i="6"/>
  <c r="AI93" i="6"/>
  <c r="BY53" i="6"/>
  <c r="BY35" i="6"/>
  <c r="BY64" i="6"/>
  <c r="BZ69" i="6"/>
  <c r="AN40" i="6"/>
  <c r="CB35" i="6"/>
  <c r="CB25" i="6"/>
  <c r="AJ92" i="6"/>
  <c r="AJ60" i="6"/>
  <c r="CB87" i="6"/>
  <c r="BZ64" i="6"/>
  <c r="CN84" i="6"/>
  <c r="AQ11" i="6"/>
  <c r="CB105" i="6"/>
  <c r="AI29" i="6"/>
  <c r="AI75" i="6"/>
  <c r="AP26" i="6"/>
  <c r="AQ66" i="6"/>
  <c r="AN51" i="6"/>
  <c r="AO78" i="6"/>
  <c r="CN114" i="6"/>
  <c r="AL42" i="6"/>
  <c r="AP86" i="6"/>
  <c r="AK46" i="6"/>
  <c r="AO26" i="6"/>
  <c r="BZ103" i="6"/>
  <c r="CA107" i="6"/>
  <c r="AN52" i="6"/>
  <c r="BZ111" i="6"/>
  <c r="AO49" i="6"/>
  <c r="CN78" i="6"/>
  <c r="AT80" i="6"/>
  <c r="AQ39" i="6"/>
  <c r="AM38" i="6"/>
  <c r="AS95" i="6"/>
  <c r="AI100" i="6"/>
  <c r="AI17" i="6"/>
  <c r="AK28" i="6"/>
  <c r="AM11" i="6"/>
  <c r="CB16" i="6"/>
  <c r="AP22" i="6"/>
  <c r="AQ40" i="6"/>
  <c r="AR49" i="6"/>
  <c r="AI65" i="6"/>
  <c r="AP97" i="6"/>
  <c r="AQ13" i="6"/>
  <c r="AL94" i="6"/>
  <c r="AH17" i="6"/>
  <c r="BY21" i="6"/>
  <c r="AN74" i="6"/>
  <c r="AM15" i="6"/>
  <c r="AP27" i="6"/>
  <c r="AN28" i="6"/>
  <c r="AS74" i="6"/>
  <c r="AS96" i="6"/>
  <c r="AS65" i="6"/>
  <c r="AL31" i="6"/>
  <c r="AH38" i="6"/>
  <c r="AS22" i="6"/>
  <c r="AI73" i="6"/>
  <c r="AT38" i="6"/>
  <c r="AS87" i="6"/>
  <c r="AN45" i="6"/>
  <c r="AR31" i="6"/>
  <c r="AR40" i="6"/>
  <c r="AK49" i="6"/>
  <c r="AH65" i="6"/>
  <c r="AI94" i="6"/>
  <c r="AI19" i="6"/>
  <c r="AS27" i="6"/>
  <c r="AJ56" i="6"/>
  <c r="AN54" i="6"/>
  <c r="AM30" i="6"/>
  <c r="AL13" i="6"/>
  <c r="CA70" i="6"/>
  <c r="CB96" i="6"/>
  <c r="AM26" i="6"/>
  <c r="AQ97" i="6"/>
  <c r="AN57" i="6"/>
  <c r="AQ75" i="6"/>
  <c r="AK27" i="6"/>
  <c r="AR92" i="6"/>
  <c r="AH63" i="6"/>
  <c r="AO32" i="6"/>
  <c r="BZ102" i="6"/>
  <c r="CB75" i="6"/>
  <c r="AI31" i="6"/>
  <c r="AQ43" i="6"/>
  <c r="AK80" i="6"/>
  <c r="AR29" i="6"/>
  <c r="AM37" i="6"/>
  <c r="CB103" i="6"/>
  <c r="AN47" i="6"/>
  <c r="AS72" i="6"/>
  <c r="CA29" i="6"/>
  <c r="AL100" i="6"/>
  <c r="AM79" i="6"/>
  <c r="AO66" i="6"/>
  <c r="AP75" i="6"/>
  <c r="AS85" i="6"/>
  <c r="AL65" i="6"/>
  <c r="AJ35" i="6"/>
  <c r="AP100" i="6"/>
  <c r="AL37" i="6"/>
  <c r="CN107" i="6"/>
  <c r="CA46" i="6"/>
  <c r="BY78" i="6"/>
  <c r="CN31" i="6"/>
  <c r="CN54" i="6"/>
  <c r="AQ100" i="6"/>
  <c r="BZ44" i="6"/>
  <c r="CA37" i="6"/>
  <c r="BZ61" i="6"/>
  <c r="CN89" i="6"/>
  <c r="AK45" i="6"/>
  <c r="AH13" i="6"/>
  <c r="BZ65" i="6"/>
  <c r="BZ18" i="6"/>
  <c r="CN75" i="6"/>
  <c r="AH58" i="6"/>
  <c r="AJ20" i="6"/>
  <c r="AO45" i="6"/>
  <c r="BZ92" i="6"/>
  <c r="BY75" i="6"/>
  <c r="AN24" i="6"/>
  <c r="AJ77" i="6"/>
  <c r="CN102" i="6"/>
  <c r="CN33" i="6"/>
  <c r="BY30" i="6"/>
  <c r="CB38" i="6"/>
  <c r="AQ55" i="6"/>
  <c r="AK22" i="6"/>
  <c r="BZ93" i="6"/>
  <c r="CN96" i="6"/>
  <c r="BY41" i="6"/>
  <c r="AK94" i="6"/>
  <c r="BY34" i="6"/>
  <c r="CB97" i="6"/>
  <c r="AN38" i="6"/>
  <c r="AK74" i="6"/>
  <c r="AM64" i="6"/>
  <c r="AR88" i="6"/>
  <c r="AN12" i="6"/>
  <c r="AH61" i="6"/>
  <c r="AS46" i="6"/>
  <c r="CA110" i="6"/>
  <c r="AS55" i="6"/>
  <c r="AT92" i="6"/>
  <c r="CA109" i="6"/>
  <c r="AL68" i="6"/>
  <c r="AQ69" i="6"/>
  <c r="AK57" i="6"/>
  <c r="AJ94" i="6"/>
  <c r="AP29" i="6"/>
  <c r="AK55" i="6"/>
  <c r="AQ45" i="6"/>
  <c r="AR11" i="6"/>
  <c r="AK58" i="6"/>
  <c r="BY55" i="6"/>
  <c r="AO34" i="6"/>
  <c r="AL70" i="6"/>
  <c r="AK52" i="6"/>
  <c r="AR70" i="6"/>
  <c r="AR47" i="6"/>
  <c r="AM62" i="6"/>
  <c r="AN36" i="6"/>
  <c r="AQ47" i="6"/>
  <c r="AQ62" i="6"/>
  <c r="AL17" i="6"/>
  <c r="AH42" i="6"/>
  <c r="AQ78" i="6"/>
  <c r="AM83" i="6"/>
  <c r="AL19" i="6"/>
  <c r="AT36" i="6"/>
  <c r="AI85" i="6"/>
  <c r="CB111" i="6"/>
  <c r="BY48" i="6"/>
  <c r="AP48" i="6"/>
  <c r="AN83" i="6"/>
  <c r="AP35" i="6"/>
  <c r="AH45" i="6"/>
  <c r="AL89" i="6"/>
  <c r="AT86" i="6"/>
  <c r="AL45" i="6"/>
  <c r="AN90" i="6"/>
  <c r="AS69" i="6"/>
  <c r="AK53" i="6"/>
  <c r="AL32" i="6"/>
  <c r="AQ56" i="6"/>
  <c r="AK62" i="6"/>
  <c r="AL43" i="6"/>
  <c r="AQ25" i="6"/>
  <c r="AL38" i="6"/>
  <c r="AS42" i="6"/>
  <c r="AH12" i="6"/>
  <c r="AS39" i="6"/>
  <c r="AH14" i="6"/>
  <c r="AT93" i="6"/>
  <c r="AM63" i="6"/>
  <c r="AS38" i="6"/>
  <c r="AN43" i="6"/>
  <c r="AI44" i="6"/>
  <c r="BY100" i="6"/>
  <c r="BZ76" i="6"/>
  <c r="AS94" i="6"/>
  <c r="AM29" i="6"/>
  <c r="AM17" i="6"/>
  <c r="AR30" i="6"/>
  <c r="AT73" i="6"/>
  <c r="AM65" i="6"/>
  <c r="AL12" i="6"/>
  <c r="AS48" i="6"/>
  <c r="AP72" i="6"/>
  <c r="BZ97" i="6"/>
  <c r="AR94" i="6"/>
  <c r="AT96" i="6"/>
  <c r="AK34" i="6"/>
  <c r="AH81" i="6"/>
  <c r="AK47" i="6"/>
  <c r="AK51" i="6"/>
  <c r="BY112" i="6"/>
  <c r="BY105" i="6"/>
  <c r="AO83" i="6"/>
  <c r="AS91" i="6"/>
  <c r="AO13" i="6"/>
  <c r="AR26" i="6"/>
  <c r="AI25" i="6"/>
  <c r="AS31" i="6"/>
  <c r="AQ96" i="6"/>
  <c r="AO27" i="6"/>
  <c r="AQ50" i="6"/>
  <c r="AN41" i="6"/>
  <c r="AO18" i="6"/>
  <c r="CN43" i="6"/>
  <c r="BZ11" i="6"/>
  <c r="CB21" i="6"/>
  <c r="BZ43" i="6"/>
  <c r="BY115" i="6"/>
  <c r="CN77" i="6"/>
  <c r="CN41" i="6"/>
  <c r="BY69" i="6"/>
  <c r="AS30" i="6"/>
  <c r="AK33" i="6"/>
  <c r="AI32" i="6"/>
  <c r="CB59" i="6"/>
  <c r="BZ90" i="6"/>
  <c r="BY85" i="6"/>
  <c r="AQ85" i="6"/>
  <c r="AP43" i="6"/>
  <c r="AH76" i="6"/>
  <c r="CN40" i="6"/>
  <c r="CB54" i="6"/>
  <c r="AO37" i="6"/>
  <c r="AJ83" i="6"/>
  <c r="AK21" i="6"/>
  <c r="BZ68" i="6"/>
  <c r="BZ55" i="6"/>
  <c r="AP66" i="6"/>
  <c r="AJ63" i="6"/>
  <c r="AL80" i="6"/>
  <c r="CB100" i="6"/>
  <c r="BY29" i="6"/>
  <c r="BZ99" i="6"/>
  <c r="AN87" i="6"/>
  <c r="CB93" i="6"/>
  <c r="CB22" i="6"/>
  <c r="AN69" i="6"/>
  <c r="AK76" i="6"/>
  <c r="AK24" i="6"/>
  <c r="AI83" i="6"/>
  <c r="AO54" i="6"/>
  <c r="AQ65" i="6"/>
  <c r="AP19" i="6"/>
  <c r="AL91" i="6"/>
  <c r="AT48" i="6"/>
  <c r="AN95" i="6"/>
  <c r="AO38" i="6"/>
  <c r="AJ72" i="6"/>
  <c r="AO25" i="6"/>
  <c r="AQ70" i="6"/>
  <c r="BY110" i="6"/>
  <c r="AO95" i="6"/>
  <c r="AQ72" i="6"/>
  <c r="AJ44" i="6"/>
  <c r="AO88" i="6"/>
  <c r="CN30" i="6"/>
  <c r="AT35" i="6"/>
  <c r="AJ99" i="6"/>
  <c r="AQ84" i="6"/>
  <c r="AN14" i="6"/>
  <c r="AH83" i="6"/>
  <c r="AL99" i="6"/>
  <c r="AK77" i="6"/>
  <c r="AO73" i="6"/>
  <c r="AQ22" i="6"/>
  <c r="AK73" i="6"/>
  <c r="AN53" i="6"/>
  <c r="AI53" i="6"/>
  <c r="CB107" i="6"/>
  <c r="CA115" i="6"/>
  <c r="AM35" i="6"/>
  <c r="AH31" i="6"/>
  <c r="AI74" i="6"/>
  <c r="BY44" i="6"/>
  <c r="AJ64" i="6"/>
  <c r="AQ21" i="6"/>
  <c r="AQ99" i="6"/>
  <c r="AO23" i="6"/>
  <c r="AJ76" i="6"/>
  <c r="AR81" i="6"/>
  <c r="AJ15" i="6"/>
  <c r="AO15" i="6"/>
  <c r="AS99" i="6"/>
  <c r="AO79" i="6"/>
  <c r="AS59" i="6"/>
  <c r="AT60" i="6"/>
  <c r="AI48" i="6"/>
  <c r="CB110" i="6"/>
  <c r="AR24" i="6"/>
  <c r="AS24" i="6"/>
  <c r="AT39" i="6"/>
  <c r="AI14" i="6"/>
  <c r="AP64" i="6"/>
  <c r="AS14" i="6"/>
  <c r="AN93" i="6"/>
  <c r="CN109" i="6"/>
  <c r="AM93" i="6"/>
  <c r="BY113" i="6"/>
  <c r="BY106" i="6"/>
  <c r="CN73" i="6"/>
  <c r="BZ21" i="6"/>
  <c r="AI82" i="6"/>
  <c r="AH62" i="6"/>
  <c r="AI57" i="6"/>
  <c r="AJ46" i="6"/>
  <c r="AH15" i="6"/>
  <c r="AS47" i="6"/>
  <c r="AL84" i="6"/>
  <c r="AO62" i="6"/>
  <c r="AI33" i="6"/>
  <c r="AM67" i="6"/>
  <c r="AK85" i="6"/>
  <c r="AN77" i="6"/>
  <c r="AK89" i="6"/>
  <c r="AS81" i="6"/>
  <c r="AQ57" i="6"/>
  <c r="AT11" i="6"/>
  <c r="AI98" i="6"/>
  <c r="AO50" i="6"/>
  <c r="AL54" i="6"/>
  <c r="AJ16" i="6"/>
  <c r="AP93" i="6"/>
  <c r="AS54" i="6"/>
  <c r="AJ65" i="6"/>
  <c r="AM82" i="6"/>
  <c r="AL97" i="6"/>
  <c r="AM41" i="6"/>
  <c r="AP33" i="6"/>
  <c r="AO92" i="6"/>
  <c r="AP41" i="6"/>
  <c r="BY66" i="6"/>
  <c r="CN37" i="6"/>
  <c r="BZ31" i="6"/>
  <c r="AH39" i="6"/>
  <c r="AN18" i="6"/>
  <c r="CA84" i="6"/>
  <c r="BY61" i="6"/>
  <c r="CN42" i="6"/>
  <c r="AT32" i="6"/>
  <c r="AS70" i="6"/>
  <c r="AP36" i="6"/>
  <c r="BY58" i="6"/>
  <c r="BZ96" i="6"/>
  <c r="BZ59" i="6"/>
  <c r="AK99" i="6"/>
  <c r="AR98" i="6"/>
  <c r="BY102" i="6"/>
  <c r="CN53" i="6"/>
  <c r="CB82" i="6"/>
  <c r="BZ83" i="6"/>
  <c r="AI86" i="6"/>
  <c r="AQ73" i="6"/>
  <c r="BZ33" i="6"/>
  <c r="CN79" i="6"/>
  <c r="AH73" i="6"/>
  <c r="AJ54" i="6"/>
  <c r="AQ24" i="6"/>
  <c r="CA78" i="6"/>
  <c r="CN44" i="6"/>
  <c r="CN63" i="6"/>
  <c r="AO46" i="6"/>
  <c r="BY79" i="6"/>
  <c r="CN32" i="6"/>
  <c r="AM72" i="6"/>
  <c r="AM25" i="6"/>
  <c r="AN30" i="6"/>
  <c r="AR43" i="6"/>
  <c r="AM13" i="6"/>
  <c r="AH82" i="6"/>
  <c r="AP20" i="6"/>
  <c r="AL44" i="6"/>
  <c r="AP92" i="6"/>
  <c r="AR16" i="6"/>
  <c r="AH68" i="6"/>
  <c r="AO36" i="6"/>
  <c r="CB114" i="6"/>
  <c r="AI80" i="6"/>
  <c r="AM86" i="6"/>
  <c r="AQ60" i="6"/>
  <c r="AL56" i="6"/>
  <c r="AT59" i="6"/>
  <c r="AN70" i="6"/>
  <c r="AR73" i="6"/>
  <c r="AT81" i="6"/>
  <c r="AI45" i="6"/>
  <c r="AL41" i="6"/>
  <c r="AN26" i="6"/>
  <c r="AL61" i="6"/>
  <c r="AH85" i="6"/>
  <c r="AR69" i="6"/>
  <c r="AI27" i="6"/>
  <c r="AN20" i="6"/>
  <c r="AJ18" i="6"/>
  <c r="AS62" i="6"/>
  <c r="AO80" i="6"/>
  <c r="AL85" i="6"/>
  <c r="AO42" i="6"/>
  <c r="CN106" i="6"/>
  <c r="BZ79" i="6"/>
  <c r="AI26" i="6"/>
  <c r="AN34" i="6"/>
  <c r="AH57" i="6"/>
  <c r="AM20" i="6"/>
  <c r="AR48" i="6"/>
  <c r="AM85" i="6"/>
  <c r="AI62" i="6"/>
  <c r="AP89" i="6"/>
  <c r="AH19" i="6"/>
  <c r="AQ92" i="6"/>
  <c r="AP79" i="6"/>
  <c r="AH92" i="6"/>
  <c r="AP42" i="6"/>
  <c r="AK91" i="6"/>
  <c r="AO58" i="6"/>
  <c r="AI30" i="6"/>
  <c r="AJ50" i="6"/>
  <c r="AL62" i="6"/>
  <c r="AQ82" i="6"/>
  <c r="AP39" i="6"/>
  <c r="AS57" i="6"/>
  <c r="AM74" i="6"/>
  <c r="AL79" i="6"/>
  <c r="AN39" i="6"/>
  <c r="AQ83" i="6"/>
  <c r="CA80" i="6"/>
  <c r="CB43" i="6"/>
  <c r="AP80" i="6"/>
  <c r="AI96" i="6"/>
  <c r="AI67" i="6"/>
  <c r="AS88" i="6"/>
  <c r="AR35" i="6"/>
  <c r="AT30" i="6"/>
  <c r="AI69" i="6"/>
  <c r="CN110" i="6"/>
  <c r="CN48" i="6"/>
  <c r="AM98" i="6"/>
  <c r="AJ36" i="6"/>
  <c r="AJ22" i="6"/>
  <c r="AO28" i="6"/>
  <c r="AH91" i="6"/>
  <c r="AJ52" i="6"/>
  <c r="AK14" i="6"/>
  <c r="AI51" i="6"/>
  <c r="AH71" i="6"/>
  <c r="AR53" i="6"/>
  <c r="AQ68" i="6"/>
  <c r="AO39" i="6"/>
  <c r="AI59" i="6"/>
  <c r="CA113" i="6"/>
  <c r="AR20" i="6"/>
  <c r="AH79" i="6"/>
  <c r="AM84" i="6"/>
  <c r="BZ112" i="6"/>
  <c r="AQ29" i="6"/>
  <c r="AQ91" i="6"/>
  <c r="CB70" i="6"/>
  <c r="BZ86" i="6"/>
  <c r="CA13" i="6"/>
  <c r="AT58" i="6"/>
  <c r="CB104" i="6"/>
  <c r="BZ51" i="6"/>
  <c r="CN17" i="6"/>
  <c r="CB65" i="6"/>
  <c r="AP13" i="6"/>
  <c r="AP38" i="6"/>
  <c r="AM92" i="6"/>
  <c r="CA81" i="6"/>
  <c r="BZ40" i="6"/>
  <c r="CB91" i="6"/>
  <c r="BZ87" i="6"/>
  <c r="AN63" i="6"/>
  <c r="AO89" i="6"/>
  <c r="CB18" i="6"/>
  <c r="CN60" i="6"/>
  <c r="CA66" i="6"/>
  <c r="AJ49" i="6"/>
  <c r="AR84" i="6"/>
  <c r="BZ81" i="6"/>
  <c r="BY23" i="6"/>
  <c r="CN88" i="6"/>
  <c r="AI47" i="6"/>
  <c r="AL34" i="6"/>
  <c r="BZ89" i="6"/>
  <c r="CN19" i="6"/>
  <c r="AI72" i="6"/>
  <c r="AM36" i="6"/>
  <c r="BZ32" i="6"/>
  <c r="AQ81" i="6"/>
  <c r="AO85" i="6"/>
  <c r="AR34" i="6"/>
  <c r="AL69" i="6"/>
  <c r="BY109" i="6"/>
  <c r="AM54" i="6"/>
  <c r="AJ38" i="6"/>
  <c r="AL20" i="6"/>
  <c r="AP45" i="6"/>
  <c r="AN42" i="6"/>
  <c r="AJ24" i="6"/>
  <c r="AN46" i="6"/>
  <c r="AT83" i="6"/>
  <c r="AQ14" i="6"/>
  <c r="AL16" i="6"/>
  <c r="AI90" i="6"/>
  <c r="AO44" i="6"/>
  <c r="AK65" i="6"/>
  <c r="AP47" i="6"/>
  <c r="AN64" i="6"/>
  <c r="AL29" i="6"/>
  <c r="CN111" i="6"/>
  <c r="CA104" i="6"/>
  <c r="AM12" i="6"/>
  <c r="CA108" i="6"/>
  <c r="AR42" i="6"/>
  <c r="AM91" i="6"/>
  <c r="AI70" i="6"/>
  <c r="AH18" i="6"/>
  <c r="AS58" i="6"/>
  <c r="AO60" i="6"/>
  <c r="AM32" i="6"/>
  <c r="AT69" i="6"/>
  <c r="BY104" i="6"/>
  <c r="AT97" i="6"/>
  <c r="CA83" i="6"/>
  <c r="AS51" i="6"/>
  <c r="AO90" i="6"/>
  <c r="AL72" i="6"/>
  <c r="AS28" i="6"/>
  <c r="AM57" i="6"/>
  <c r="AK26" i="6"/>
  <c r="AS68" i="6"/>
  <c r="AM73" i="6"/>
  <c r="AO59" i="6"/>
  <c r="AK40" i="6"/>
  <c r="AJ13" i="6"/>
  <c r="AT21" i="6"/>
  <c r="AP50" i="6"/>
  <c r="AS40" i="6"/>
  <c r="AQ15" i="6"/>
  <c r="BY107" i="6"/>
  <c r="AH78" i="6"/>
  <c r="AN73" i="6"/>
  <c r="AR66" i="6"/>
  <c r="AM100" i="6"/>
  <c r="BZ107" i="6"/>
  <c r="AI81" i="6"/>
  <c r="AO81" i="6"/>
  <c r="AN25" i="6"/>
  <c r="AJ97" i="6"/>
  <c r="BY86" i="6"/>
  <c r="BY54" i="6"/>
  <c r="AQ12" i="6"/>
  <c r="AT67" i="6"/>
  <c r="AT72" i="6"/>
  <c r="AP58" i="6"/>
  <c r="AN96" i="6"/>
  <c r="AT28" i="6"/>
  <c r="AI68" i="6"/>
  <c r="AO70" i="6"/>
  <c r="CA94" i="6"/>
  <c r="AR60" i="6"/>
  <c r="AJ14" i="6"/>
  <c r="AN84" i="6"/>
  <c r="AP60" i="6"/>
  <c r="CB102" i="6"/>
  <c r="AM43" i="6"/>
  <c r="AS90" i="6"/>
  <c r="CB106" i="6"/>
  <c r="AN88" i="6"/>
  <c r="AJ25" i="6"/>
  <c r="AK37" i="6"/>
  <c r="AJ42" i="6"/>
  <c r="AR95" i="6"/>
  <c r="BZ106" i="6"/>
  <c r="AK60" i="6"/>
  <c r="AK16" i="6"/>
  <c r="AM47" i="6"/>
  <c r="AT42" i="6"/>
  <c r="AO29" i="6"/>
  <c r="AN94" i="6"/>
  <c r="BZ94" i="6"/>
  <c r="BZ72" i="6"/>
  <c r="BZ46" i="6"/>
  <c r="AM34" i="6"/>
  <c r="AT49" i="6"/>
  <c r="CN93" i="6"/>
  <c r="CN86" i="6"/>
  <c r="BY93" i="6"/>
  <c r="BZ60" i="6"/>
  <c r="AT99" i="6"/>
  <c r="AJ98" i="6"/>
  <c r="CA30" i="6"/>
  <c r="CA100" i="6"/>
  <c r="CB52" i="6"/>
  <c r="BZ35" i="6"/>
  <c r="AR97" i="6"/>
  <c r="AO77" i="6"/>
  <c r="CA41" i="6"/>
  <c r="CA72" i="6"/>
  <c r="AQ95" i="6"/>
  <c r="BZ108" i="6"/>
  <c r="BY90" i="6"/>
  <c r="BY91" i="6"/>
  <c r="BY40" i="6"/>
  <c r="AH32" i="6"/>
  <c r="AN62" i="6"/>
  <c r="CN25" i="6"/>
  <c r="AK86" i="6"/>
  <c r="AO93" i="6"/>
  <c r="AI24" i="6"/>
  <c r="CB62" i="6"/>
  <c r="CA86" i="6"/>
  <c r="CB34" i="6"/>
  <c r="AT14" i="6"/>
  <c r="AK23" i="6"/>
  <c r="AM60" i="6"/>
  <c r="AI92" i="6"/>
  <c r="AS41" i="6"/>
  <c r="AR33" i="6"/>
  <c r="AO12" i="6"/>
  <c r="AT40" i="6"/>
  <c r="AR37" i="6"/>
  <c r="AQ48" i="6"/>
  <c r="AM45" i="6"/>
  <c r="AQ27" i="6"/>
  <c r="AO94" i="6"/>
  <c r="AN81" i="6"/>
  <c r="AH59" i="6"/>
  <c r="AS60" i="6"/>
  <c r="AS23" i="6"/>
  <c r="AS77" i="6"/>
  <c r="AL15" i="6"/>
  <c r="AM48" i="6"/>
  <c r="AM80" i="6"/>
  <c r="AJ82" i="6"/>
  <c r="AK87" i="6"/>
  <c r="AI28" i="6"/>
  <c r="AT85" i="6"/>
  <c r="AI11" i="6"/>
  <c r="AO11" i="6"/>
  <c r="AK38" i="6"/>
  <c r="AP59" i="6"/>
  <c r="AQ32" i="6"/>
  <c r="AN29" i="6"/>
  <c r="BZ109" i="6"/>
  <c r="AM94" i="6"/>
  <c r="AI15" i="6"/>
  <c r="AR68" i="6"/>
  <c r="AM19" i="6"/>
  <c r="AR80" i="6"/>
  <c r="AN91" i="6"/>
  <c r="AI99" i="6"/>
  <c r="AP23" i="6"/>
  <c r="AS53" i="6"/>
  <c r="AM53" i="6"/>
  <c r="AP99" i="6"/>
  <c r="AT100" i="6"/>
  <c r="AL71" i="6"/>
  <c r="AT12" i="6"/>
  <c r="AM46" i="6"/>
  <c r="AO16" i="6"/>
  <c r="AN15" i="6"/>
  <c r="AM78" i="6"/>
  <c r="AK96" i="6"/>
  <c r="AJ32" i="6"/>
  <c r="AM68" i="6"/>
  <c r="AP96" i="6"/>
  <c r="AL46" i="6"/>
  <c r="AR89" i="6"/>
  <c r="AO31" i="6"/>
  <c r="AT77" i="6"/>
  <c r="AR22" i="6"/>
  <c r="AP30" i="6"/>
  <c r="AS92" i="6"/>
  <c r="AL87" i="6"/>
  <c r="BY96" i="6"/>
  <c r="CA59" i="6"/>
  <c r="AH100" i="6"/>
  <c r="AT98" i="6"/>
  <c r="AQ30" i="6"/>
  <c r="AM99" i="6"/>
  <c r="AI58" i="6"/>
  <c r="AL59" i="6"/>
  <c r="AM75" i="6"/>
  <c r="AQ61" i="6"/>
  <c r="CN83" i="6"/>
  <c r="AM28" i="6"/>
  <c r="AN21" i="6"/>
  <c r="AH11" i="6"/>
  <c r="AQ88" i="6"/>
  <c r="AO53" i="6"/>
  <c r="AJ86" i="6"/>
  <c r="AJ43" i="6"/>
  <c r="AJ73" i="6"/>
  <c r="CB108" i="6"/>
  <c r="AR51" i="6"/>
  <c r="AI39" i="6"/>
  <c r="AL60" i="6"/>
  <c r="AJ91" i="6"/>
  <c r="AL57" i="6"/>
  <c r="AR83" i="6"/>
  <c r="AS20" i="6"/>
  <c r="AS79" i="6"/>
  <c r="AL81" i="6"/>
  <c r="AL67" i="6"/>
  <c r="CB79" i="6"/>
  <c r="CN46" i="6"/>
  <c r="CN99" i="6"/>
  <c r="CA47" i="6"/>
  <c r="AJ96" i="6"/>
  <c r="AO17" i="6"/>
  <c r="CN87" i="6"/>
  <c r="BZ23" i="6"/>
  <c r="CB39" i="6"/>
  <c r="CN68" i="6"/>
  <c r="AL63" i="6"/>
  <c r="AK18" i="6"/>
  <c r="CB68" i="6"/>
  <c r="CB23" i="6"/>
  <c r="CB53" i="6"/>
  <c r="AL93" i="6"/>
  <c r="AR87" i="6"/>
  <c r="CN49" i="6"/>
  <c r="CN34" i="6"/>
  <c r="BZ14" i="6"/>
  <c r="AK32" i="6"/>
  <c r="CN81" i="6"/>
  <c r="BY83" i="6"/>
  <c r="BZ54" i="6"/>
  <c r="BZ13" i="6"/>
  <c r="AT87" i="6"/>
  <c r="AL90" i="6"/>
  <c r="AQ17" i="6"/>
  <c r="AS19" i="6"/>
  <c r="AQ93" i="6"/>
  <c r="AK56" i="6"/>
  <c r="AH23" i="6"/>
  <c r="AT57" i="6"/>
  <c r="AH43" i="6"/>
  <c r="AK15" i="6"/>
  <c r="AS89" i="6"/>
  <c r="AT75" i="6"/>
  <c r="AK63" i="6"/>
  <c r="AS35" i="6"/>
  <c r="AM96" i="6"/>
  <c r="AJ21" i="6"/>
  <c r="AP44" i="6"/>
  <c r="AP51" i="6"/>
  <c r="AM40" i="6"/>
  <c r="AK68" i="6"/>
  <c r="AL14" i="6"/>
  <c r="AK48" i="6"/>
  <c r="AK59" i="6"/>
  <c r="AM61" i="6"/>
  <c r="AQ52" i="6"/>
  <c r="AK67" i="6"/>
  <c r="AT51" i="6"/>
  <c r="AN66" i="6"/>
  <c r="AR61" i="6"/>
  <c r="AP24" i="6"/>
  <c r="AS36" i="6"/>
  <c r="AI16" i="6"/>
  <c r="AK50" i="6"/>
  <c r="AT33" i="6"/>
  <c r="AO69" i="6"/>
  <c r="AN99" i="6"/>
  <c r="AP85" i="6"/>
  <c r="AO96" i="6"/>
  <c r="AS52" i="6"/>
  <c r="AR57" i="6"/>
  <c r="AN65" i="6"/>
  <c r="BY103" i="6"/>
  <c r="CA106" i="6"/>
  <c r="AS66" i="6"/>
  <c r="AL49" i="6"/>
  <c r="CA105" i="6"/>
  <c r="AH80" i="6"/>
  <c r="AQ58" i="6"/>
  <c r="AS82" i="6"/>
  <c r="AJ58" i="6"/>
  <c r="AI78" i="6"/>
  <c r="AK54" i="6"/>
  <c r="AJ11" i="6"/>
  <c r="AO98" i="6"/>
  <c r="AT34" i="6"/>
  <c r="AM87" i="6"/>
  <c r="AO67" i="6"/>
  <c r="AK98" i="6"/>
  <c r="AQ98" i="6"/>
  <c r="AO35" i="6"/>
  <c r="AJ74" i="6"/>
  <c r="AR90" i="6"/>
  <c r="AN61" i="6"/>
  <c r="CA79" i="6"/>
  <c r="CB63" i="6"/>
  <c r="AK90" i="6"/>
  <c r="AJ59" i="6"/>
  <c r="AN100" i="6"/>
  <c r="AQ36" i="6"/>
  <c r="CN103" i="6"/>
  <c r="AN49" i="6"/>
  <c r="AL50" i="6"/>
  <c r="AT90" i="6"/>
  <c r="CA36" i="6"/>
  <c r="AL25" i="6"/>
  <c r="AN58" i="6"/>
  <c r="AJ28" i="6"/>
  <c r="AM42" i="6"/>
  <c r="AR75" i="6"/>
  <c r="AH46" i="6"/>
  <c r="AL64" i="6"/>
  <c r="AP95" i="6"/>
  <c r="AQ59" i="6"/>
  <c r="AK95" i="6"/>
  <c r="AH67" i="6"/>
  <c r="AK83" i="6"/>
  <c r="AR76" i="6"/>
  <c r="AQ26" i="6"/>
  <c r="AT31" i="6"/>
  <c r="AM55" i="6"/>
  <c r="AQ42" i="6"/>
  <c r="AI55" i="6"/>
  <c r="AO33" i="6"/>
  <c r="BY68" i="6"/>
  <c r="CA77" i="6"/>
  <c r="BY88" i="6"/>
  <c r="CN27" i="6"/>
  <c r="AP53" i="6"/>
  <c r="CB115" i="6"/>
  <c r="CN45" i="6"/>
  <c r="CB88" i="6"/>
  <c r="BY95" i="6"/>
  <c r="CN67" i="6"/>
  <c r="AP94" i="6"/>
  <c r="BZ47" i="6"/>
  <c r="BZ50" i="6"/>
  <c r="CA54" i="6"/>
  <c r="BY25" i="6"/>
  <c r="CA21" i="6"/>
  <c r="AJ84" i="6"/>
  <c r="CB37" i="6"/>
  <c r="CB90" i="6"/>
  <c r="CN69" i="6"/>
  <c r="AR71" i="6"/>
  <c r="BY108" i="6"/>
  <c r="AH60" i="6"/>
  <c r="AR41" i="6"/>
  <c r="AT17" i="6"/>
  <c r="AR25" i="6"/>
  <c r="AH99" i="6"/>
  <c r="AQ94" i="6"/>
  <c r="AJ55" i="6"/>
  <c r="AL98" i="6"/>
  <c r="AL18" i="6"/>
  <c r="AK31" i="6"/>
  <c r="AM44" i="6"/>
  <c r="AO47" i="6"/>
  <c r="AI89" i="6"/>
  <c r="AP25" i="6"/>
  <c r="AI63" i="6"/>
  <c r="AS29" i="6"/>
  <c r="CN94" i="6"/>
  <c r="AR74" i="6"/>
  <c r="AR82" i="6"/>
  <c r="AS64" i="6"/>
  <c r="AO74" i="6"/>
  <c r="AH25" i="6"/>
  <c r="AH22" i="6"/>
  <c r="AN35" i="6"/>
  <c r="AQ44" i="6"/>
  <c r="CA101" i="6"/>
  <c r="AK30" i="6"/>
  <c r="AL28" i="6"/>
  <c r="AO24" i="6"/>
  <c r="AL88" i="6"/>
  <c r="AM52" i="6"/>
  <c r="AP15" i="6"/>
  <c r="AK36" i="6"/>
  <c r="AL30" i="6"/>
  <c r="AT25" i="6"/>
  <c r="AP61" i="6"/>
  <c r="AT61" i="6"/>
  <c r="AO43" i="6"/>
  <c r="AH86" i="6"/>
  <c r="AI84" i="6"/>
  <c r="AM51" i="6"/>
  <c r="AL82" i="6"/>
  <c r="AT65" i="6"/>
  <c r="AT29" i="6"/>
  <c r="AP83" i="6"/>
  <c r="AT43" i="6"/>
  <c r="AK72" i="6"/>
  <c r="AP90" i="6"/>
  <c r="AP73" i="6"/>
  <c r="AN72" i="6"/>
  <c r="AI88" i="6"/>
  <c r="AM97" i="6"/>
  <c r="AH24" i="6"/>
  <c r="AP69" i="6"/>
  <c r="AO61" i="6"/>
  <c r="AT88" i="6"/>
  <c r="AJ95" i="6"/>
  <c r="AT94" i="6"/>
  <c r="AJ17" i="6"/>
  <c r="AN11" i="6"/>
  <c r="AP78" i="6"/>
  <c r="BZ80" i="6"/>
  <c r="AQ34" i="6"/>
  <c r="AN78" i="6"/>
  <c r="AM88" i="6"/>
  <c r="AT78" i="6"/>
  <c r="AQ79" i="6"/>
  <c r="AJ23" i="6"/>
  <c r="AP63" i="6"/>
  <c r="AS44" i="6"/>
  <c r="AO97" i="6"/>
  <c r="CA95" i="6"/>
  <c r="AS61" i="6"/>
  <c r="AJ85" i="6"/>
  <c r="AS33" i="6"/>
  <c r="AL86" i="6"/>
  <c r="AH94" i="6"/>
  <c r="AH28" i="6"/>
  <c r="AN22" i="6"/>
  <c r="AL48" i="6"/>
  <c r="BZ110" i="6"/>
  <c r="AT22" i="6"/>
  <c r="AQ77" i="6"/>
  <c r="AT20" i="6"/>
  <c r="AQ37" i="6"/>
  <c r="AR78" i="6"/>
  <c r="AR52" i="6"/>
  <c r="AQ74" i="6"/>
  <c r="AJ45" i="6"/>
  <c r="AS86" i="6"/>
  <c r="AT68" i="6"/>
  <c r="BY59" i="6"/>
  <c r="CN21" i="6"/>
  <c r="BZ27" i="6"/>
  <c r="CN95" i="6"/>
  <c r="AJ71" i="6"/>
  <c r="AJ41" i="6"/>
  <c r="BY80" i="6"/>
  <c r="CB71" i="6"/>
  <c r="BZ16" i="6"/>
  <c r="AT19" i="6"/>
  <c r="AK92" i="6"/>
  <c r="CA34" i="6"/>
  <c r="BY51" i="6"/>
  <c r="CA69" i="6"/>
  <c r="CN47" i="6"/>
  <c r="AM16" i="6"/>
  <c r="CN97" i="6"/>
  <c r="CA97" i="6"/>
  <c r="BY50" i="6"/>
  <c r="CN91" i="6"/>
  <c r="AH33" i="6"/>
  <c r="CN70" i="6"/>
  <c r="CB41" i="6"/>
  <c r="CB55" i="6"/>
  <c r="CA114" i="6"/>
  <c r="AJ61" i="6"/>
  <c r="AJ33" i="6"/>
  <c r="AI76" i="6"/>
  <c r="AH36" i="6"/>
  <c r="AP82" i="6"/>
  <c r="AO21" i="6"/>
  <c r="AH90" i="6"/>
  <c r="AT91" i="6"/>
  <c r="AM21" i="6"/>
  <c r="AH26" i="6"/>
  <c r="AQ86" i="6"/>
  <c r="AQ87" i="6"/>
  <c r="AN19" i="6"/>
  <c r="AK41" i="6"/>
  <c r="AT74" i="6"/>
  <c r="CA112" i="6"/>
  <c r="AN76" i="6"/>
  <c r="CB47" i="6"/>
  <c r="AL11" i="6"/>
  <c r="AK97" i="6"/>
  <c r="AH29" i="6"/>
  <c r="AP57" i="6"/>
  <c r="AQ33" i="6"/>
  <c r="AS45" i="6"/>
  <c r="AR15" i="6"/>
  <c r="AH56" i="6"/>
  <c r="AS98" i="6"/>
  <c r="AM69" i="6"/>
  <c r="AJ29" i="6"/>
  <c r="AK84" i="6"/>
  <c r="AI41" i="6"/>
  <c r="AM89" i="6"/>
  <c r="AT13" i="6"/>
  <c r="AP74" i="6"/>
  <c r="AP71" i="6"/>
  <c r="AK78" i="6"/>
  <c r="AJ88" i="6"/>
  <c r="AK100" i="6"/>
  <c r="AH16" i="6"/>
  <c r="AR39" i="6"/>
  <c r="AR55" i="6"/>
  <c r="AN37" i="6"/>
  <c r="AP40" i="6"/>
  <c r="AP87" i="6"/>
  <c r="AP84" i="6"/>
  <c r="AR85" i="6"/>
  <c r="AO91" i="6"/>
  <c r="AQ67" i="6"/>
  <c r="AT56" i="6"/>
  <c r="AI52" i="6"/>
  <c r="AN92" i="6"/>
  <c r="AP14" i="6"/>
  <c r="AO63" i="6"/>
  <c r="AN68" i="6"/>
  <c r="AO56" i="6"/>
  <c r="AI54" i="6"/>
  <c r="AQ53" i="6"/>
  <c r="AL96" i="6"/>
  <c r="AQ28" i="6"/>
  <c r="AP17" i="6"/>
  <c r="CN104" i="6"/>
  <c r="CN65" i="6"/>
  <c r="BZ67" i="6"/>
  <c r="AO100" i="6"/>
  <c r="AR28" i="6"/>
  <c r="AH27" i="6"/>
  <c r="AM56" i="6"/>
  <c r="CA111" i="6"/>
  <c r="AS50" i="6"/>
  <c r="AL78" i="6"/>
  <c r="CN105" i="6"/>
  <c r="AS13" i="6"/>
  <c r="BZ36" i="6"/>
  <c r="AM71" i="6"/>
  <c r="AH95" i="6"/>
  <c r="AS18" i="6"/>
  <c r="AP34" i="6"/>
  <c r="AT50" i="6"/>
  <c r="AP12" i="6"/>
  <c r="AM22" i="6"/>
  <c r="AK17" i="6"/>
  <c r="AP11" i="6"/>
  <c r="AR96" i="6"/>
  <c r="AT71" i="6"/>
  <c r="AL77" i="6"/>
  <c r="AH53" i="6"/>
  <c r="AH70" i="6"/>
  <c r="AO82" i="6"/>
  <c r="AN59" i="6"/>
  <c r="BZ101" i="6"/>
  <c r="BZ39" i="6"/>
  <c r="CN101" i="6"/>
  <c r="BY45" i="6"/>
  <c r="CB49" i="6"/>
  <c r="BZ85" i="6"/>
  <c r="CA87" i="6"/>
  <c r="AR23" i="6"/>
  <c r="BZ37" i="6"/>
  <c r="BY49" i="6"/>
  <c r="CB85" i="6"/>
  <c r="CA62" i="6"/>
  <c r="CN76" i="6"/>
  <c r="AJ31" i="6"/>
  <c r="CB32" i="6"/>
  <c r="CA49" i="6"/>
  <c r="CB73" i="6"/>
  <c r="BZ62" i="6"/>
  <c r="CN64" i="6"/>
  <c r="AR65" i="6"/>
  <c r="CB72" i="6"/>
  <c r="CA50" i="6"/>
  <c r="CB29" i="6"/>
  <c r="CN35" i="6"/>
  <c r="AP81" i="6"/>
  <c r="CA90" i="6"/>
  <c r="CA89" i="6"/>
  <c r="CA61" i="6"/>
  <c r="AR13" i="6"/>
  <c r="AJ57" i="6"/>
  <c r="CB17" i="6"/>
  <c r="CA35" i="6"/>
  <c r="AL51" i="6"/>
  <c r="AI21" i="6"/>
  <c r="AK11" i="6"/>
  <c r="AK19" i="6"/>
  <c r="AL55" i="6"/>
  <c r="AR100" i="6"/>
  <c r="AI35" i="6"/>
  <c r="BZ113" i="6"/>
  <c r="AJ68" i="6"/>
  <c r="AL92" i="6"/>
  <c r="AR46" i="6"/>
  <c r="AH72" i="6"/>
  <c r="AT70" i="6"/>
  <c r="AQ41" i="6"/>
  <c r="AH49" i="6"/>
  <c r="AS83" i="6"/>
  <c r="CB61" i="6"/>
  <c r="AT95" i="6"/>
  <c r="AL39" i="6"/>
  <c r="AH51" i="6"/>
  <c r="AJ12" i="6"/>
  <c r="AH55" i="6"/>
  <c r="AJ79" i="6"/>
  <c r="AI13" i="6"/>
  <c r="AN60" i="6"/>
  <c r="AR32" i="6"/>
  <c r="AQ80" i="6"/>
  <c r="AL66" i="6"/>
  <c r="AQ64" i="6"/>
  <c r="AT16" i="6"/>
  <c r="AK44" i="6"/>
  <c r="AL53" i="6"/>
  <c r="AO40" i="6"/>
  <c r="AO65" i="6"/>
  <c r="CN74" i="6"/>
  <c r="AI61" i="6"/>
  <c r="AJ27" i="6"/>
  <c r="AI20" i="6"/>
  <c r="AJ80" i="6"/>
  <c r="AO48" i="6"/>
  <c r="AT44" i="6"/>
  <c r="AM33" i="6"/>
  <c r="AR54" i="6"/>
  <c r="AT52" i="6"/>
  <c r="AI79" i="6"/>
  <c r="AO22" i="6"/>
  <c r="AJ26" i="6"/>
  <c r="AJ81" i="6"/>
  <c r="AH64" i="6"/>
  <c r="AP88" i="6"/>
  <c r="AL95" i="6"/>
  <c r="AT26" i="6"/>
  <c r="AJ70" i="6"/>
  <c r="AL26" i="6"/>
  <c r="AI46" i="6"/>
  <c r="AM76" i="6"/>
  <c r="AR56" i="6"/>
  <c r="AQ63" i="6"/>
  <c r="AH35" i="6"/>
  <c r="AN17" i="6"/>
  <c r="BZ82" i="6"/>
  <c r="BY32" i="6"/>
  <c r="AR21" i="6"/>
  <c r="AL73" i="6"/>
  <c r="AP46" i="6"/>
  <c r="AK20" i="6"/>
  <c r="AT41" i="6"/>
  <c r="CN113" i="6"/>
  <c r="AT23" i="6"/>
  <c r="AH69" i="6"/>
  <c r="BY114" i="6"/>
  <c r="CB69" i="6"/>
  <c r="AK79" i="6"/>
  <c r="AH37" i="6"/>
  <c r="AO14" i="6"/>
  <c r="AH48" i="6"/>
  <c r="AK43" i="6"/>
  <c r="AI71" i="6"/>
  <c r="AP67" i="6"/>
  <c r="BZ115" i="6"/>
  <c r="AP18" i="6"/>
  <c r="AL33" i="6"/>
  <c r="AJ19" i="6"/>
  <c r="AH97" i="6"/>
  <c r="AM23" i="6"/>
  <c r="AQ38" i="6"/>
  <c r="AO68" i="6"/>
  <c r="AJ75" i="6"/>
  <c r="CN112" i="6"/>
  <c r="CB56" i="6"/>
  <c r="AP98" i="6"/>
  <c r="CN55" i="6"/>
  <c r="BY52" i="6"/>
  <c r="CA23" i="6"/>
  <c r="CN72" i="6"/>
  <c r="AP65" i="6"/>
  <c r="CA74" i="6"/>
  <c r="CB44" i="6"/>
  <c r="BZ78" i="6"/>
  <c r="CB60" i="6"/>
  <c r="CA45" i="6"/>
  <c r="AL24" i="6"/>
  <c r="CN92" i="6"/>
  <c r="CB78" i="6"/>
  <c r="CN56" i="6"/>
  <c r="BZ34" i="6"/>
  <c r="BZ42" i="6"/>
  <c r="AM90" i="6"/>
  <c r="BZ75" i="6"/>
  <c r="CA58" i="6"/>
  <c r="CA15" i="6"/>
  <c r="AS25" i="6"/>
  <c r="BY71" i="6"/>
  <c r="CA64" i="6"/>
  <c r="CA40" i="6"/>
  <c r="BY22" i="6"/>
  <c r="AI43" i="6"/>
  <c r="AT54" i="6"/>
  <c r="AM95" i="6"/>
  <c r="CB77" i="6"/>
  <c r="AK61" i="6"/>
  <c r="CB101" i="6"/>
  <c r="CA102" i="6"/>
  <c r="AJ48" i="6"/>
  <c r="AN55" i="6"/>
  <c r="AH40" i="6"/>
  <c r="CA92" i="6"/>
  <c r="CN22" i="6"/>
  <c r="AJ89" i="6"/>
  <c r="CA51" i="6"/>
  <c r="CB58" i="6"/>
  <c r="CA103" i="6"/>
  <c r="BZ29" i="6"/>
  <c r="CA39" i="6"/>
  <c r="BZ25" i="6"/>
  <c r="AR17" i="6"/>
  <c r="AJ37" i="6"/>
  <c r="CA44" i="6"/>
  <c r="AJ87" i="6"/>
  <c r="AI66" i="6"/>
  <c r="BY16" i="6"/>
  <c r="BY97" i="6"/>
  <c r="AH89" i="6"/>
  <c r="AR91" i="6"/>
  <c r="CA48" i="6"/>
  <c r="CB76" i="6"/>
  <c r="CA14" i="6"/>
  <c r="CB45" i="6"/>
  <c r="CB86" i="6"/>
  <c r="CB92" i="6"/>
  <c r="BZ58" i="6"/>
  <c r="AI18" i="6"/>
  <c r="BZ91" i="6"/>
  <c r="AI22" i="6"/>
  <c r="BZ114" i="6"/>
  <c r="AQ35" i="6"/>
  <c r="AR14" i="6"/>
  <c r="AP76" i="6"/>
  <c r="AM14" i="6"/>
  <c r="AP62" i="6"/>
  <c r="AJ78" i="6"/>
  <c r="BZ98" i="6"/>
  <c r="AS73" i="6"/>
  <c r="AS63" i="6"/>
  <c r="AL47" i="6"/>
  <c r="BY74" i="6"/>
  <c r="BZ63" i="6"/>
  <c r="AI49" i="6"/>
  <c r="CB84" i="6"/>
  <c r="CB40" i="6"/>
  <c r="AH52" i="6"/>
  <c r="CN80" i="6"/>
  <c r="BY46" i="6"/>
  <c r="BY82" i="6"/>
  <c r="AI56" i="6"/>
  <c r="CA68" i="6"/>
  <c r="CB20" i="6"/>
  <c r="AQ16" i="6"/>
  <c r="CB74" i="6"/>
  <c r="CA93" i="6"/>
  <c r="CB83" i="6"/>
  <c r="AI36" i="6"/>
  <c r="AM58" i="6"/>
  <c r="BZ77" i="6"/>
  <c r="CB66" i="6"/>
  <c r="BY94" i="6"/>
  <c r="CN71" i="6"/>
  <c r="BY99" i="6"/>
  <c r="CN50" i="6"/>
  <c r="CN14" i="6"/>
  <c r="BZ74" i="6"/>
  <c r="CA43" i="6"/>
  <c r="AR62" i="6"/>
  <c r="BY17" i="6"/>
  <c r="CA76" i="6"/>
  <c r="CN82" i="6"/>
  <c r="CB67" i="6"/>
  <c r="AH30" i="6"/>
  <c r="AM39" i="6"/>
  <c r="AH77" i="6"/>
  <c r="AL75" i="6"/>
  <c r="AL76" i="6"/>
  <c r="BZ88" i="6"/>
  <c r="AJ40" i="6"/>
  <c r="AS16" i="6"/>
  <c r="CN62" i="6"/>
  <c r="CN58" i="6"/>
  <c r="BZ48" i="6"/>
  <c r="AN44" i="6"/>
  <c r="AR27" i="6"/>
  <c r="CA91" i="6"/>
  <c r="BY26" i="6"/>
  <c r="AT15" i="6"/>
  <c r="CA18" i="6"/>
  <c r="CA42" i="6"/>
  <c r="AI12" i="6"/>
  <c r="AO51" i="6"/>
  <c r="BZ22" i="6"/>
  <c r="AJ34" i="6"/>
  <c r="BZ84" i="6"/>
  <c r="BY36" i="6"/>
  <c r="AN50" i="6"/>
  <c r="CB113" i="6"/>
  <c r="AS34" i="6"/>
  <c r="BY63" i="6"/>
  <c r="AH75" i="6"/>
  <c r="AP56" i="6"/>
  <c r="CA57" i="6"/>
  <c r="CN66" i="6"/>
  <c r="BY67" i="6"/>
  <c r="BZ52" i="6"/>
  <c r="AR18" i="6"/>
  <c r="AH74" i="6"/>
  <c r="AL35" i="6"/>
  <c r="AI64" i="6"/>
  <c r="AS32" i="6"/>
  <c r="CN13" i="6"/>
  <c r="AI40" i="6"/>
  <c r="AQ90" i="6"/>
  <c r="CN90" i="6"/>
  <c r="CA33" i="6"/>
  <c r="AR67" i="6"/>
  <c r="AJ47" i="6"/>
  <c r="CN115" i="6"/>
  <c r="BZ56" i="6"/>
  <c r="AT37" i="6"/>
  <c r="AK71" i="6"/>
  <c r="CA99" i="6"/>
  <c r="CA22" i="6"/>
  <c r="BY43" i="6"/>
  <c r="AN80" i="6"/>
  <c r="CA17" i="6"/>
  <c r="CN61" i="6"/>
  <c r="AP54" i="6"/>
  <c r="CN85" i="6"/>
  <c r="CB81" i="6"/>
  <c r="BZ41" i="6"/>
  <c r="CB89" i="6"/>
  <c r="AS76" i="6"/>
  <c r="BZ57" i="6"/>
  <c r="CB28" i="6"/>
  <c r="AH34" i="6"/>
  <c r="AO99" i="6"/>
  <c r="AH50" i="6"/>
  <c r="AR36" i="6"/>
  <c r="BZ30" i="6"/>
  <c r="CN51" i="6"/>
  <c r="AO55" i="6"/>
  <c r="AR45" i="6"/>
  <c r="AT24" i="6"/>
  <c r="AL58" i="6"/>
  <c r="AS17" i="6"/>
  <c r="AO87" i="6"/>
  <c r="AT66" i="6"/>
  <c r="AN32" i="6"/>
  <c r="BY84" i="6"/>
  <c r="BY81" i="6"/>
  <c r="AR63" i="6"/>
  <c r="CB94" i="6"/>
  <c r="AO71" i="6"/>
  <c r="BY60" i="6"/>
  <c r="AN56" i="6"/>
  <c r="BY39" i="6"/>
  <c r="CN29" i="6"/>
  <c r="CB50" i="6"/>
  <c r="CA88" i="6"/>
  <c r="AR86" i="6"/>
  <c r="AM27" i="6"/>
  <c r="AM59" i="6"/>
  <c r="AT45" i="6"/>
  <c r="AL40" i="6"/>
  <c r="AT79" i="6"/>
  <c r="AR79" i="6"/>
  <c r="AQ51" i="6"/>
  <c r="AK75" i="6"/>
  <c r="AS56" i="6"/>
  <c r="AP91" i="6"/>
  <c r="AO76" i="6"/>
  <c r="AS80" i="6"/>
  <c r="CB51" i="6"/>
  <c r="AQ54" i="6"/>
  <c r="AJ93" i="6"/>
  <c r="CA71" i="6"/>
  <c r="AT47" i="6"/>
  <c r="CB95" i="6"/>
  <c r="AO64" i="6"/>
  <c r="CA63" i="6"/>
  <c r="CB33" i="6"/>
  <c r="CN100" i="6"/>
  <c r="CA53" i="6"/>
  <c r="AS97" i="6"/>
  <c r="BZ73" i="6"/>
  <c r="BY38" i="6"/>
  <c r="AK82" i="6"/>
  <c r="AK66" i="6"/>
  <c r="CN59" i="6"/>
  <c r="AO41" i="6"/>
  <c r="AH84" i="6"/>
  <c r="AL74" i="6"/>
  <c r="BY62" i="6"/>
  <c r="AN48" i="6"/>
  <c r="AL21" i="6"/>
  <c r="AS12" i="6"/>
  <c r="AI97" i="6"/>
  <c r="AR77" i="6"/>
  <c r="AT64" i="6"/>
  <c r="CN98" i="6"/>
  <c r="AJ30" i="6"/>
  <c r="BY77" i="6"/>
  <c r="CN23" i="6"/>
  <c r="AH41" i="6"/>
  <c r="CN38" i="6"/>
  <c r="AO84" i="6"/>
  <c r="CN36" i="6"/>
  <c r="CN57" i="6"/>
  <c r="CB99" i="6"/>
  <c r="AQ89" i="6"/>
  <c r="CA60" i="6"/>
  <c r="CB26" i="6"/>
  <c r="CA56" i="6"/>
  <c r="AH98" i="6"/>
  <c r="AS75" i="6"/>
  <c r="CB109" i="6"/>
  <c r="AO19" i="6"/>
  <c r="AN85" i="6"/>
  <c r="AQ46" i="6"/>
  <c r="AJ39" i="6"/>
  <c r="AI23" i="6"/>
  <c r="AJ69" i="6"/>
  <c r="AR99" i="6"/>
  <c r="AO86" i="6"/>
  <c r="AQ71" i="6"/>
  <c r="BZ38" i="6"/>
  <c r="AO75" i="6"/>
  <c r="BY92" i="6"/>
  <c r="BY42" i="6"/>
  <c r="BZ66" i="6"/>
  <c r="BY89" i="6"/>
  <c r="AL83" i="6"/>
  <c r="CB36" i="6"/>
  <c r="BY70" i="6"/>
  <c r="CA98" i="6"/>
  <c r="AS21" i="6"/>
  <c r="AM31" i="6"/>
  <c r="AO52" i="6"/>
  <c r="AN75" i="6"/>
  <c r="AR44" i="6"/>
  <c r="AT76" i="6"/>
  <c r="AT18" i="6"/>
  <c r="AM50" i="6"/>
  <c r="AT63" i="6"/>
  <c r="AS71" i="6"/>
  <c r="CN108" i="6"/>
  <c r="BY111" i="6"/>
  <c r="CA85" i="6"/>
  <c r="BY87" i="6"/>
  <c r="CA96" i="6"/>
  <c r="AS93" i="6"/>
  <c r="CN52" i="6"/>
  <c r="CB57" i="6"/>
  <c r="AN13" i="6"/>
  <c r="CA16" i="6"/>
  <c r="BY33" i="6"/>
  <c r="AQ76" i="6"/>
  <c r="AI60" i="6"/>
  <c r="AN33" i="6"/>
  <c r="CB112" i="6"/>
  <c r="BY37" i="6"/>
  <c r="BZ12" i="6"/>
  <c r="BZ105" i="6"/>
  <c r="AP70" i="6"/>
  <c r="AR72" i="6"/>
  <c r="AO20" i="6"/>
  <c r="AL22" i="6"/>
  <c r="AK64" i="6"/>
  <c r="AL23" i="6"/>
  <c r="AP28" i="6"/>
  <c r="BY18" i="6"/>
  <c r="CA82" i="6"/>
  <c r="CA67" i="6"/>
  <c r="BZ70" i="6"/>
  <c r="AN98" i="6"/>
  <c r="BY57" i="6"/>
  <c r="CB46" i="6"/>
  <c r="AJ66" i="6"/>
  <c r="CB13" i="6"/>
  <c r="CA75" i="6"/>
  <c r="AP37" i="6"/>
  <c r="BY19" i="6"/>
  <c r="AP52" i="6"/>
  <c r="AI37" i="6"/>
  <c r="AH96" i="6"/>
  <c r="BZ104" i="6"/>
  <c r="AP77" i="6"/>
  <c r="AJ62" i="6"/>
  <c r="AM77" i="6"/>
  <c r="CB98" i="6"/>
  <c r="CA65" i="6"/>
  <c r="CA38" i="6"/>
  <c r="BZ45" i="6"/>
  <c r="CB30" i="6"/>
  <c r="AS84" i="6"/>
  <c r="BY98" i="6"/>
  <c r="CN20" i="6"/>
  <c r="AP21" i="6"/>
  <c r="BY73" i="6"/>
  <c r="BY76" i="6"/>
  <c r="AT82" i="6"/>
  <c r="AT89" i="6"/>
  <c r="AM18" i="6"/>
  <c r="CN16" i="6"/>
  <c r="AS26" i="6"/>
  <c r="AN67" i="6"/>
  <c r="CN18" i="6"/>
  <c r="DC106" i="6" l="1"/>
  <c r="CC106" i="6" s="1"/>
  <c r="CI106" i="6" s="1"/>
  <c r="S106" i="6" s="1"/>
  <c r="DC112" i="6"/>
  <c r="CC112" i="6" s="1"/>
  <c r="CL112" i="6" s="1"/>
  <c r="DC115" i="6"/>
  <c r="CC115" i="6" s="1"/>
  <c r="CI115" i="6" s="1"/>
  <c r="S115" i="6" s="1"/>
  <c r="DC110" i="6"/>
  <c r="CC110" i="6" s="1"/>
  <c r="CK110" i="6" s="1"/>
  <c r="DC104" i="6"/>
  <c r="CC104" i="6" s="1"/>
  <c r="CL104" i="6" s="1"/>
  <c r="DC102" i="6"/>
  <c r="CC102" i="6" s="1"/>
  <c r="CK102" i="6" s="1"/>
  <c r="DC105" i="6"/>
  <c r="CC105" i="6" s="1"/>
  <c r="CI105" i="6" s="1"/>
  <c r="S105" i="6" s="1"/>
  <c r="DC114" i="6"/>
  <c r="CC114" i="6" s="1"/>
  <c r="CL114" i="6" s="1"/>
  <c r="DC107" i="6"/>
  <c r="CC107" i="6" s="1"/>
  <c r="CL107" i="6" s="1"/>
  <c r="DC108" i="6"/>
  <c r="CC108" i="6" s="1"/>
  <c r="CK108" i="6" s="1"/>
  <c r="DC113" i="6"/>
  <c r="CC113" i="6" s="1"/>
  <c r="CK113" i="6" s="1"/>
  <c r="DC109" i="6"/>
  <c r="CC109" i="6" s="1"/>
  <c r="CL109" i="6" s="1"/>
  <c r="DC101" i="6"/>
  <c r="CC101" i="6" s="1"/>
  <c r="CI101" i="6" s="1"/>
  <c r="S101" i="6" s="1"/>
  <c r="DC103" i="6"/>
  <c r="CC103" i="6" s="1"/>
  <c r="CJ103" i="6" s="1"/>
  <c r="DC111" i="6"/>
  <c r="CC111" i="6" s="1"/>
  <c r="CL111" i="6" s="1"/>
  <c r="CJ107" i="6"/>
  <c r="CM115" i="6"/>
  <c r="CL106" i="6"/>
  <c r="DC48" i="6"/>
  <c r="CC48" i="6" s="1"/>
  <c r="DC86" i="6"/>
  <c r="CC86" i="6" s="1"/>
  <c r="DC92" i="6"/>
  <c r="CC92" i="6" s="1"/>
  <c r="DC72" i="6"/>
  <c r="CC72" i="6" s="1"/>
  <c r="DC68" i="6"/>
  <c r="CC68" i="6" s="1"/>
  <c r="DC51" i="6"/>
  <c r="CC51" i="6" s="1"/>
  <c r="DC18" i="6"/>
  <c r="CC18" i="6" s="1"/>
  <c r="DC47" i="6"/>
  <c r="CC47" i="6" s="1"/>
  <c r="DC64" i="6"/>
  <c r="CC64" i="6" s="1"/>
  <c r="DC87" i="6"/>
  <c r="CC87" i="6" s="1"/>
  <c r="DC81" i="6"/>
  <c r="CC81" i="6" s="1"/>
  <c r="DC69" i="6"/>
  <c r="CC69" i="6" s="1"/>
  <c r="DC75" i="6"/>
  <c r="CC75" i="6" s="1"/>
  <c r="DC88" i="6"/>
  <c r="CC88" i="6" s="1"/>
  <c r="DC13" i="6"/>
  <c r="CC13" i="6" s="1"/>
  <c r="DC97" i="6"/>
  <c r="CC97" i="6" s="1"/>
  <c r="DC37" i="6"/>
  <c r="CC37" i="6" s="1"/>
  <c r="DC93" i="6"/>
  <c r="CC93" i="6" s="1"/>
  <c r="DC96" i="6"/>
  <c r="CC96" i="6" s="1"/>
  <c r="DC91" i="6"/>
  <c r="CC91" i="6" s="1"/>
  <c r="DC74" i="6"/>
  <c r="CC74" i="6" s="1"/>
  <c r="DC58" i="6"/>
  <c r="CC58" i="6" s="1"/>
  <c r="DC60" i="6"/>
  <c r="CC60" i="6" s="1"/>
  <c r="DC70" i="6"/>
  <c r="CC70" i="6" s="1"/>
  <c r="DC50" i="6"/>
  <c r="CC50" i="6" s="1"/>
  <c r="DC29" i="6"/>
  <c r="CC29" i="6" s="1"/>
  <c r="DC14" i="6"/>
  <c r="CC14" i="6" s="1"/>
  <c r="DC17" i="6"/>
  <c r="CC17" i="6" s="1"/>
  <c r="DC67" i="6"/>
  <c r="CC67" i="6" s="1"/>
  <c r="DC34" i="6"/>
  <c r="CC34" i="6" s="1"/>
  <c r="DC21" i="6"/>
  <c r="CC21" i="6" s="1"/>
  <c r="DC98" i="6"/>
  <c r="CC98" i="6" s="1"/>
  <c r="DC94" i="6"/>
  <c r="CC94" i="6" s="1"/>
  <c r="DC90" i="6"/>
  <c r="CC90" i="6" s="1"/>
  <c r="DC83" i="6"/>
  <c r="CC83" i="6" s="1"/>
  <c r="DC31" i="6"/>
  <c r="CC31" i="6" s="1"/>
  <c r="DC46" i="6"/>
  <c r="CC46" i="6" s="1"/>
  <c r="DC39" i="6"/>
  <c r="CC39" i="6" s="1"/>
  <c r="DC99" i="6"/>
  <c r="CC99" i="6" s="1"/>
  <c r="DC73" i="6"/>
  <c r="CC73" i="6" s="1"/>
  <c r="DC71" i="6"/>
  <c r="CC71" i="6" s="1"/>
  <c r="DC41" i="6"/>
  <c r="CC41" i="6" s="1"/>
  <c r="DC61" i="6"/>
  <c r="CC61" i="6" s="1"/>
  <c r="DC38" i="6"/>
  <c r="CC38" i="6" s="1"/>
  <c r="DC80" i="6"/>
  <c r="CC80" i="6" s="1"/>
  <c r="DC95" i="6"/>
  <c r="CC95" i="6" s="1"/>
  <c r="DC85" i="6"/>
  <c r="CC85" i="6" s="1"/>
  <c r="DC89" i="6"/>
  <c r="CC89" i="6" s="1"/>
  <c r="DC44" i="6"/>
  <c r="CC44" i="6" s="1"/>
  <c r="DC84" i="6"/>
  <c r="CC84" i="6" s="1"/>
  <c r="DC57" i="6"/>
  <c r="CC57" i="6" s="1"/>
  <c r="DC65" i="6"/>
  <c r="CC65" i="6" s="1"/>
  <c r="DC79" i="6"/>
  <c r="CC79" i="6" s="1"/>
  <c r="DC66" i="6"/>
  <c r="CC66" i="6" s="1"/>
  <c r="DC25" i="6"/>
  <c r="CC25" i="6" s="1"/>
  <c r="DC16" i="6"/>
  <c r="CC16" i="6" s="1"/>
  <c r="DC76" i="6"/>
  <c r="CC76" i="6" s="1"/>
  <c r="DC27" i="6"/>
  <c r="CC27" i="6" s="1"/>
  <c r="DC43" i="6"/>
  <c r="CC43" i="6" s="1"/>
  <c r="DC54" i="6"/>
  <c r="CC54" i="6" s="1"/>
  <c r="DC32" i="6"/>
  <c r="CC32" i="6" s="1"/>
  <c r="DC77" i="6"/>
  <c r="CC77" i="6" s="1"/>
  <c r="DC20" i="6"/>
  <c r="CC20" i="6" s="1"/>
  <c r="DC22" i="6"/>
  <c r="CC22" i="6" s="1"/>
  <c r="DC30" i="6"/>
  <c r="CC30" i="6" s="1"/>
  <c r="DC35" i="6"/>
  <c r="CC35" i="6" s="1"/>
  <c r="DC23" i="6"/>
  <c r="CC23" i="6" s="1"/>
  <c r="DC63" i="6"/>
  <c r="CC63" i="6" s="1"/>
  <c r="DC78" i="6"/>
  <c r="CC78" i="6" s="1"/>
  <c r="DC53" i="6"/>
  <c r="CC53" i="6" s="1"/>
  <c r="DC82" i="6"/>
  <c r="CC82" i="6" s="1"/>
  <c r="DC56" i="6"/>
  <c r="CC56" i="6" s="1"/>
  <c r="DC49" i="6"/>
  <c r="CC49" i="6" s="1"/>
  <c r="DC100" i="6"/>
  <c r="CC100" i="6" s="1"/>
  <c r="DC19" i="6"/>
  <c r="CC19" i="6" s="1"/>
  <c r="DC33" i="6"/>
  <c r="CC33" i="6" s="1"/>
  <c r="DC55" i="6"/>
  <c r="CC55" i="6" s="1"/>
  <c r="DC36" i="6"/>
  <c r="CC36" i="6" s="1"/>
  <c r="DC45" i="6"/>
  <c r="CC45" i="6" s="1"/>
  <c r="DC62" i="6"/>
  <c r="CC62" i="6" s="1"/>
  <c r="DC52" i="6"/>
  <c r="CC52" i="6" s="1"/>
  <c r="DC42" i="6"/>
  <c r="CC42" i="6" s="1"/>
  <c r="DC59" i="6"/>
  <c r="CC59" i="6" s="1"/>
  <c r="DC40" i="6"/>
  <c r="CC40" i="6" s="1"/>
  <c r="CB24" i="6"/>
  <c r="CN15" i="6"/>
  <c r="CA11" i="6"/>
  <c r="CB12" i="6"/>
  <c r="CB14" i="6"/>
  <c r="CN24" i="6"/>
  <c r="CN11" i="6"/>
  <c r="CA31" i="6"/>
  <c r="CB15" i="6"/>
  <c r="CB31" i="6"/>
  <c r="BY27" i="6"/>
  <c r="BY11" i="6"/>
  <c r="BY12" i="6"/>
  <c r="CA24" i="6"/>
  <c r="CN26" i="6"/>
  <c r="BZ26" i="6"/>
  <c r="CB19" i="6"/>
  <c r="CA19" i="6"/>
  <c r="BZ15" i="6"/>
  <c r="BY31" i="6"/>
  <c r="CB27" i="6"/>
  <c r="CA28" i="6"/>
  <c r="BY24" i="6"/>
  <c r="CA27" i="6"/>
  <c r="BY28" i="6"/>
  <c r="CA20" i="6"/>
  <c r="BY14" i="6"/>
  <c r="CN28" i="6"/>
  <c r="CA26" i="6"/>
  <c r="BZ24" i="6"/>
  <c r="BZ19" i="6"/>
  <c r="CA12" i="6"/>
  <c r="BZ20" i="6"/>
  <c r="BZ28" i="6"/>
  <c r="CB11" i="6"/>
  <c r="BY20" i="6"/>
  <c r="CN12" i="6"/>
  <c r="BY15" i="6"/>
  <c r="DC24" i="6" l="1"/>
  <c r="CC24" i="6" s="1"/>
  <c r="CI102" i="6"/>
  <c r="S102" i="6" s="1"/>
  <c r="CJ106" i="6"/>
  <c r="DC26" i="6"/>
  <c r="CC26" i="6" s="1"/>
  <c r="CK109" i="6"/>
  <c r="CI114" i="6"/>
  <c r="S114" i="6" s="1"/>
  <c r="CM106" i="6"/>
  <c r="CK106" i="6"/>
  <c r="CJ101" i="6"/>
  <c r="CM112" i="6"/>
  <c r="CJ112" i="6"/>
  <c r="CL102" i="6"/>
  <c r="CK112" i="6"/>
  <c r="CI112" i="6"/>
  <c r="S112" i="6" s="1"/>
  <c r="CJ110" i="6"/>
  <c r="CJ113" i="6"/>
  <c r="CK115" i="6"/>
  <c r="CI104" i="6"/>
  <c r="S104" i="6" s="1"/>
  <c r="CM105" i="6"/>
  <c r="CI107" i="6"/>
  <c r="S107" i="6" s="1"/>
  <c r="CJ115" i="6"/>
  <c r="CM107" i="6"/>
  <c r="CI113" i="6"/>
  <c r="S113" i="6" s="1"/>
  <c r="CL113" i="6"/>
  <c r="CJ105" i="6"/>
  <c r="CL115" i="6"/>
  <c r="CK105" i="6"/>
  <c r="CJ109" i="6"/>
  <c r="CM109" i="6"/>
  <c r="CK114" i="6"/>
  <c r="CM110" i="6"/>
  <c r="CM114" i="6"/>
  <c r="CI109" i="6"/>
  <c r="S109" i="6" s="1"/>
  <c r="CI110" i="6"/>
  <c r="S110" i="6" s="1"/>
  <c r="CL110" i="6"/>
  <c r="CJ114" i="6"/>
  <c r="CI111" i="6"/>
  <c r="S111" i="6" s="1"/>
  <c r="CK111" i="6"/>
  <c r="CK104" i="6"/>
  <c r="CJ102" i="6"/>
  <c r="CM102" i="6"/>
  <c r="CL108" i="6"/>
  <c r="CM104" i="6"/>
  <c r="CM101" i="6"/>
  <c r="CK107" i="6"/>
  <c r="CL101" i="6"/>
  <c r="CM111" i="6"/>
  <c r="CM113" i="6"/>
  <c r="CK101" i="6"/>
  <c r="CL105" i="6"/>
  <c r="CJ104" i="6"/>
  <c r="CJ111" i="6"/>
  <c r="CM108" i="6"/>
  <c r="CK103" i="6"/>
  <c r="CL103" i="6"/>
  <c r="CI108" i="6"/>
  <c r="S108" i="6" s="1"/>
  <c r="CM103" i="6"/>
  <c r="CI103" i="6"/>
  <c r="S103" i="6" s="1"/>
  <c r="CJ108" i="6"/>
  <c r="DC11" i="6"/>
  <c r="CC11" i="6" s="1"/>
  <c r="CK11" i="6" s="1"/>
  <c r="DC15" i="6"/>
  <c r="CC15" i="6" s="1"/>
  <c r="CJ15" i="6" s="1"/>
  <c r="DC28" i="6"/>
  <c r="CC28" i="6" s="1"/>
  <c r="CK28" i="6" s="1"/>
  <c r="DC12" i="6"/>
  <c r="CC12" i="6" s="1"/>
  <c r="CK12" i="6" s="1"/>
  <c r="CL55" i="6"/>
  <c r="CK55" i="6"/>
  <c r="CM55" i="6"/>
  <c r="CJ55" i="6"/>
  <c r="CI55" i="6"/>
  <c r="S55" i="6" s="1"/>
  <c r="CJ42" i="6"/>
  <c r="CI42" i="6"/>
  <c r="S42" i="6" s="1"/>
  <c r="CM42" i="6"/>
  <c r="CL42" i="6"/>
  <c r="CK42" i="6"/>
  <c r="CM19" i="6"/>
  <c r="CL19" i="6"/>
  <c r="CK19" i="6"/>
  <c r="CJ19" i="6"/>
  <c r="CI19" i="6"/>
  <c r="CL23" i="6"/>
  <c r="CI23" i="6"/>
  <c r="CM23" i="6"/>
  <c r="CJ23" i="6"/>
  <c r="CK23" i="6"/>
  <c r="CJ43" i="6"/>
  <c r="CI43" i="6"/>
  <c r="S43" i="6" s="1"/>
  <c r="CM43" i="6"/>
  <c r="CL43" i="6"/>
  <c r="CK43" i="6"/>
  <c r="CI79" i="6"/>
  <c r="S79" i="6" s="1"/>
  <c r="CL79" i="6"/>
  <c r="CK79" i="6"/>
  <c r="CJ79" i="6"/>
  <c r="CM79" i="6"/>
  <c r="CJ80" i="6"/>
  <c r="CM80" i="6"/>
  <c r="CI80" i="6"/>
  <c r="S80" i="6" s="1"/>
  <c r="CK80" i="6"/>
  <c r="CL80" i="6"/>
  <c r="CI21" i="6"/>
  <c r="CK21" i="6"/>
  <c r="CL21" i="6"/>
  <c r="CM21" i="6"/>
  <c r="CJ21" i="6"/>
  <c r="CK60" i="6"/>
  <c r="CI60" i="6"/>
  <c r="S60" i="6" s="1"/>
  <c r="CJ60" i="6"/>
  <c r="CL60" i="6"/>
  <c r="CM60" i="6"/>
  <c r="CL13" i="6"/>
  <c r="CI13" i="6"/>
  <c r="CM13" i="6"/>
  <c r="CK13" i="6"/>
  <c r="CJ13" i="6"/>
  <c r="CM47" i="6"/>
  <c r="CK47" i="6"/>
  <c r="CJ47" i="6"/>
  <c r="CL47" i="6"/>
  <c r="CI47" i="6"/>
  <c r="S47" i="6" s="1"/>
  <c r="CK40" i="6"/>
  <c r="CL40" i="6"/>
  <c r="CI40" i="6"/>
  <c r="S40" i="6" s="1"/>
  <c r="CM40" i="6"/>
  <c r="CJ40" i="6"/>
  <c r="CI52" i="6"/>
  <c r="S52" i="6" s="1"/>
  <c r="CJ52" i="6"/>
  <c r="CM52" i="6"/>
  <c r="CK52" i="6"/>
  <c r="CL52" i="6"/>
  <c r="CM100" i="6"/>
  <c r="CI100" i="6"/>
  <c r="S100" i="6" s="1"/>
  <c r="CK100" i="6"/>
  <c r="CJ100" i="6"/>
  <c r="CL100" i="6"/>
  <c r="CI35" i="6"/>
  <c r="CJ35" i="6"/>
  <c r="CM35" i="6"/>
  <c r="CL35" i="6"/>
  <c r="CK35" i="6"/>
  <c r="G30" i="3" s="1"/>
  <c r="CI27" i="6"/>
  <c r="CK27" i="6"/>
  <c r="CL27" i="6"/>
  <c r="CM27" i="6"/>
  <c r="CJ27" i="6"/>
  <c r="CM65" i="6"/>
  <c r="CL65" i="6"/>
  <c r="CJ65" i="6"/>
  <c r="CK65" i="6"/>
  <c r="CI65" i="6"/>
  <c r="S65" i="6" s="1"/>
  <c r="CI38" i="6"/>
  <c r="S38" i="6" s="1"/>
  <c r="CK38" i="6"/>
  <c r="CJ38" i="6"/>
  <c r="CM38" i="6"/>
  <c r="CL38" i="6"/>
  <c r="CK46" i="6"/>
  <c r="CL46" i="6"/>
  <c r="CI46" i="6"/>
  <c r="S46" i="6" s="1"/>
  <c r="CJ46" i="6"/>
  <c r="CM46" i="6"/>
  <c r="CI34" i="6"/>
  <c r="CK34" i="6"/>
  <c r="CM34" i="6"/>
  <c r="CL34" i="6"/>
  <c r="CJ34" i="6"/>
  <c r="CL58" i="6"/>
  <c r="CM58" i="6"/>
  <c r="CI58" i="6"/>
  <c r="S58" i="6" s="1"/>
  <c r="CK58" i="6"/>
  <c r="CJ58" i="6"/>
  <c r="CI88" i="6"/>
  <c r="S88" i="6" s="1"/>
  <c r="CJ88" i="6"/>
  <c r="CL88" i="6"/>
  <c r="CM88" i="6"/>
  <c r="CK88" i="6"/>
  <c r="CM18" i="6"/>
  <c r="CI18" i="6"/>
  <c r="CK18" i="6"/>
  <c r="CL18" i="6"/>
  <c r="CJ18" i="6"/>
  <c r="CM49" i="6"/>
  <c r="CK49" i="6"/>
  <c r="CL49" i="6"/>
  <c r="CI49" i="6"/>
  <c r="S49" i="6" s="1"/>
  <c r="CJ49" i="6"/>
  <c r="CM30" i="6"/>
  <c r="CI30" i="6"/>
  <c r="CK30" i="6"/>
  <c r="CL30" i="6"/>
  <c r="CJ30" i="6"/>
  <c r="CK76" i="6"/>
  <c r="CJ76" i="6"/>
  <c r="CI76" i="6"/>
  <c r="CL76" i="6"/>
  <c r="CM76" i="6"/>
  <c r="CL57" i="6"/>
  <c r="CM57" i="6"/>
  <c r="CK57" i="6"/>
  <c r="CJ57" i="6"/>
  <c r="CI57" i="6"/>
  <c r="S57" i="6" s="1"/>
  <c r="CI61" i="6"/>
  <c r="S61" i="6" s="1"/>
  <c r="CJ61" i="6"/>
  <c r="CK61" i="6"/>
  <c r="CM61" i="6"/>
  <c r="CL61" i="6"/>
  <c r="CJ31" i="6"/>
  <c r="CM31" i="6"/>
  <c r="CK31" i="6"/>
  <c r="CL31" i="6"/>
  <c r="CI31" i="6"/>
  <c r="CK67" i="6"/>
  <c r="CJ67" i="6"/>
  <c r="CM67" i="6"/>
  <c r="CL67" i="6"/>
  <c r="CI67" i="6"/>
  <c r="S67" i="6" s="1"/>
  <c r="CI74" i="6"/>
  <c r="S74" i="6" s="1"/>
  <c r="CM74" i="6"/>
  <c r="CL74" i="6"/>
  <c r="CK74" i="6"/>
  <c r="CJ74" i="6"/>
  <c r="CJ75" i="6"/>
  <c r="CM75" i="6"/>
  <c r="CL75" i="6"/>
  <c r="CI75" i="6"/>
  <c r="S75" i="6" s="1"/>
  <c r="CK75" i="6"/>
  <c r="CM51" i="6"/>
  <c r="CI51" i="6"/>
  <c r="S51" i="6" s="1"/>
  <c r="CK51" i="6"/>
  <c r="CJ51" i="6"/>
  <c r="CL51" i="6"/>
  <c r="CJ62" i="6"/>
  <c r="CI62" i="6"/>
  <c r="S62" i="6" s="1"/>
  <c r="CK62" i="6"/>
  <c r="CL62" i="6"/>
  <c r="CM62" i="6"/>
  <c r="CL56" i="6"/>
  <c r="CK56" i="6"/>
  <c r="CI56" i="6"/>
  <c r="S56" i="6" s="1"/>
  <c r="CJ56" i="6"/>
  <c r="CM56" i="6"/>
  <c r="CM22" i="6"/>
  <c r="CL22" i="6"/>
  <c r="CI22" i="6"/>
  <c r="CJ22" i="6"/>
  <c r="CK22" i="6"/>
  <c r="CJ24" i="6"/>
  <c r="CM24" i="6"/>
  <c r="CL24" i="6"/>
  <c r="CI24" i="6"/>
  <c r="CK24" i="6"/>
  <c r="CL84" i="6"/>
  <c r="CI84" i="6"/>
  <c r="S84" i="6" s="1"/>
  <c r="CK84" i="6"/>
  <c r="CJ84" i="6"/>
  <c r="CM84" i="6"/>
  <c r="CK41" i="6"/>
  <c r="CL41" i="6"/>
  <c r="CI41" i="6"/>
  <c r="S41" i="6" s="1"/>
  <c r="CJ41" i="6"/>
  <c r="CM41" i="6"/>
  <c r="CK83" i="6"/>
  <c r="CJ83" i="6"/>
  <c r="CI83" i="6"/>
  <c r="S83" i="6" s="1"/>
  <c r="CL83" i="6"/>
  <c r="CM83" i="6"/>
  <c r="CM17" i="6"/>
  <c r="CK17" i="6"/>
  <c r="CJ17" i="6"/>
  <c r="CL17" i="6"/>
  <c r="CI17" i="6"/>
  <c r="CL91" i="6"/>
  <c r="CI91" i="6"/>
  <c r="S91" i="6" s="1"/>
  <c r="CM91" i="6"/>
  <c r="CK91" i="6"/>
  <c r="CJ91" i="6"/>
  <c r="CK68" i="6"/>
  <c r="CJ68" i="6"/>
  <c r="CL68" i="6"/>
  <c r="CI68" i="6"/>
  <c r="S68" i="6" s="1"/>
  <c r="CM68" i="6"/>
  <c r="CJ45" i="6"/>
  <c r="CI45" i="6"/>
  <c r="S45" i="6" s="1"/>
  <c r="CM45" i="6"/>
  <c r="CL45" i="6"/>
  <c r="CK45" i="6"/>
  <c r="CM82" i="6"/>
  <c r="CJ82" i="6"/>
  <c r="CL82" i="6"/>
  <c r="CK82" i="6"/>
  <c r="CI82" i="6"/>
  <c r="S82" i="6" s="1"/>
  <c r="CK20" i="6"/>
  <c r="CJ20" i="6"/>
  <c r="CL20" i="6"/>
  <c r="CI20" i="6"/>
  <c r="CM20" i="6"/>
  <c r="CK16" i="6"/>
  <c r="CM16" i="6"/>
  <c r="CL16" i="6"/>
  <c r="CJ16" i="6"/>
  <c r="CI16" i="6"/>
  <c r="CK44" i="6"/>
  <c r="CL44" i="6"/>
  <c r="CM44" i="6"/>
  <c r="CI44" i="6"/>
  <c r="S44" i="6" s="1"/>
  <c r="CJ44" i="6"/>
  <c r="CM71" i="6"/>
  <c r="CK71" i="6"/>
  <c r="CL71" i="6"/>
  <c r="CJ71" i="6"/>
  <c r="CI71" i="6"/>
  <c r="S71" i="6" s="1"/>
  <c r="CK90" i="6"/>
  <c r="CI90" i="6"/>
  <c r="S90" i="6" s="1"/>
  <c r="CJ90" i="6"/>
  <c r="CM90" i="6"/>
  <c r="CL90" i="6"/>
  <c r="CJ14" i="6"/>
  <c r="CK14" i="6"/>
  <c r="CI14" i="6"/>
  <c r="CL14" i="6"/>
  <c r="CM14" i="6"/>
  <c r="CM96" i="6"/>
  <c r="CI96" i="6"/>
  <c r="S96" i="6" s="1"/>
  <c r="CJ96" i="6"/>
  <c r="CK96" i="6"/>
  <c r="CL96" i="6"/>
  <c r="CI69" i="6"/>
  <c r="CM69" i="6"/>
  <c r="CL69" i="6"/>
  <c r="CJ69" i="6"/>
  <c r="CK69" i="6"/>
  <c r="CI72" i="6"/>
  <c r="S72" i="6" s="1"/>
  <c r="CL72" i="6"/>
  <c r="CJ72" i="6"/>
  <c r="CK72" i="6"/>
  <c r="CM72" i="6"/>
  <c r="G67" i="3" s="1"/>
  <c r="CJ36" i="6"/>
  <c r="CI36" i="6"/>
  <c r="S36" i="6" s="1"/>
  <c r="CM36" i="6"/>
  <c r="CK36" i="6"/>
  <c r="CL36" i="6"/>
  <c r="CL53" i="6"/>
  <c r="CJ53" i="6"/>
  <c r="CM53" i="6"/>
  <c r="CK53" i="6"/>
  <c r="CI53" i="6"/>
  <c r="S53" i="6" s="1"/>
  <c r="CI77" i="6"/>
  <c r="S77" i="6" s="1"/>
  <c r="CJ77" i="6"/>
  <c r="CL77" i="6"/>
  <c r="CM77" i="6"/>
  <c r="CK77" i="6"/>
  <c r="CK25" i="6"/>
  <c r="CI25" i="6"/>
  <c r="CJ25" i="6"/>
  <c r="CM25" i="6"/>
  <c r="CL25" i="6"/>
  <c r="CK89" i="6"/>
  <c r="CM89" i="6"/>
  <c r="CL89" i="6"/>
  <c r="CI89" i="6"/>
  <c r="S89" i="6" s="1"/>
  <c r="CJ89" i="6"/>
  <c r="CJ73" i="6"/>
  <c r="CI73" i="6"/>
  <c r="S73" i="6" s="1"/>
  <c r="CM73" i="6"/>
  <c r="CK73" i="6"/>
  <c r="CL73" i="6"/>
  <c r="CI94" i="6"/>
  <c r="S94" i="6" s="1"/>
  <c r="CL94" i="6"/>
  <c r="CK94" i="6"/>
  <c r="CM94" i="6"/>
  <c r="CJ94" i="6"/>
  <c r="CK29" i="6"/>
  <c r="CM29" i="6"/>
  <c r="CJ29" i="6"/>
  <c r="CI29" i="6"/>
  <c r="S29" i="6" s="1"/>
  <c r="CL29" i="6"/>
  <c r="CJ93" i="6"/>
  <c r="CM93" i="6"/>
  <c r="CL93" i="6"/>
  <c r="CI93" i="6"/>
  <c r="S93" i="6" s="1"/>
  <c r="CK93" i="6"/>
  <c r="CL81" i="6"/>
  <c r="CJ81" i="6"/>
  <c r="CK81" i="6"/>
  <c r="CI81" i="6"/>
  <c r="S81" i="6" s="1"/>
  <c r="CM81" i="6"/>
  <c r="CM92" i="6"/>
  <c r="CJ92" i="6"/>
  <c r="CI92" i="6"/>
  <c r="CK92" i="6"/>
  <c r="CL92" i="6"/>
  <c r="CK32" i="6"/>
  <c r="CJ32" i="6"/>
  <c r="CI32" i="6"/>
  <c r="CL32" i="6"/>
  <c r="CM32" i="6"/>
  <c r="CI11" i="6"/>
  <c r="CL85" i="6"/>
  <c r="CJ85" i="6"/>
  <c r="CI85" i="6"/>
  <c r="S85" i="6" s="1"/>
  <c r="CK85" i="6"/>
  <c r="CM85" i="6"/>
  <c r="CM99" i="6"/>
  <c r="CI99" i="6"/>
  <c r="S99" i="6" s="1"/>
  <c r="CL99" i="6"/>
  <c r="CJ99" i="6"/>
  <c r="CK99" i="6"/>
  <c r="CK98" i="6"/>
  <c r="CM98" i="6"/>
  <c r="CL98" i="6"/>
  <c r="CJ98" i="6"/>
  <c r="CI98" i="6"/>
  <c r="S98" i="6" s="1"/>
  <c r="CI50" i="6"/>
  <c r="S50" i="6" s="1"/>
  <c r="CK50" i="6"/>
  <c r="CJ50" i="6"/>
  <c r="CL50" i="6"/>
  <c r="CM50" i="6"/>
  <c r="CI37" i="6"/>
  <c r="S37" i="6" s="1"/>
  <c r="CJ37" i="6"/>
  <c r="CL37" i="6"/>
  <c r="CM37" i="6"/>
  <c r="CK37" i="6"/>
  <c r="CM87" i="6"/>
  <c r="CK87" i="6"/>
  <c r="CL87" i="6"/>
  <c r="CI87" i="6"/>
  <c r="S87" i="6" s="1"/>
  <c r="CJ87" i="6"/>
  <c r="CJ86" i="6"/>
  <c r="CK86" i="6"/>
  <c r="CI86" i="6"/>
  <c r="S86" i="6" s="1"/>
  <c r="CM86" i="6"/>
  <c r="CL86" i="6"/>
  <c r="CJ78" i="6"/>
  <c r="CL78" i="6"/>
  <c r="CM78" i="6"/>
  <c r="CI78" i="6"/>
  <c r="S78" i="6" s="1"/>
  <c r="CK78" i="6"/>
  <c r="CK59" i="6"/>
  <c r="CM59" i="6"/>
  <c r="CI59" i="6"/>
  <c r="S59" i="6" s="1"/>
  <c r="CJ59" i="6"/>
  <c r="CL59" i="6"/>
  <c r="CI33" i="6"/>
  <c r="CJ33" i="6"/>
  <c r="CL33" i="6"/>
  <c r="CK33" i="6"/>
  <c r="CM33" i="6"/>
  <c r="CK63" i="6"/>
  <c r="CJ63" i="6"/>
  <c r="CI63" i="6"/>
  <c r="S63" i="6" s="1"/>
  <c r="CM63" i="6"/>
  <c r="CL63" i="6"/>
  <c r="CI54" i="6"/>
  <c r="S54" i="6" s="1"/>
  <c r="CL54" i="6"/>
  <c r="CM54" i="6"/>
  <c r="CJ54" i="6"/>
  <c r="CK54" i="6"/>
  <c r="CM66" i="6"/>
  <c r="CL66" i="6"/>
  <c r="CJ66" i="6"/>
  <c r="CI66" i="6"/>
  <c r="S66" i="6" s="1"/>
  <c r="CK66" i="6"/>
  <c r="CJ95" i="6"/>
  <c r="CI95" i="6"/>
  <c r="S95" i="6" s="1"/>
  <c r="CL95" i="6"/>
  <c r="CK95" i="6"/>
  <c r="CM95" i="6"/>
  <c r="CM39" i="6"/>
  <c r="CL39" i="6"/>
  <c r="CI39" i="6"/>
  <c r="S39" i="6" s="1"/>
  <c r="CK39" i="6"/>
  <c r="CJ39" i="6"/>
  <c r="CK26" i="6"/>
  <c r="CJ26" i="6"/>
  <c r="CM26" i="6"/>
  <c r="CI26" i="6"/>
  <c r="CL26" i="6"/>
  <c r="CK70" i="6"/>
  <c r="CM70" i="6"/>
  <c r="CI70" i="6"/>
  <c r="CL70" i="6"/>
  <c r="CJ70" i="6"/>
  <c r="CK97" i="6"/>
  <c r="CL97" i="6"/>
  <c r="CM97" i="6"/>
  <c r="CI97" i="6"/>
  <c r="S97" i="6" s="1"/>
  <c r="CJ97" i="6"/>
  <c r="CJ64" i="6"/>
  <c r="CI64" i="6"/>
  <c r="S64" i="6" s="1"/>
  <c r="CL64" i="6"/>
  <c r="CM64" i="6"/>
  <c r="CK64" i="6"/>
  <c r="CJ48" i="6"/>
  <c r="CM48" i="6"/>
  <c r="CK48" i="6"/>
  <c r="CI48" i="6"/>
  <c r="S48" i="6" s="1"/>
  <c r="CL48" i="6"/>
  <c r="CJ11" i="6" l="1"/>
  <c r="CM11" i="6"/>
  <c r="CL11" i="6"/>
  <c r="CL12" i="6"/>
  <c r="CL28" i="6"/>
  <c r="CK15" i="6"/>
  <c r="CI15" i="6"/>
  <c r="CM15" i="6"/>
  <c r="CL15" i="6"/>
  <c r="CM28" i="6"/>
  <c r="CJ28" i="6"/>
  <c r="CI28" i="6"/>
  <c r="S28" i="6" s="1"/>
  <c r="CM12" i="6"/>
  <c r="CI12" i="6"/>
  <c r="CJ12" i="6"/>
  <c r="S17" i="6"/>
  <c r="S19" i="6"/>
  <c r="S11" i="6"/>
  <c r="S14" i="6"/>
  <c r="S35" i="6"/>
  <c r="S34" i="6"/>
  <c r="S26" i="6"/>
  <c r="S32" i="6"/>
  <c r="S22" i="6"/>
  <c r="S33" i="6"/>
  <c r="S25" i="6"/>
  <c r="S12" i="6"/>
  <c r="S18" i="6"/>
  <c r="S20" i="6"/>
  <c r="S30" i="6"/>
  <c r="S13" i="6"/>
  <c r="S31" i="6"/>
  <c r="G64" i="3"/>
  <c r="S69" i="6"/>
  <c r="G87" i="3"/>
  <c r="S92" i="6"/>
  <c r="S16" i="6"/>
  <c r="S24" i="6"/>
  <c r="G71" i="3"/>
  <c r="S76" i="6"/>
  <c r="G65" i="3"/>
  <c r="S70" i="6"/>
  <c r="S15" i="6"/>
  <c r="S27" i="6"/>
  <c r="S21" i="6"/>
  <c r="S2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S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Lookup table thatTranslates Standard Name to Generic name. i.e. "5502A" to "Standard1". See Colum "CQ"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7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Columns AU-BA convert the reading entered into the standard unit of the table for each function
</t>
        </r>
      </text>
    </comment>
    <comment ref="BV7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Converts the 2ndary units (usually frequency) to the standard table format (kHz)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User inputs. Resolution is converted from "0.0" format to "0.1" format in Column CA-CE, and Column T references that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9" authorId="0" shapeId="0" xr:uid="{00000000-0006-0000-0100-000005000000}">
      <text>
        <r>
          <rPr>
            <sz val="9"/>
            <color indexed="81"/>
            <rFont val="Tahoma"/>
            <family val="2"/>
          </rPr>
          <t xml:space="preserve">
Columns Y-AD select which function (column C) is used based on the inputs</t>
        </r>
      </text>
    </comment>
    <comment ref="AH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Columns AG- AM determine in what range the primary unit falls (Ex: 5VDC falls in the 3.3-30V Range, so it returns 3.3, as it is set to show the "Range Low" part as a marker</t>
        </r>
      </text>
    </comment>
    <comment ref="DB9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This is where the ratio between the Input units and the Uncertainty Units is created to generate the repeat multiplier in CC11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0" shapeId="0" xr:uid="{00000000-0006-0000-0100-000008000000}">
      <text>
        <r>
          <rPr>
            <sz val="9"/>
            <color indexed="81"/>
            <rFont val="Tahoma"/>
            <family val="2"/>
          </rPr>
          <t xml:space="preserve">Constructed input ID in the form of Function,resolution,InputRangeLOW,InputRange2LOW
</t>
        </r>
      </text>
    </comment>
    <comment ref="T10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From Column CE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 xml:space="preserve">Returns the Absolute value of the reading (filters out Negative Numbers)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This is where special characters get filtered out and converted to whatever we designate. (i.e. Ω changes to O)</t>
        </r>
      </text>
    </comment>
    <comment ref="AE1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Determines which category in Column "C" the reading falls under</t>
        </r>
      </text>
    </comment>
    <comment ref="AF10" authorId="0" shapeId="0" xr:uid="{00000000-0006-0000-0100-00000D000000}">
      <text>
        <r>
          <rPr>
            <sz val="9"/>
            <color indexed="81"/>
            <rFont val="Tahoma"/>
            <family val="2"/>
          </rPr>
          <t xml:space="preserve">Column AE Retrieves the appropriate "Range Low" result from Columns AG-AM, based on the Function Selector in Column AD. It is an Hlookup formula, desgined to return the Nth row down, where N is the number of rows
</t>
        </r>
      </text>
    </comment>
    <comment ref="AG1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Column AF Converts Column AE to whatever the standard unit is in the table, based on a multiplier in Column BI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0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Looks up the correct converted Unit based on the function selector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2ndary unit conv. factor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0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Returns the appropriate "Range 2 Low" value (usually frequency) from the table. Part of the INPUT ID that looks up the Uncertainty components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0" authorId="0" shapeId="0" xr:uid="{00000000-0006-0000-0100-000012000000}">
      <text>
        <r>
          <rPr>
            <sz val="9"/>
            <color indexed="81"/>
            <rFont val="Tahoma"/>
            <family val="2"/>
          </rPr>
          <t xml:space="preserve">Final Resolution Input: Part of the INPUT ID used for uncertainty Lookup
</t>
        </r>
      </text>
    </comment>
  </commentList>
</comments>
</file>

<file path=xl/sharedStrings.xml><?xml version="1.0" encoding="utf-8"?>
<sst xmlns="http://schemas.openxmlformats.org/spreadsheetml/2006/main" count="13055" uniqueCount="1906">
  <si>
    <t>Johnson Gage and Inspection, Inc.</t>
  </si>
  <si>
    <t>Page 2 of 2</t>
  </si>
  <si>
    <t>INSPECTOR NOTE: PRINT PAGE 1 ONLY</t>
  </si>
  <si>
    <t>µF</t>
  </si>
  <si>
    <t>µΩ</t>
  </si>
  <si>
    <t>°C</t>
  </si>
  <si>
    <t>Supplementary Data Sheet to Report #</t>
  </si>
  <si>
    <t>This section is for Creation of Datasheet Only</t>
  </si>
  <si>
    <t>µV</t>
  </si>
  <si>
    <t xml:space="preserve">@ </t>
  </si>
  <si>
    <t>°F</t>
  </si>
  <si>
    <t>Model</t>
  </si>
  <si>
    <t>Date:</t>
  </si>
  <si>
    <t>Secondary Unit for Range field</t>
  </si>
  <si>
    <t>Note: You can now use "O" instead of Ω, "DGC" instead</t>
  </si>
  <si>
    <t>µA</t>
  </si>
  <si>
    <t>RESULT</t>
  </si>
  <si>
    <t>Special Character Filter</t>
  </si>
  <si>
    <t>REPEAT READINGS</t>
  </si>
  <si>
    <t>of "°C", and "DGF" instead of "°F" if you want to.</t>
  </si>
  <si>
    <t>CONV.</t>
  </si>
  <si>
    <t>Function</t>
  </si>
  <si>
    <t>Range</t>
  </si>
  <si>
    <t>Signal Applied</t>
  </si>
  <si>
    <t>Result</t>
  </si>
  <si>
    <t>Min</t>
  </si>
  <si>
    <t>Max</t>
  </si>
  <si>
    <t>Uncertainty @k=2</t>
  </si>
  <si>
    <t>Coil Used</t>
  </si>
  <si>
    <t>Meter Used</t>
  </si>
  <si>
    <t>Notes:</t>
  </si>
  <si>
    <t>Resolution</t>
  </si>
  <si>
    <t>Primary Unit</t>
  </si>
  <si>
    <t>DC/AC</t>
  </si>
  <si>
    <t>Nominal</t>
  </si>
  <si>
    <t>tolerance</t>
  </si>
  <si>
    <t>max</t>
  </si>
  <si>
    <t>min</t>
  </si>
  <si>
    <t>(leave  blank)</t>
  </si>
  <si>
    <t>Frequency value</t>
  </si>
  <si>
    <t>Secondary Unit</t>
  </si>
  <si>
    <t>TO NUMBER</t>
  </si>
  <si>
    <t xml:space="preserve"> </t>
  </si>
  <si>
    <t>RED=Key Calculator Component</t>
  </si>
  <si>
    <t>5502A</t>
  </si>
  <si>
    <t>Standard1</t>
  </si>
  <si>
    <t>GREEN=Formula Uses a Table Lookup</t>
  </si>
  <si>
    <t>3458A</t>
  </si>
  <si>
    <t>Standard2</t>
  </si>
  <si>
    <t>Troubleshooter Lookup</t>
  </si>
  <si>
    <t>ACV Freq. Rng Low</t>
  </si>
  <si>
    <t>ACI Freq. Rng Low</t>
  </si>
  <si>
    <t>ACA10T. Rng low</t>
  </si>
  <si>
    <t>ACA20T. Rng low</t>
  </si>
  <si>
    <t>ACA50T. Rng Low</t>
  </si>
  <si>
    <t>ORANGE= END USER RAW INPUTS</t>
  </si>
  <si>
    <t>34420A</t>
  </si>
  <si>
    <t>Standard3</t>
  </si>
  <si>
    <t>Rdg</t>
  </si>
  <si>
    <t>L.up ID</t>
  </si>
  <si>
    <t>Standard</t>
  </si>
  <si>
    <t>Base</t>
  </si>
  <si>
    <t>Mult</t>
  </si>
  <si>
    <t>2nd B</t>
  </si>
  <si>
    <t>2nd Mult</t>
  </si>
  <si>
    <t>Rep. Mult</t>
  </si>
  <si>
    <t>Unc. Units</t>
  </si>
  <si>
    <t>Standard6</t>
  </si>
  <si>
    <t>BLUE= PART OF MAIN LOOKUP ID</t>
  </si>
  <si>
    <t>Transmille</t>
  </si>
  <si>
    <t>Standard4</t>
  </si>
  <si>
    <t>DCA0.000010</t>
  </si>
  <si>
    <t>Standard5</t>
  </si>
  <si>
    <t>Col. Index # for frequency Lookup</t>
  </si>
  <si>
    <t>Input Unit</t>
  </si>
  <si>
    <t>Unc units</t>
  </si>
  <si>
    <t>Standard7</t>
  </si>
  <si>
    <t>Unit Multiplier</t>
  </si>
  <si>
    <t>2ndary Unit Multiplier</t>
  </si>
  <si>
    <t>V11</t>
  </si>
  <si>
    <t>CN11</t>
  </si>
  <si>
    <t>Base unit</t>
  </si>
  <si>
    <t>Base Unit</t>
  </si>
  <si>
    <t>RESOLUTION CONVERTER</t>
  </si>
  <si>
    <t>USER INPUTS</t>
  </si>
  <si>
    <t>Function Selector</t>
  </si>
  <si>
    <t>MAIN INPUT FUNCTION LOOKUP</t>
  </si>
  <si>
    <t>V</t>
  </si>
  <si>
    <t>Amps</t>
  </si>
  <si>
    <t>kOhms</t>
  </si>
  <si>
    <t>mF</t>
  </si>
  <si>
    <t>kHz</t>
  </si>
  <si>
    <t>LOOKED UP UNC. COMPONENTS</t>
  </si>
  <si>
    <t>REPEAT USER INPUTS</t>
  </si>
  <si>
    <t>CONVERTED REPEAT ENTRIES</t>
  </si>
  <si>
    <t>"0.000 to 0.001"</t>
  </si>
  <si>
    <t>Repeat Multiplier Ratio</t>
  </si>
  <si>
    <t>Main Lookup ID</t>
  </si>
  <si>
    <t>Standard Used</t>
  </si>
  <si>
    <t>Unc.</t>
  </si>
  <si>
    <t>Res.</t>
  </si>
  <si>
    <t>In. Value</t>
  </si>
  <si>
    <t>Units</t>
  </si>
  <si>
    <t>Range 2</t>
  </si>
  <si>
    <t>L.upbldr</t>
  </si>
  <si>
    <t>Func.Sel.</t>
  </si>
  <si>
    <t>Main L.up</t>
  </si>
  <si>
    <t>Converted Rdg</t>
  </si>
  <si>
    <t>DCV</t>
  </si>
  <si>
    <t>ACV</t>
  </si>
  <si>
    <t>DCA</t>
  </si>
  <si>
    <t>ACA</t>
  </si>
  <si>
    <t>Resistance</t>
  </si>
  <si>
    <t>Capacitance</t>
  </si>
  <si>
    <t>Frequency</t>
  </si>
  <si>
    <t>DCA 10 TURN</t>
  </si>
  <si>
    <t>DCA 20 TURN</t>
  </si>
  <si>
    <t>DCA 50 TURN</t>
  </si>
  <si>
    <t>ACA 10 TURN</t>
  </si>
  <si>
    <t>ACA 20 TURN</t>
  </si>
  <si>
    <t>ACA 50 TURN</t>
  </si>
  <si>
    <t>Primary Conv. Factor</t>
  </si>
  <si>
    <t>2ndary L. Up</t>
  </si>
  <si>
    <t>2nd B.</t>
  </si>
  <si>
    <t>2nd Mult.</t>
  </si>
  <si>
    <t>Rept Mult</t>
  </si>
  <si>
    <t>R1</t>
  </si>
  <si>
    <t>R2</t>
  </si>
  <si>
    <t>R3</t>
  </si>
  <si>
    <t>R4</t>
  </si>
  <si>
    <t>R5</t>
  </si>
  <si>
    <t>R1(Mult)</t>
  </si>
  <si>
    <t>R2(Mult)</t>
  </si>
  <si>
    <t>R3(Mult)</t>
  </si>
  <si>
    <t>R4(Mult)</t>
  </si>
  <si>
    <t>R5(Mult)</t>
  </si>
  <si>
    <t>Input</t>
  </si>
  <si>
    <t>Conv. Txt</t>
  </si>
  <si>
    <t>Unc. Table Address for L. Ups</t>
  </si>
  <si>
    <t>Uncert.</t>
  </si>
  <si>
    <t>Multiplier</t>
  </si>
  <si>
    <t>Updated:</t>
  </si>
  <si>
    <t>Item</t>
  </si>
  <si>
    <t>Range1 Low</t>
  </si>
  <si>
    <t>Range1 High</t>
  </si>
  <si>
    <t>Res</t>
  </si>
  <si>
    <t>Meas Units</t>
  </si>
  <si>
    <t>Uncert Units</t>
  </si>
  <si>
    <t>Range 2 Low</t>
  </si>
  <si>
    <t>Range2 High</t>
  </si>
  <si>
    <t>Range2 Units</t>
  </si>
  <si>
    <t xml:space="preserve">Base </t>
  </si>
  <si>
    <t>Base 2</t>
  </si>
  <si>
    <t>Mult 2</t>
  </si>
  <si>
    <t>DCV0.00000010</t>
  </si>
  <si>
    <t/>
  </si>
  <si>
    <t>DCV0.0000010</t>
  </si>
  <si>
    <t>DCV0.000010</t>
  </si>
  <si>
    <t>DCV0.00010</t>
  </si>
  <si>
    <t>DCV0.0010</t>
  </si>
  <si>
    <t>DCV0.010</t>
  </si>
  <si>
    <t>DCV0.0000010.33</t>
  </si>
  <si>
    <t>DCV0.000010.33</t>
  </si>
  <si>
    <t>DCV0.00010.33</t>
  </si>
  <si>
    <t>DCV0.0010.33</t>
  </si>
  <si>
    <t>DCV0.010.33</t>
  </si>
  <si>
    <t>DCV0.10.33</t>
  </si>
  <si>
    <t>DCV0.000013</t>
  </si>
  <si>
    <t>mV</t>
  </si>
  <si>
    <t>DCV0.00013</t>
  </si>
  <si>
    <t>DCV0.0013</t>
  </si>
  <si>
    <t>DCV0.013</t>
  </si>
  <si>
    <t>DCV0.13</t>
  </si>
  <si>
    <t>DCV13</t>
  </si>
  <si>
    <t>DCV0.000133</t>
  </si>
  <si>
    <t>DCV0.00133</t>
  </si>
  <si>
    <t>DCV0.0133</t>
  </si>
  <si>
    <t>DCV0.133</t>
  </si>
  <si>
    <t>DCV133</t>
  </si>
  <si>
    <t>DCV1033</t>
  </si>
  <si>
    <t>DCV0.001330</t>
  </si>
  <si>
    <t>DCV0.01330</t>
  </si>
  <si>
    <t>DCV0.1330</t>
  </si>
  <si>
    <t>DCV1330</t>
  </si>
  <si>
    <t>DCV10330</t>
  </si>
  <si>
    <t>DCA0.0000000010</t>
  </si>
  <si>
    <t>A</t>
  </si>
  <si>
    <t>DCA0.000000010</t>
  </si>
  <si>
    <t>DCA0.00000010</t>
  </si>
  <si>
    <t>DCA0.0000010</t>
  </si>
  <si>
    <t>DCA0.00010</t>
  </si>
  <si>
    <t>DCA0.000000010.00033</t>
  </si>
  <si>
    <t>DCA0.00000010.00033</t>
  </si>
  <si>
    <t>DCA0.0000010.00033</t>
  </si>
  <si>
    <t>DCA0.000010.00033</t>
  </si>
  <si>
    <t>DCA0.00010.00033</t>
  </si>
  <si>
    <t>DCA0.00000010.0033</t>
  </si>
  <si>
    <t>DCA0.0000010.0033</t>
  </si>
  <si>
    <t>DCA0.000010.0033</t>
  </si>
  <si>
    <t>DCA0.00010.0033</t>
  </si>
  <si>
    <t>DCA0.0010.0033</t>
  </si>
  <si>
    <t>DCA0.0000010.033</t>
  </si>
  <si>
    <t>DCA0.000010.033</t>
  </si>
  <si>
    <t>DCA0.00010.033</t>
  </si>
  <si>
    <t>DCA0.0010.033</t>
  </si>
  <si>
    <t>DCA0.010.033</t>
  </si>
  <si>
    <t>DCA0.000010.33</t>
  </si>
  <si>
    <t>mA</t>
  </si>
  <si>
    <t>DCA0.00010.33</t>
  </si>
  <si>
    <t>DCA0.0010.33</t>
  </si>
  <si>
    <t>DCA0.010.33</t>
  </si>
  <si>
    <t>DCA0.10.33</t>
  </si>
  <si>
    <t>DCA0.00013</t>
  </si>
  <si>
    <t>DCA0.0013</t>
  </si>
  <si>
    <t>DCA0.013</t>
  </si>
  <si>
    <t>DCA0.13</t>
  </si>
  <si>
    <t>DCA0.000111</t>
  </si>
  <si>
    <t>DCA0.00111</t>
  </si>
  <si>
    <t>DCA0.0111</t>
  </si>
  <si>
    <t>DCA0.111</t>
  </si>
  <si>
    <t>DCA 10 turn0.00011</t>
  </si>
  <si>
    <t>DCA 10 turn</t>
  </si>
  <si>
    <t>DCA 10 turn0.0011</t>
  </si>
  <si>
    <t>DCA 10 turn0.011</t>
  </si>
  <si>
    <t>DCA 10 turn0.11</t>
  </si>
  <si>
    <t>DCA 10 turn11</t>
  </si>
  <si>
    <t>DCA 10 turn0.00111</t>
  </si>
  <si>
    <t>DCA 10 turn0.0111</t>
  </si>
  <si>
    <t>DCA 10 turn0.111</t>
  </si>
  <si>
    <t>DCA 10 turn111</t>
  </si>
  <si>
    <t>DCA 10 turn1011</t>
  </si>
  <si>
    <t>DCA 10 turn10011</t>
  </si>
  <si>
    <t>DCA 10 turn0.0130</t>
  </si>
  <si>
    <t>DCA 10 turn0.130</t>
  </si>
  <si>
    <t>DCA 10 turn130</t>
  </si>
  <si>
    <t>DCA 10 turn1030</t>
  </si>
  <si>
    <t>DCA 10 turn10030</t>
  </si>
  <si>
    <t>DCA 10 turn0.01110</t>
  </si>
  <si>
    <t>DCA 10 turn0.1110</t>
  </si>
  <si>
    <t>DCA 10 turn1110</t>
  </si>
  <si>
    <t>DCA 10 turn10110</t>
  </si>
  <si>
    <t>DCA 10 turn100110</t>
  </si>
  <si>
    <t>DCA 20 turn0.00120</t>
  </si>
  <si>
    <t>DCA 20 turn</t>
  </si>
  <si>
    <t>DCA 20 turn0.0120</t>
  </si>
  <si>
    <t>DCA 20 turn0.120</t>
  </si>
  <si>
    <t>DCA 20 turn120</t>
  </si>
  <si>
    <t>DCA 20 turn1020</t>
  </si>
  <si>
    <t>DCA 20 turn10020</t>
  </si>
  <si>
    <t>DCA 20 turn0.00160</t>
  </si>
  <si>
    <t>DCA 20 turn0.0160</t>
  </si>
  <si>
    <t>DCA 20 turn0.160</t>
  </si>
  <si>
    <t>DCA 20 turn160</t>
  </si>
  <si>
    <t>DCA 20 turn1060</t>
  </si>
  <si>
    <t>DCA 20 turn10060</t>
  </si>
  <si>
    <t>DCA 20 turn0.01220</t>
  </si>
  <si>
    <t>DCA 20 turn0.1220</t>
  </si>
  <si>
    <t>DCA 20 turn1220</t>
  </si>
  <si>
    <t>DCA 20 turn10220</t>
  </si>
  <si>
    <t>DCA 20 turn100220</t>
  </si>
  <si>
    <t>DCA 50 turn0.00155</t>
  </si>
  <si>
    <t>DCA 50 turn</t>
  </si>
  <si>
    <t>DCA 50 turn0.0155</t>
  </si>
  <si>
    <t>DCA 50 turn0.155</t>
  </si>
  <si>
    <t>DCA 50 turn155</t>
  </si>
  <si>
    <t>DCA 50 turn1055</t>
  </si>
  <si>
    <t>DCA 50 turn10055</t>
  </si>
  <si>
    <t>DCA 50 turn0.01150</t>
  </si>
  <si>
    <t>DCA 50 turn0.1150</t>
  </si>
  <si>
    <t>DCA 50 turn1150</t>
  </si>
  <si>
    <t>DCA 50 turn10150</t>
  </si>
  <si>
    <t>DCA 50 turn100150</t>
  </si>
  <si>
    <t>DCA 50 turn0.01550</t>
  </si>
  <si>
    <t>DCA 50 turn0.1550</t>
  </si>
  <si>
    <t>DCA 50 turn1550</t>
  </si>
  <si>
    <t>DCA 50 turn10550</t>
  </si>
  <si>
    <t>DCA 50 turn100550</t>
  </si>
  <si>
    <t>Resistance0.0000010</t>
  </si>
  <si>
    <t>mΩ</t>
  </si>
  <si>
    <t>Resistance0.000010</t>
  </si>
  <si>
    <t>Resistance0.00010</t>
  </si>
  <si>
    <t>Resistance0.0010</t>
  </si>
  <si>
    <t>Resistance0.0000010.011</t>
  </si>
  <si>
    <t>Resistance0.000010.011</t>
  </si>
  <si>
    <t>Resistance0.00010.011</t>
  </si>
  <si>
    <t>Resistance0.0010.011</t>
  </si>
  <si>
    <t>Resistance0.0000010.033</t>
  </si>
  <si>
    <t>Resistance0.000010.033</t>
  </si>
  <si>
    <t>Resistance0.00010.033</t>
  </si>
  <si>
    <t>Resistance0.0010.033</t>
  </si>
  <si>
    <t>Resistance0.0000010.11</t>
  </si>
  <si>
    <t>Resistance0.000010.11</t>
  </si>
  <si>
    <t>Resistance0.00010.11</t>
  </si>
  <si>
    <t>Resistance0.0010.11</t>
  </si>
  <si>
    <t>Resistance0.000010.33</t>
  </si>
  <si>
    <t>Resistance0.00010.33</t>
  </si>
  <si>
    <t>Resistance0.0010.33</t>
  </si>
  <si>
    <t>Resistance0.010.33</t>
  </si>
  <si>
    <t>Resistance0.000011.1</t>
  </si>
  <si>
    <t>Ω</t>
  </si>
  <si>
    <t>Resistance0.00011.1</t>
  </si>
  <si>
    <t>Resistance0.0011.1</t>
  </si>
  <si>
    <t>Resistance0.011.1</t>
  </si>
  <si>
    <t>Resistance0.00013.3</t>
  </si>
  <si>
    <t>Resistance0.0013.3</t>
  </si>
  <si>
    <t>Resistance0.013.3</t>
  </si>
  <si>
    <t>Resistance0.13.3</t>
  </si>
  <si>
    <t>Resistance0.000111</t>
  </si>
  <si>
    <t>Resistance0.00111</t>
  </si>
  <si>
    <t>Resistance0.0111</t>
  </si>
  <si>
    <t>Resistance0.111</t>
  </si>
  <si>
    <t>Resistance0.00133</t>
  </si>
  <si>
    <t>Resistance0.0133</t>
  </si>
  <si>
    <t>Resistance0.133</t>
  </si>
  <si>
    <t>Resistance133</t>
  </si>
  <si>
    <t>Resistance0.001110</t>
  </si>
  <si>
    <t>Resistance0.01110</t>
  </si>
  <si>
    <t>Resistance0.1110</t>
  </si>
  <si>
    <t>Resistance1110</t>
  </si>
  <si>
    <t>Resistance0.01330</t>
  </si>
  <si>
    <t>Resistance0.1330</t>
  </si>
  <si>
    <t>Resistance1330</t>
  </si>
  <si>
    <t>Resistance10330</t>
  </si>
  <si>
    <t>Resistance0.011100</t>
  </si>
  <si>
    <t>kΩ</t>
  </si>
  <si>
    <t>Resistance0.11100</t>
  </si>
  <si>
    <t>Resistance11100</t>
  </si>
  <si>
    <t>Resistance101100</t>
  </si>
  <si>
    <t>Resistance0.13300</t>
  </si>
  <si>
    <t>Resistance13300</t>
  </si>
  <si>
    <t>Resistance103300</t>
  </si>
  <si>
    <t>Resistance1003300</t>
  </si>
  <si>
    <t>Resistance0.111000</t>
  </si>
  <si>
    <t>Resistance111000</t>
  </si>
  <si>
    <t>Resistance1011000</t>
  </si>
  <si>
    <t>Resistance10011000</t>
  </si>
  <si>
    <t>Resistance133000</t>
  </si>
  <si>
    <t>Resistance1033000</t>
  </si>
  <si>
    <t>Resistance10033000</t>
  </si>
  <si>
    <t>Resistance100033000</t>
  </si>
  <si>
    <t>Resistance1110000</t>
  </si>
  <si>
    <t>Resistance10110000</t>
  </si>
  <si>
    <t>Resistance100110000</t>
  </si>
  <si>
    <t>Resistance1000110000</t>
  </si>
  <si>
    <t>Resistance10330000</t>
  </si>
  <si>
    <t>Resistance100330000</t>
  </si>
  <si>
    <t>Resistance1000330000</t>
  </si>
  <si>
    <t>Resistance10000330000</t>
  </si>
  <si>
    <t>ACV0.0000010.0330.01</t>
  </si>
  <si>
    <t>ACV0.000010.0330.01</t>
  </si>
  <si>
    <t>ACV0.00010.0330.01</t>
  </si>
  <si>
    <t>ACV0.0010.0330.01</t>
  </si>
  <si>
    <t>ACV0.010.0330.01</t>
  </si>
  <si>
    <t>ACV0.0000010.0330.045</t>
  </si>
  <si>
    <t>ACV0.000010.0330.045</t>
  </si>
  <si>
    <t>ACV0.00010.0330.045</t>
  </si>
  <si>
    <t>ACV0.0010.0330.045</t>
  </si>
  <si>
    <t>ACV0.010.0330.045</t>
  </si>
  <si>
    <t>ACV0.0000010.03310</t>
  </si>
  <si>
    <t>ACV0.000010.03310</t>
  </si>
  <si>
    <t>ACV0.00010.03310</t>
  </si>
  <si>
    <t>ACV0.0010.03310</t>
  </si>
  <si>
    <t>ACV0.010.03310</t>
  </si>
  <si>
    <t>ACV0.0000010.03320</t>
  </si>
  <si>
    <t>ACV0.000010.03320</t>
  </si>
  <si>
    <t>ACV0.00010.03320</t>
  </si>
  <si>
    <t>ACV0.0010.03320</t>
  </si>
  <si>
    <t>ACV0.010.03320</t>
  </si>
  <si>
    <t>ACV0.0000010.03350</t>
  </si>
  <si>
    <t>ACV0.000010.03350</t>
  </si>
  <si>
    <t>ACV0.00010.03350</t>
  </si>
  <si>
    <t>ACV0.0010.03350</t>
  </si>
  <si>
    <t>ACV0.010.03350</t>
  </si>
  <si>
    <t>ACV0.0000010.033100</t>
  </si>
  <si>
    <t>ACV0.000010.033100</t>
  </si>
  <si>
    <t>ACV0.00010.033100</t>
  </si>
  <si>
    <t>ACV0.0010.033100</t>
  </si>
  <si>
    <t>ACV0.010.033100</t>
  </si>
  <si>
    <t>ACV0.000010.330.01</t>
  </si>
  <si>
    <t>ACV0.00010.330.01</t>
  </si>
  <si>
    <t>ACV0.0010.330.01</t>
  </si>
  <si>
    <t>ACV0.010.330.01</t>
  </si>
  <si>
    <t>ACV0.10.330.01</t>
  </si>
  <si>
    <t>ACV0.000010.330.045</t>
  </si>
  <si>
    <t>ACV0.00010.330.045</t>
  </si>
  <si>
    <t>ACV0.0010.330.045</t>
  </si>
  <si>
    <t>ACV0.010.330.045</t>
  </si>
  <si>
    <t>ACV0.10.330.045</t>
  </si>
  <si>
    <t>ACV0.000010.3310</t>
  </si>
  <si>
    <t>ACV0.00010.3310</t>
  </si>
  <si>
    <t>ACV0.0010.3310</t>
  </si>
  <si>
    <t>ACV0.010.3310</t>
  </si>
  <si>
    <t>ACV0.10.3310</t>
  </si>
  <si>
    <t>ACV0.000010.3320</t>
  </si>
  <si>
    <t>ACV0.00010.3320</t>
  </si>
  <si>
    <t>ACV0.0010.3320</t>
  </si>
  <si>
    <t>ACV0.010.3320</t>
  </si>
  <si>
    <t>ACV0.10.3320</t>
  </si>
  <si>
    <t>ACV0.000010.3350</t>
  </si>
  <si>
    <t>ACV0.00010.3350</t>
  </si>
  <si>
    <t>ACV0.0010.3350</t>
  </si>
  <si>
    <t>ACV0.010.3350</t>
  </si>
  <si>
    <t>ACV0.10.3350</t>
  </si>
  <si>
    <t>ACV0.000010.33100</t>
  </si>
  <si>
    <t>ACV0.00010.33100</t>
  </si>
  <si>
    <t>ACV0.0010.33100</t>
  </si>
  <si>
    <t>ACV0.010.33100</t>
  </si>
  <si>
    <t>ACV0.10.33100</t>
  </si>
  <si>
    <t>ACV0.00013.30.01</t>
  </si>
  <si>
    <t>ACV0.0013.30.01</t>
  </si>
  <si>
    <t>ACV0.013.30.01</t>
  </si>
  <si>
    <t>ACV0.13.30.01</t>
  </si>
  <si>
    <t>ACV13.30.01</t>
  </si>
  <si>
    <t>ACV0.00013.30.045</t>
  </si>
  <si>
    <t>ACV0.0013.30.045</t>
  </si>
  <si>
    <t>ACV0.013.30.045</t>
  </si>
  <si>
    <t>ACV0.13.30.045</t>
  </si>
  <si>
    <t>ACV13.30.045</t>
  </si>
  <si>
    <t>ACV0.00013.310</t>
  </si>
  <si>
    <t>ACV0.0013.310</t>
  </si>
  <si>
    <t>ACV0.013.310</t>
  </si>
  <si>
    <t>ACV0.13.310</t>
  </si>
  <si>
    <t>ACV13.310</t>
  </si>
  <si>
    <t>ACV0.00013.320</t>
  </si>
  <si>
    <t>ACV0.0013.320</t>
  </si>
  <si>
    <t>ACV0.013.320</t>
  </si>
  <si>
    <t>ACV0.13.320</t>
  </si>
  <si>
    <t>ACV13.320</t>
  </si>
  <si>
    <t>ACV0.00013.350</t>
  </si>
  <si>
    <t>ACV0.0013.350</t>
  </si>
  <si>
    <t>ACV0.013.350</t>
  </si>
  <si>
    <t>ACV0.13.350</t>
  </si>
  <si>
    <t>ACV13.350</t>
  </si>
  <si>
    <t>ACV0.00013.3100</t>
  </si>
  <si>
    <t>ACV0.0013.3100</t>
  </si>
  <si>
    <t>ACV0.013.3100</t>
  </si>
  <si>
    <t>ACV0.13.3100</t>
  </si>
  <si>
    <t>ACV13.3100</t>
  </si>
  <si>
    <t>ACV0.0013310</t>
  </si>
  <si>
    <t>ACV0.013310</t>
  </si>
  <si>
    <t>ACV0.13310</t>
  </si>
  <si>
    <t>ACV13310</t>
  </si>
  <si>
    <t>ACV103310</t>
  </si>
  <si>
    <t>ACV0.001330.045</t>
  </si>
  <si>
    <t>ACV0.01330.045</t>
  </si>
  <si>
    <t>ACV0.1330.045</t>
  </si>
  <si>
    <t>ACV1330.045</t>
  </si>
  <si>
    <t>ACV10330.045</t>
  </si>
  <si>
    <t>ACV0.0013320</t>
  </si>
  <si>
    <t>ACV0.013320</t>
  </si>
  <si>
    <t>ACV0.13320</t>
  </si>
  <si>
    <t>ACV13320</t>
  </si>
  <si>
    <t>ACV103320</t>
  </si>
  <si>
    <t>ACV0.0013350</t>
  </si>
  <si>
    <t>ACV0.013350</t>
  </si>
  <si>
    <t>ACV0.13350</t>
  </si>
  <si>
    <t>ACV13350</t>
  </si>
  <si>
    <t>ACV103350</t>
  </si>
  <si>
    <t>ACV0.0013300.045</t>
  </si>
  <si>
    <t>ACV0.013300.045</t>
  </si>
  <si>
    <t>ACV0.13300.045</t>
  </si>
  <si>
    <t>ACV13300.045</t>
  </si>
  <si>
    <t>ACV103300.045</t>
  </si>
  <si>
    <t>ACV0.0013301</t>
  </si>
  <si>
    <t>ACV0.013301</t>
  </si>
  <si>
    <t>ACV0.13301</t>
  </si>
  <si>
    <t>ACV13301</t>
  </si>
  <si>
    <t>ACV103301</t>
  </si>
  <si>
    <t>ACV0.0013305</t>
  </si>
  <si>
    <t>ACV0.013305</t>
  </si>
  <si>
    <t>ACV0.13305</t>
  </si>
  <si>
    <t>ACV13305</t>
  </si>
  <si>
    <t>ACV103305</t>
  </si>
  <si>
    <t>ACA0.000000010.000330.01</t>
  </si>
  <si>
    <t>ACA0.00000010.000330.01</t>
  </si>
  <si>
    <t>ACA0.0000010.000330.01</t>
  </si>
  <si>
    <t>ACA0.000010.000330.01</t>
  </si>
  <si>
    <t>ACA0.00010.000330.01</t>
  </si>
  <si>
    <t>ACA0.000000010.000330.02</t>
  </si>
  <si>
    <t>ACA0.00000010.000330.02</t>
  </si>
  <si>
    <t>ACA0.0000010.000330.02</t>
  </si>
  <si>
    <t>ACA0.000010.000330.02</t>
  </si>
  <si>
    <t>ACA0.00010.000330.02</t>
  </si>
  <si>
    <t>ACA0.000000010.000330.045</t>
  </si>
  <si>
    <t>ACA0.00000010.000330.045</t>
  </si>
  <si>
    <t>ACA0.0000010.000330.045</t>
  </si>
  <si>
    <t>ACA0.000010.000330.045</t>
  </si>
  <si>
    <t>ACA0.00010.000330.045</t>
  </si>
  <si>
    <t>ACA0.000000010.000331</t>
  </si>
  <si>
    <t>ACA0.00000010.000331</t>
  </si>
  <si>
    <t>ACA0.0000010.000331</t>
  </si>
  <si>
    <t>ACA0.000010.000331</t>
  </si>
  <si>
    <t>ACA0.00010.000331</t>
  </si>
  <si>
    <t>ACA0.000000010.000335</t>
  </si>
  <si>
    <t>ACA0.00000010.000335</t>
  </si>
  <si>
    <t>ACA0.0000010.000335</t>
  </si>
  <si>
    <t>ACA0.000010.000335</t>
  </si>
  <si>
    <t>ACA0.00010.000335</t>
  </si>
  <si>
    <t>ACA0.000000010.0003310</t>
  </si>
  <si>
    <t>ACA0.00000010.0003310</t>
  </si>
  <si>
    <t>ACA0.0000010.0003310</t>
  </si>
  <si>
    <t>ACA0.000010.0003310</t>
  </si>
  <si>
    <t>ACA0.00010.0003310</t>
  </si>
  <si>
    <t>ACA0.000000010.00330.01</t>
  </si>
  <si>
    <t>ACA0.00000010.00330.01</t>
  </si>
  <si>
    <t>ACA0.0000010.00330.01</t>
  </si>
  <si>
    <t>ACA0.000010.00330.01</t>
  </si>
  <si>
    <t>ACA0.00010.00330.01</t>
  </si>
  <si>
    <t>ACA0.000000010.00330.02</t>
  </si>
  <si>
    <t>ACA0.00000010.00330.02</t>
  </si>
  <si>
    <t>ACA0.0000010.00330.02</t>
  </si>
  <si>
    <t>ACA0.000010.00330.02</t>
  </si>
  <si>
    <t>ACA0.00010.00330.02</t>
  </si>
  <si>
    <t>ACA0.000000010.00330.045</t>
  </si>
  <si>
    <t>ACA0.00000010.00330.045</t>
  </si>
  <si>
    <t>ACA0.0000010.00330.045</t>
  </si>
  <si>
    <t>ACA0.000010.00330.045</t>
  </si>
  <si>
    <t>ACA0.00010.00330.045</t>
  </si>
  <si>
    <t>ACA0.000000010.00331</t>
  </si>
  <si>
    <t>ACA0.00000010.00331</t>
  </si>
  <si>
    <t>ACA0.0000010.00331</t>
  </si>
  <si>
    <t>ACA0.000010.00331</t>
  </si>
  <si>
    <t>ACA0.00010.00331</t>
  </si>
  <si>
    <t>ACA0.000000010.00335</t>
  </si>
  <si>
    <t>ACA0.00000010.00335</t>
  </si>
  <si>
    <t>ACA0.0000010.00335</t>
  </si>
  <si>
    <t>ACA0.000010.00335</t>
  </si>
  <si>
    <t>ACA0.00010.00335</t>
  </si>
  <si>
    <t>ACA0.000000010.003310</t>
  </si>
  <si>
    <t>ACA0.00000010.003310</t>
  </si>
  <si>
    <t>ACA0.0000010.003310</t>
  </si>
  <si>
    <t>ACA0.000010.003310</t>
  </si>
  <si>
    <t>ACA0.00010.003310</t>
  </si>
  <si>
    <t>ACA0.0000010.0330.01</t>
  </si>
  <si>
    <t>ACA0.000010.0330.01</t>
  </si>
  <si>
    <t>ACA0.00010.0330.01</t>
  </si>
  <si>
    <t>ACA0.0010.0330.01</t>
  </si>
  <si>
    <t>ACA0.010.0330.01</t>
  </si>
  <si>
    <t>ACA0.0000010.0330.02</t>
  </si>
  <si>
    <t>ACA0.000010.0330.02</t>
  </si>
  <si>
    <t>ACA0.00010.0330.02</t>
  </si>
  <si>
    <t>ACA0.0010.0330.02</t>
  </si>
  <si>
    <t>ACA0.010.0330.02</t>
  </si>
  <si>
    <t>ACA0.0000010.0330.045</t>
  </si>
  <si>
    <t>ACA0.000010.0330.045</t>
  </si>
  <si>
    <t>ACA0.00010.0330.045</t>
  </si>
  <si>
    <t>ACA0.0010.0330.045</t>
  </si>
  <si>
    <t>ACA0.010.0330.045</t>
  </si>
  <si>
    <t>ACA0.0000010.0331</t>
  </si>
  <si>
    <t>ACA0.000010.0331</t>
  </si>
  <si>
    <t>ACA0.00010.0331</t>
  </si>
  <si>
    <t>ACA0.0010.0331</t>
  </si>
  <si>
    <t>ACA0.010.0331</t>
  </si>
  <si>
    <t>ACA0.0000010.0335</t>
  </si>
  <si>
    <t>ACA0.000010.0335</t>
  </si>
  <si>
    <t>ACA0.00010.0335</t>
  </si>
  <si>
    <t>ACA0.0010.0335</t>
  </si>
  <si>
    <t>ACA0.010.0335</t>
  </si>
  <si>
    <t>ACA0.0000010.03310</t>
  </si>
  <si>
    <t>ACA0.000010.03310</t>
  </si>
  <si>
    <t>ACA0.00010.03310</t>
  </si>
  <si>
    <t>ACA0.0010.03310</t>
  </si>
  <si>
    <t>ACA0.010.03310</t>
  </si>
  <si>
    <t>ACA0.000010.330.01</t>
  </si>
  <si>
    <t>ACA0.00010.330.01</t>
  </si>
  <si>
    <t>ACA0.0010.330.01</t>
  </si>
  <si>
    <t>ACA0.010.330.01</t>
  </si>
  <si>
    <t>ACA0.10.330.01</t>
  </si>
  <si>
    <t>ACA0.000010.330.045</t>
  </si>
  <si>
    <t>ACA0.00010.330.045</t>
  </si>
  <si>
    <t>ACA0.0010.330.045</t>
  </si>
  <si>
    <t>ACA0.010.330.045</t>
  </si>
  <si>
    <t>ACA0.10.330.045</t>
  </si>
  <si>
    <t>ACA0.000010.331</t>
  </si>
  <si>
    <t>ACA0.00010.331</t>
  </si>
  <si>
    <t>ACA0.0010.331</t>
  </si>
  <si>
    <t>ACA0.010.331</t>
  </si>
  <si>
    <t>ACA0.10.331</t>
  </si>
  <si>
    <t>ACA0.000010.335</t>
  </si>
  <si>
    <t>ACA0.00010.335</t>
  </si>
  <si>
    <t>ACA0.0010.335</t>
  </si>
  <si>
    <t>ACA0.010.335</t>
  </si>
  <si>
    <t>ACA0.10.335</t>
  </si>
  <si>
    <t>ACA0.000011.10.01</t>
  </si>
  <si>
    <t>ACA0.00011.10.01</t>
  </si>
  <si>
    <t>ACA0.0011.10.01</t>
  </si>
  <si>
    <t>ACA0.011.10.01</t>
  </si>
  <si>
    <t>ACA0.11.10.01</t>
  </si>
  <si>
    <t>ACA0.000011.10.045</t>
  </si>
  <si>
    <t>ACA0.00011.10.045</t>
  </si>
  <si>
    <t>ACA0.0011.10.045</t>
  </si>
  <si>
    <t>ACA0.011.10.045</t>
  </si>
  <si>
    <t>ACA0.11.10.045</t>
  </si>
  <si>
    <t>ACA0.000011.11</t>
  </si>
  <si>
    <t>ACA0.00011.11</t>
  </si>
  <si>
    <t>ACA0.0011.11</t>
  </si>
  <si>
    <t>ACA0.011.11</t>
  </si>
  <si>
    <t>ACA0.11.11</t>
  </si>
  <si>
    <t>ACA0.000011.15</t>
  </si>
  <si>
    <t>ACA0.00011.15</t>
  </si>
  <si>
    <t>ACA0.0011.15</t>
  </si>
  <si>
    <t>ACA0.011.15</t>
  </si>
  <si>
    <t>ACA0.11.15</t>
  </si>
  <si>
    <t>ACA0.000130.045</t>
  </si>
  <si>
    <t>ACA0.00130.045</t>
  </si>
  <si>
    <t>ACA0.0130.045</t>
  </si>
  <si>
    <t>ACA0.130.045</t>
  </si>
  <si>
    <t>ACA130.045</t>
  </si>
  <si>
    <t>ACA0.000130.1</t>
  </si>
  <si>
    <t>ACA0.00130.1</t>
  </si>
  <si>
    <t>ACA0.0130.1</t>
  </si>
  <si>
    <t>ACA0.130.1</t>
  </si>
  <si>
    <t>ACA130.1</t>
  </si>
  <si>
    <t>ACA0.000131</t>
  </si>
  <si>
    <t>ACA0.00131</t>
  </si>
  <si>
    <t>ACA0.0131</t>
  </si>
  <si>
    <t>ACA0.131</t>
  </si>
  <si>
    <t>ACA131</t>
  </si>
  <si>
    <t>ACA0.0001110.045</t>
  </si>
  <si>
    <t>ACA0.001110.045</t>
  </si>
  <si>
    <t>ACA0.01110.045</t>
  </si>
  <si>
    <t>ACA0.1110.045</t>
  </si>
  <si>
    <t>ACA1110.045</t>
  </si>
  <si>
    <t>ACA0.0001110.1</t>
  </si>
  <si>
    <t>ACA0.001110.1</t>
  </si>
  <si>
    <t>ACA0.01110.1</t>
  </si>
  <si>
    <t>ACA0.1110.1</t>
  </si>
  <si>
    <t>ACA1110.1</t>
  </si>
  <si>
    <t>ACA0.0001111</t>
  </si>
  <si>
    <t>ACA0.001111</t>
  </si>
  <si>
    <t>ACA0.01111</t>
  </si>
  <si>
    <t>ACA0.1111</t>
  </si>
  <si>
    <t>ACA1111</t>
  </si>
  <si>
    <t>ACA 10 turn</t>
  </si>
  <si>
    <t>ACA 20 turn</t>
  </si>
  <si>
    <t>ACA 50 turn</t>
  </si>
  <si>
    <t>Capacitance0.00000000010.00000022</t>
  </si>
  <si>
    <t>nF</t>
  </si>
  <si>
    <t>Capacitance0.0000000010.00000022</t>
  </si>
  <si>
    <t>Capacitance0.000000010.00000022</t>
  </si>
  <si>
    <t>Capacitance0.00000010.00000022</t>
  </si>
  <si>
    <t>Capacitance0.0000010.00000022</t>
  </si>
  <si>
    <t>Capacitance0.0000000010.0000033</t>
  </si>
  <si>
    <t>Capacitance0.000000010.0000033</t>
  </si>
  <si>
    <t>Capacitance0.00000010.0000033</t>
  </si>
  <si>
    <t>Capacitance0.0000010.0000033</t>
  </si>
  <si>
    <t>Capacitance0.0000000010.000011</t>
  </si>
  <si>
    <t>Capacitance0.000000010.000011</t>
  </si>
  <si>
    <t>Capacitance0.00000010.000011</t>
  </si>
  <si>
    <t>Capacitance0.0000010.000011</t>
  </si>
  <si>
    <t>Capacitance0.000010.000011</t>
  </si>
  <si>
    <t>Capacitance0.000000010.000033</t>
  </si>
  <si>
    <t>Capacitance0.00000010.000033</t>
  </si>
  <si>
    <t>Capacitance0.0000010.000033</t>
  </si>
  <si>
    <t>Capacitance0.000010.000033</t>
  </si>
  <si>
    <t>Capacitance0.000000010.00011</t>
  </si>
  <si>
    <t>Capacitance0.00000010.00011</t>
  </si>
  <si>
    <t>Capacitance0.0000010.00011</t>
  </si>
  <si>
    <t>Capacitance0.000010.00011</t>
  </si>
  <si>
    <t>Capacitance0.00000010.00033</t>
  </si>
  <si>
    <t>Capacitance0.0000010.00033</t>
  </si>
  <si>
    <t>Capacitance0.000010.00033</t>
  </si>
  <si>
    <t>Capacitance0.00010.00033</t>
  </si>
  <si>
    <t>Capacitance0.00000010.0011</t>
  </si>
  <si>
    <t>Capacitance0.0000010.0011</t>
  </si>
  <si>
    <t>Capacitance0.000010.0011</t>
  </si>
  <si>
    <t>Capacitance0.00010.0011</t>
  </si>
  <si>
    <t>Capacitance0.0000010.0033</t>
  </si>
  <si>
    <t>Capacitance0.000010.0033</t>
  </si>
  <si>
    <t>Capacitance0.00010.0033</t>
  </si>
  <si>
    <t>Capacitance0.0010.0033</t>
  </si>
  <si>
    <t>Capacitance0.0000010.011</t>
  </si>
  <si>
    <t>Capacitance0.000010.011</t>
  </si>
  <si>
    <t>Capacitance0.00010.011</t>
  </si>
  <si>
    <t>Capacitance0.0010.011</t>
  </si>
  <si>
    <t>Capacitance0.000010.033</t>
  </si>
  <si>
    <t>Capacitance0.00010.033</t>
  </si>
  <si>
    <t>Capacitance0.0010.033</t>
  </si>
  <si>
    <t>Capacitance0.010.033</t>
  </si>
  <si>
    <t>Capacitance0.000010.11</t>
  </si>
  <si>
    <t>Capacitance0.00010.11</t>
  </si>
  <si>
    <t>Capacitance0.0010.11</t>
  </si>
  <si>
    <t>Capacitance0.010.11</t>
  </si>
  <si>
    <t>Capacitance0.00010.33</t>
  </si>
  <si>
    <t>Capacitance0.0010.33</t>
  </si>
  <si>
    <t>Capacitance0.010.33</t>
  </si>
  <si>
    <t>Capacitance0.10.33</t>
  </si>
  <si>
    <t>Capacitance0.00011.1</t>
  </si>
  <si>
    <t>Capacitance0.0011.1</t>
  </si>
  <si>
    <t>Capacitance0.011.1</t>
  </si>
  <si>
    <t>Capacitance0.11.1</t>
  </si>
  <si>
    <t>Capacitance0.0013.3</t>
  </si>
  <si>
    <t>Capacitance0.013.3</t>
  </si>
  <si>
    <t>Capacitance0.13.3</t>
  </si>
  <si>
    <t>Capacitance13.3</t>
  </si>
  <si>
    <t>Capacitance0.00111</t>
  </si>
  <si>
    <t>Capacitance0.0111</t>
  </si>
  <si>
    <t>Capacitance0.111</t>
  </si>
  <si>
    <t>Capacitance111</t>
  </si>
  <si>
    <t>Capacitance0.0133</t>
  </si>
  <si>
    <t>µF*</t>
  </si>
  <si>
    <t>Capacitance0.133</t>
  </si>
  <si>
    <t>Capacitance133</t>
  </si>
  <si>
    <t>Capacitance1033</t>
  </si>
  <si>
    <t>Hz</t>
  </si>
  <si>
    <t>Frequency0.0010.001</t>
  </si>
  <si>
    <t>Frequency0.010.001</t>
  </si>
  <si>
    <t>Frequency0.00010.12</t>
  </si>
  <si>
    <t>Frequency0.0010.12</t>
  </si>
  <si>
    <t>Frequency0.010.12</t>
  </si>
  <si>
    <t>Frequency0.0011.2</t>
  </si>
  <si>
    <t>Frequency0.011.2</t>
  </si>
  <si>
    <t>Frequency0.0112</t>
  </si>
  <si>
    <t>Frequency0.112</t>
  </si>
  <si>
    <t>Frequency112</t>
  </si>
  <si>
    <t>Frequency0.1120</t>
  </si>
  <si>
    <t>Frequency1120</t>
  </si>
  <si>
    <t>Frequency10120</t>
  </si>
  <si>
    <t>Frequency11200</t>
  </si>
  <si>
    <t>Frequency101200</t>
  </si>
  <si>
    <t>Frequency1001200</t>
  </si>
  <si>
    <t>DCVmeas</t>
  </si>
  <si>
    <t>nA</t>
  </si>
  <si>
    <t>µΩ</t>
  </si>
  <si>
    <t>ACAshunt</t>
  </si>
  <si>
    <t xml:space="preserve">TC Ind, E </t>
  </si>
  <si>
    <t>TC Ind, J</t>
  </si>
  <si>
    <t>TC Ind, K</t>
  </si>
  <si>
    <t>TC Ind, N</t>
  </si>
  <si>
    <t>TC Ind, R</t>
  </si>
  <si>
    <t>TC Ind, S</t>
  </si>
  <si>
    <t>TC Ind, T</t>
  </si>
  <si>
    <t>PT100</t>
  </si>
  <si>
    <t>PT1000</t>
  </si>
  <si>
    <t>Main Name</t>
  </si>
  <si>
    <t>DCVmeas0.000000010</t>
  </si>
  <si>
    <t>DCVmeas0.00000010</t>
  </si>
  <si>
    <t>DCVmeas0.0000010</t>
  </si>
  <si>
    <t>DCVmeas0.000010</t>
  </si>
  <si>
    <t>DCVmeas0.00010</t>
  </si>
  <si>
    <t>DCVmeas0.0010</t>
  </si>
  <si>
    <t>DCVmeas0.000000010.001</t>
  </si>
  <si>
    <t>DCVmeas0.00000010.001</t>
  </si>
  <si>
    <t>DCVmeas0.0000010.001</t>
  </si>
  <si>
    <t>DCVmeas0.000010.001</t>
  </si>
  <si>
    <t>DCVmeas0.00010.001</t>
  </si>
  <si>
    <t>DCVmeas0.0010.001</t>
  </si>
  <si>
    <t>DCVmeas0.00000010.01</t>
  </si>
  <si>
    <t>DCVmeas0.0000010.01</t>
  </si>
  <si>
    <t>DCVmeas0.000010.01</t>
  </si>
  <si>
    <t>DCVmeas0.00010.01</t>
  </si>
  <si>
    <t>DCVmeas0.0010.01</t>
  </si>
  <si>
    <t>DCVmeas0.010.01</t>
  </si>
  <si>
    <t>DCVmeas0.0000010.1</t>
  </si>
  <si>
    <t>DCVmeas0.000010.1</t>
  </si>
  <si>
    <t>DCVmeas0.00010.1</t>
  </si>
  <si>
    <t>DCVmeas0.0010.1</t>
  </si>
  <si>
    <t>DCVmeas0.010.1</t>
  </si>
  <si>
    <t>DCVmeas0.10.1</t>
  </si>
  <si>
    <t>DCVmeas0.000011</t>
  </si>
  <si>
    <t>DCVmeas0.00011</t>
  </si>
  <si>
    <t>DCVmeas0.0011</t>
  </si>
  <si>
    <t>DCVmeas0.011</t>
  </si>
  <si>
    <t>DCVmeas0.11</t>
  </si>
  <si>
    <t>DCVmeas11</t>
  </si>
  <si>
    <t>DCVmeas0.000110</t>
  </si>
  <si>
    <t>DCVmeas0.00110</t>
  </si>
  <si>
    <t>DCVmeas0.0110</t>
  </si>
  <si>
    <t>DCVmeas0.110</t>
  </si>
  <si>
    <t>DCVmeas110</t>
  </si>
  <si>
    <t>kOhm</t>
  </si>
  <si>
    <t>DCV0.000010.1</t>
  </si>
  <si>
    <t>DCV0.00010.1</t>
  </si>
  <si>
    <t>DCV0.0010.1</t>
  </si>
  <si>
    <t>DCV0.010.1</t>
  </si>
  <si>
    <t>DCV0.10.1</t>
  </si>
  <si>
    <t>DCV0.00011</t>
  </si>
  <si>
    <t>DCV0.0011</t>
  </si>
  <si>
    <t>DCV0.011</t>
  </si>
  <si>
    <t>DCV0.11</t>
  </si>
  <si>
    <t>DCV11</t>
  </si>
  <si>
    <t>DCV0.00110</t>
  </si>
  <si>
    <t>DCV0.0110</t>
  </si>
  <si>
    <t>DCV0.110</t>
  </si>
  <si>
    <t>DCV110</t>
  </si>
  <si>
    <t>DCV1010</t>
  </si>
  <si>
    <t>DCV0.01100</t>
  </si>
  <si>
    <t>DCV0.1100</t>
  </si>
  <si>
    <t>DCV1100</t>
  </si>
  <si>
    <t>DCV10100</t>
  </si>
  <si>
    <t>DCV100100</t>
  </si>
  <si>
    <t>DCA0.000000010.0001</t>
  </si>
  <si>
    <t>DCA0.00000010.0001</t>
  </si>
  <si>
    <t>DCA0.0000010.0001</t>
  </si>
  <si>
    <t>DCA0.000010.0001</t>
  </si>
  <si>
    <t>DCA0.00010.0001</t>
  </si>
  <si>
    <t>DCA0.00000010.001</t>
  </si>
  <si>
    <t>DCA0.0000010.001</t>
  </si>
  <si>
    <t>DCA0.000010.001</t>
  </si>
  <si>
    <t>DCA0.00010.001</t>
  </si>
  <si>
    <t>DCA0.0010.001</t>
  </si>
  <si>
    <t>DCA0.0000010.01</t>
  </si>
  <si>
    <t>DCA0.000010.01</t>
  </si>
  <si>
    <t>DCA0.00010.01</t>
  </si>
  <si>
    <t>DCA0.0010.01</t>
  </si>
  <si>
    <t>DCA0.010.01</t>
  </si>
  <si>
    <t>DCA0.000010.1</t>
  </si>
  <si>
    <t>DCA0.00010.1</t>
  </si>
  <si>
    <t>DCA0.0010.1</t>
  </si>
  <si>
    <t>DCA0.010.1</t>
  </si>
  <si>
    <t>DCA0.10.1</t>
  </si>
  <si>
    <t>DCA0.00011</t>
  </si>
  <si>
    <t>DCA0.0011</t>
  </si>
  <si>
    <t>DCA0.011</t>
  </si>
  <si>
    <t>DCA0.11</t>
  </si>
  <si>
    <t>DCA11</t>
  </si>
  <si>
    <t>DCA 10 turn0.000110</t>
  </si>
  <si>
    <t>DCA 10 turn0.00110</t>
  </si>
  <si>
    <t>DCA 10 turn0.0110</t>
  </si>
  <si>
    <t>DCA 10 turn0.110</t>
  </si>
  <si>
    <t>DCA 10 turn110</t>
  </si>
  <si>
    <t>DCA 10 turn1010</t>
  </si>
  <si>
    <t>DCA 50 turn0.0015</t>
  </si>
  <si>
    <t>DCA 50 turn0.015</t>
  </si>
  <si>
    <t>DCA 50 turn0.15</t>
  </si>
  <si>
    <t>DCA 50 turn15</t>
  </si>
  <si>
    <t>DCA 50 turn105</t>
  </si>
  <si>
    <t>DCA 50 turn0.00150</t>
  </si>
  <si>
    <t>DCA 50 turn0.0150</t>
  </si>
  <si>
    <t>DCA 50 turn0.150</t>
  </si>
  <si>
    <t>DCA 50 turn150</t>
  </si>
  <si>
    <t>DCA 50 turn1050</t>
  </si>
  <si>
    <t>ACV0.00000100.01</t>
  </si>
  <si>
    <t>KHz</t>
  </si>
  <si>
    <t>ACV0.0000100.01</t>
  </si>
  <si>
    <t>ACV0.000100.01</t>
  </si>
  <si>
    <t>ACV0.00100.01</t>
  </si>
  <si>
    <t>ACV0.0100.01</t>
  </si>
  <si>
    <t>ACV0.00000102</t>
  </si>
  <si>
    <t>ACV0.0000102</t>
  </si>
  <si>
    <t>ACV0.000102</t>
  </si>
  <si>
    <t>ACV0.00102</t>
  </si>
  <si>
    <t>ACV0.0102</t>
  </si>
  <si>
    <t>ACV0.000010.10.01</t>
  </si>
  <si>
    <t>ACV0.00010.10.01</t>
  </si>
  <si>
    <t>ACV0.0010.10.01</t>
  </si>
  <si>
    <t>ACV0.010.10.01</t>
  </si>
  <si>
    <t>ACV0.10.10.01</t>
  </si>
  <si>
    <t>ACV0.000010.12</t>
  </si>
  <si>
    <t>ACV0.00010.12</t>
  </si>
  <si>
    <t>ACV0.0010.12</t>
  </si>
  <si>
    <t>ACV0.010.12</t>
  </si>
  <si>
    <t>ACV0.10.12</t>
  </si>
  <si>
    <t>ACV0.000110.01</t>
  </si>
  <si>
    <t>ACV0.00110.01</t>
  </si>
  <si>
    <t>ACV0.0110.01</t>
  </si>
  <si>
    <t>ACV0.110.01</t>
  </si>
  <si>
    <t>ACV110.01</t>
  </si>
  <si>
    <t>ACV0.000112</t>
  </si>
  <si>
    <t>ACV0.00112</t>
  </si>
  <si>
    <t>ACV0.0112</t>
  </si>
  <si>
    <t>ACV0.112</t>
  </si>
  <si>
    <t>ACV112</t>
  </si>
  <si>
    <t>ACV0.001100.04</t>
  </si>
  <si>
    <t>ACV0.01100.04</t>
  </si>
  <si>
    <t>ACV0.1100.04</t>
  </si>
  <si>
    <t>ACV1100.04</t>
  </si>
  <si>
    <t>ACV10100.04</t>
  </si>
  <si>
    <t>ACV0.011000.04</t>
  </si>
  <si>
    <t>ACV0.11000.04</t>
  </si>
  <si>
    <t>ACV11000.04</t>
  </si>
  <si>
    <t>ACV101000.04</t>
  </si>
  <si>
    <t>ACV1001000.04</t>
  </si>
  <si>
    <t>ACA0.0000000010.000010.01</t>
  </si>
  <si>
    <t>ACA0.000000010.000010.01</t>
  </si>
  <si>
    <t>ACA0.00000010.000010.01</t>
  </si>
  <si>
    <t>ACA0.0000010.000010.01</t>
  </si>
  <si>
    <t>ACA0.000010.000010.01</t>
  </si>
  <si>
    <t>ACA0.000000010.00010.01</t>
  </si>
  <si>
    <t>ACA0.00000010.00010.01</t>
  </si>
  <si>
    <t>ACA0.0000010.00010.01</t>
  </si>
  <si>
    <t>ACA0.000010.00010.01</t>
  </si>
  <si>
    <t>ACA0.00010.00010.01</t>
  </si>
  <si>
    <t>ACA0.00000010.0010.01</t>
  </si>
  <si>
    <t>ACA0.0000010.0010.01</t>
  </si>
  <si>
    <t>ACA0.000010.0010.01</t>
  </si>
  <si>
    <t>ACA0.00010.0010.01</t>
  </si>
  <si>
    <t>ACA0.0010.0010.01</t>
  </si>
  <si>
    <t>ACA0.0000010.010.01</t>
  </si>
  <si>
    <t>ACA0.000010.010.01</t>
  </si>
  <si>
    <t>ACA0.00010.010.01</t>
  </si>
  <si>
    <t>ACA0.0010.010.01</t>
  </si>
  <si>
    <t>ACA0.010.010.01</t>
  </si>
  <si>
    <t>ACA0.000010.10.01</t>
  </si>
  <si>
    <t>ACA0.00010.10.01</t>
  </si>
  <si>
    <t>ACA0.0010.10.01</t>
  </si>
  <si>
    <t>ACA0.010.10.01</t>
  </si>
  <si>
    <t>ACA0.10.10.01</t>
  </si>
  <si>
    <t>ACA0.000110.01</t>
  </si>
  <si>
    <t>ACA0.00110.01</t>
  </si>
  <si>
    <t>ACA0.0110.01</t>
  </si>
  <si>
    <t>ACA0.110.01</t>
  </si>
  <si>
    <t>ACA110.01</t>
  </si>
  <si>
    <t>Capacitance0.0000000010.000001</t>
  </si>
  <si>
    <t>Capacitance0.000000010.000001</t>
  </si>
  <si>
    <t>Capacitance0.00000010.000001</t>
  </si>
  <si>
    <t>Capacitance0.0000010.000001</t>
  </si>
  <si>
    <t>Capacitance0.000010.000001</t>
  </si>
  <si>
    <t>Capacitance0.000000010.00001</t>
  </si>
  <si>
    <t>Capacitance0.00000010.00001</t>
  </si>
  <si>
    <t>Capacitance0.0000010.00001</t>
  </si>
  <si>
    <t>Capacitance0.000010.00001</t>
  </si>
  <si>
    <t>Capacitance0.00010.00001</t>
  </si>
  <si>
    <t>Capacitance0.00000010.0001</t>
  </si>
  <si>
    <t>Capacitance0.0000010.0001</t>
  </si>
  <si>
    <t>Capacitance0.000010.0001</t>
  </si>
  <si>
    <t>Capacitance0.00010.0001</t>
  </si>
  <si>
    <t>Capacitance0.0010.0001</t>
  </si>
  <si>
    <t>Frequency0.10.001</t>
  </si>
  <si>
    <t>Frequency10.001</t>
  </si>
  <si>
    <t>Frequency100.001</t>
  </si>
  <si>
    <t>Insulation DCV11</t>
  </si>
  <si>
    <t>Insulation DCV</t>
  </si>
  <si>
    <t>Insulation DCV101</t>
  </si>
  <si>
    <t>Insulation DCV1001</t>
  </si>
  <si>
    <t>Insulation DCV1100</t>
  </si>
  <si>
    <t>Insulation DCV10100</t>
  </si>
  <si>
    <t>Insulation DCV100100</t>
  </si>
  <si>
    <t>Insulation DCV1250</t>
  </si>
  <si>
    <t>Insulation DCV10250</t>
  </si>
  <si>
    <t>Insulation DCV100250</t>
  </si>
  <si>
    <t>Insulation DCV 1500</t>
  </si>
  <si>
    <t xml:space="preserve">Insulation DCV </t>
  </si>
  <si>
    <t>Insulation DCV 10500</t>
  </si>
  <si>
    <t>Insulation DCV 100500</t>
  </si>
  <si>
    <t>Insulation Res10250</t>
  </si>
  <si>
    <t>Insulation Res</t>
  </si>
  <si>
    <t>Insulation Res100250</t>
  </si>
  <si>
    <t>Insulation Res1000250</t>
  </si>
  <si>
    <t>Insulation Res10000250</t>
  </si>
  <si>
    <t>Insulation Res10100000</t>
  </si>
  <si>
    <t>Insulation Res100100000</t>
  </si>
  <si>
    <t>Insulation Res1000100000</t>
  </si>
  <si>
    <t>Insulation Res10000100000</t>
  </si>
  <si>
    <t>Insulation Res100000100000</t>
  </si>
  <si>
    <t>Insulation Res10250000</t>
  </si>
  <si>
    <t>Insulation Res100250000</t>
  </si>
  <si>
    <t>Insulation Res1000250000</t>
  </si>
  <si>
    <t>Insulation Res10000250000</t>
  </si>
  <si>
    <t>Insulation Res10500000</t>
  </si>
  <si>
    <t>Insulation Res100500000</t>
  </si>
  <si>
    <t>Insulation Res1000500000</t>
  </si>
  <si>
    <t>Insulation Res10000500000</t>
  </si>
  <si>
    <t>Insulation Res100000500000</t>
  </si>
  <si>
    <t>TcindicatorJ0.1-346</t>
  </si>
  <si>
    <t>TcindicatorJ</t>
  </si>
  <si>
    <t>TcindicatorJ0.1-148</t>
  </si>
  <si>
    <t>TcindicatorJ0.1302</t>
  </si>
  <si>
    <t>TcindicatorJ0.11400</t>
  </si>
  <si>
    <t>TcindicatorJ1-346</t>
  </si>
  <si>
    <t>TcindicatorJ1-148</t>
  </si>
  <si>
    <t>TcindicatorJ1302</t>
  </si>
  <si>
    <t>TcindicatorJ11400</t>
  </si>
  <si>
    <t>TcindicatorJ0.1-210</t>
  </si>
  <si>
    <t>TcindicatorJ0.1-100</t>
  </si>
  <si>
    <t>TcindicatorJ0.1150</t>
  </si>
  <si>
    <t>TcindicatorJ0.1760</t>
  </si>
  <si>
    <t>TcindicatorJ1-210</t>
  </si>
  <si>
    <t>TcindicatorJ1-100</t>
  </si>
  <si>
    <t>TcindicatorJ1150</t>
  </si>
  <si>
    <t>TcindicatorJ1760</t>
  </si>
  <si>
    <t>TcindicatorK0.1-328</t>
  </si>
  <si>
    <t>TcindicatorK</t>
  </si>
  <si>
    <t>TcindicatorK0.1-148</t>
  </si>
  <si>
    <t>TcindicatorK0.1248</t>
  </si>
  <si>
    <t>TcindicatorK1-328</t>
  </si>
  <si>
    <t>TcindicatorK1-148</t>
  </si>
  <si>
    <t>TcindicatorK1248</t>
  </si>
  <si>
    <t>TcindicatorK0.1-200</t>
  </si>
  <si>
    <t>TcindicatorK0.1-100</t>
  </si>
  <si>
    <t>TcindicatorK0.1120</t>
  </si>
  <si>
    <t>TcindicatorK1-200</t>
  </si>
  <si>
    <t>TcindicatorK1-100</t>
  </si>
  <si>
    <t>TcindicatorK1120</t>
  </si>
  <si>
    <t>TcindicatorN0.1-328</t>
  </si>
  <si>
    <t>TcindicatorN</t>
  </si>
  <si>
    <t>TcindicatorN0.1-148</t>
  </si>
  <si>
    <t>TcindicatorN0.1770</t>
  </si>
  <si>
    <t>TcindicatorN1-328</t>
  </si>
  <si>
    <t>TcindicatorN1-148</t>
  </si>
  <si>
    <t>TcindicatorN1770</t>
  </si>
  <si>
    <t>TcindicatorN0.1-200</t>
  </si>
  <si>
    <t>TcindicatorN0.1-100</t>
  </si>
  <si>
    <t>TcindicatorN0.1410</t>
  </si>
  <si>
    <t>TcindicatorN1-200</t>
  </si>
  <si>
    <t>TcindicatorN1-100</t>
  </si>
  <si>
    <t>TcindicatorN1410</t>
  </si>
  <si>
    <t>TcindicatorR0.132</t>
  </si>
  <si>
    <t>TcindicatorR</t>
  </si>
  <si>
    <t>TcindicatorR0.1482</t>
  </si>
  <si>
    <t>TcindicatorR132</t>
  </si>
  <si>
    <t>TcindicatorR1482</t>
  </si>
  <si>
    <t>TcindicatorR0.10</t>
  </si>
  <si>
    <t>TcindicatorR0.1250</t>
  </si>
  <si>
    <t>TcindicatorR10</t>
  </si>
  <si>
    <t>TcindicatorR1250</t>
  </si>
  <si>
    <t>TcindicatorS0.132</t>
  </si>
  <si>
    <t>TcindicatorS</t>
  </si>
  <si>
    <t>TcindicatorS0.1482</t>
  </si>
  <si>
    <t>TcindicatorS132</t>
  </si>
  <si>
    <t>TcindicatorS1482</t>
  </si>
  <si>
    <t>TcindicatorS0.10</t>
  </si>
  <si>
    <t>TcindicatorS0.1250</t>
  </si>
  <si>
    <t>TcindicatorS10</t>
  </si>
  <si>
    <t>TcindicatorS1250</t>
  </si>
  <si>
    <t>TcindicatorT0.1-418</t>
  </si>
  <si>
    <t>TcindicatorT</t>
  </si>
  <si>
    <t>TcindicatorT0.1-238</t>
  </si>
  <si>
    <t>TcindicatorT1-418</t>
  </si>
  <si>
    <t>TcindicatorT1-238</t>
  </si>
  <si>
    <t>TcindicatorT0.1-250</t>
  </si>
  <si>
    <t>TcindicatorT0.1-150</t>
  </si>
  <si>
    <t>TcindicatorT1-250</t>
  </si>
  <si>
    <t>TcindicatorT1-150</t>
  </si>
  <si>
    <t>Action</t>
  </si>
  <si>
    <t>Validated all functions and calculations, repeat readings, uncertainty derivations from table</t>
  </si>
  <si>
    <t>Changed calculations so that any reading with no uncertainty is marked with an asterisk</t>
  </si>
  <si>
    <t>Reordered standard 1 values to fix uncertainty calcualtor errors</t>
  </si>
  <si>
    <t>Added Standard 2, HP 3458A uncertainties</t>
  </si>
  <si>
    <t>Fixed lookup functions so that ACA works properly</t>
  </si>
  <si>
    <t>Fixed error in lookup function</t>
  </si>
  <si>
    <t>Changed 3458A uncertainties to Ω instead of Ohms</t>
  </si>
  <si>
    <t>Added Standards 3 and 4, HP 34420A and Transmille uncertainties</t>
  </si>
  <si>
    <t>Updated 34420A uncertainties</t>
  </si>
  <si>
    <t>Updated 3458A uncertainties</t>
  </si>
  <si>
    <t>Resistance0.0000000010</t>
  </si>
  <si>
    <t>Resistance0.000000010</t>
  </si>
  <si>
    <t>Resistance0.00000010</t>
  </si>
  <si>
    <t>Resistance0.000000011</t>
  </si>
  <si>
    <t>Resistance0.00000011</t>
  </si>
  <si>
    <t>Resistance0.0000011</t>
  </si>
  <si>
    <t>Resistance0.000011</t>
  </si>
  <si>
    <t>Resistance0.00011</t>
  </si>
  <si>
    <t>Resistance0.000000110</t>
  </si>
  <si>
    <t>Resistance0.00000110</t>
  </si>
  <si>
    <t>Resistance0.0000110</t>
  </si>
  <si>
    <t>Resistance0.000110</t>
  </si>
  <si>
    <t>Resistance0.00110</t>
  </si>
  <si>
    <t>Resistance0.001100</t>
  </si>
  <si>
    <t>Resistance0.01100</t>
  </si>
  <si>
    <t>Resistance0.1100</t>
  </si>
  <si>
    <t>Resistance1100</t>
  </si>
  <si>
    <t>Resistance10100</t>
  </si>
  <si>
    <t>Resistance0.011</t>
  </si>
  <si>
    <t>Resistance0.11</t>
  </si>
  <si>
    <t>Resistance11</t>
  </si>
  <si>
    <t>Resistance101</t>
  </si>
  <si>
    <t>Resistance1001</t>
  </si>
  <si>
    <t>Resistance0.110</t>
  </si>
  <si>
    <t>Resistance110</t>
  </si>
  <si>
    <t>Resistance1010</t>
  </si>
  <si>
    <t>Resistance10010</t>
  </si>
  <si>
    <t>Resistance100010</t>
  </si>
  <si>
    <t>Resistance1000100</t>
  </si>
  <si>
    <t>Resistance10000100</t>
  </si>
  <si>
    <t>Resistance100000100</t>
  </si>
  <si>
    <t>Resistance1000000100</t>
  </si>
  <si>
    <t>Resistance10000000100</t>
  </si>
  <si>
    <t>DCV0.10</t>
  </si>
  <si>
    <t>DCV10</t>
  </si>
  <si>
    <t>DCA0.0010</t>
  </si>
  <si>
    <t>DCA0.010</t>
  </si>
  <si>
    <t>DCA0.10</t>
  </si>
  <si>
    <t>µOhms</t>
  </si>
  <si>
    <t>Resistance0.010</t>
  </si>
  <si>
    <t>Resistance0.10</t>
  </si>
  <si>
    <t>Resistance10</t>
  </si>
  <si>
    <t>Resistance100</t>
  </si>
  <si>
    <t>Resistance1000</t>
  </si>
  <si>
    <t>Resistance10000</t>
  </si>
  <si>
    <t>ACV0.000001020</t>
  </si>
  <si>
    <t>ACV0.00001020</t>
  </si>
  <si>
    <t>ACV0.0001020</t>
  </si>
  <si>
    <t>ACV0.001020</t>
  </si>
  <si>
    <t>ACV0.000001050</t>
  </si>
  <si>
    <t>ACV0.00001050</t>
  </si>
  <si>
    <t>ACV0.0001050</t>
  </si>
  <si>
    <t>ACV0.001050</t>
  </si>
  <si>
    <t>ACV0.0000010100</t>
  </si>
  <si>
    <t>ACV0.000010100</t>
  </si>
  <si>
    <t>ACV0.00010100</t>
  </si>
  <si>
    <t>ACV0.0010100</t>
  </si>
  <si>
    <t>ACA0.0000000100.02</t>
  </si>
  <si>
    <t>ACA0.000000100.02</t>
  </si>
  <si>
    <t>ACA0.00000100.02</t>
  </si>
  <si>
    <t>ACA0.0000100.02</t>
  </si>
  <si>
    <t>ACA0.000100.02</t>
  </si>
  <si>
    <t>ACA0.00100.02</t>
  </si>
  <si>
    <t>ACA0.0100.02</t>
  </si>
  <si>
    <t>ACA0.100.02</t>
  </si>
  <si>
    <t>ACA100.02</t>
  </si>
  <si>
    <t>ACA0.0000000100.045</t>
  </si>
  <si>
    <t>ACA0.000000100.045</t>
  </si>
  <si>
    <t>ACA0.00000100.045</t>
  </si>
  <si>
    <t>ACA0.0000100.045</t>
  </si>
  <si>
    <t>ACA0.000100.045</t>
  </si>
  <si>
    <t>ACA0.00100.045</t>
  </si>
  <si>
    <t>ACA0.0100.045</t>
  </si>
  <si>
    <t>ACA0.100.045</t>
  </si>
  <si>
    <t>ACA100.045</t>
  </si>
  <si>
    <t>Frequency0.0000010</t>
  </si>
  <si>
    <t>Frequency0.000010</t>
  </si>
  <si>
    <t>Frequency0.00010</t>
  </si>
  <si>
    <t>Frequency0.0010</t>
  </si>
  <si>
    <t>Frequency0.010</t>
  </si>
  <si>
    <t>Frequency0.10</t>
  </si>
  <si>
    <t>Frequency10</t>
  </si>
  <si>
    <t>CDE</t>
  </si>
  <si>
    <t>CDJ0.1-210</t>
  </si>
  <si>
    <t>CDJ</t>
  </si>
  <si>
    <t>CDJ1-210</t>
  </si>
  <si>
    <t>CDK</t>
  </si>
  <si>
    <t>CDN</t>
  </si>
  <si>
    <t>CDR</t>
  </si>
  <si>
    <t>CDR0.10</t>
  </si>
  <si>
    <t>CDR10</t>
  </si>
  <si>
    <t>CDS</t>
  </si>
  <si>
    <t>CDS0.10</t>
  </si>
  <si>
    <t>CDS10</t>
  </si>
  <si>
    <t>CDT</t>
  </si>
  <si>
    <t>CDPT100</t>
  </si>
  <si>
    <t>CDPT1000</t>
  </si>
  <si>
    <t>FDE</t>
  </si>
  <si>
    <t>FDJ0.1-346</t>
  </si>
  <si>
    <t>FDJ</t>
  </si>
  <si>
    <t>FDJ1-346</t>
  </si>
  <si>
    <t>FDK</t>
  </si>
  <si>
    <t>FDN</t>
  </si>
  <si>
    <t>FDR</t>
  </si>
  <si>
    <t>FDR0.132</t>
  </si>
  <si>
    <t>FDR132</t>
  </si>
  <si>
    <t>FDS</t>
  </si>
  <si>
    <t>FDS0.132</t>
  </si>
  <si>
    <t>FDS132</t>
  </si>
  <si>
    <t>FDT</t>
  </si>
  <si>
    <t>FDPT100</t>
  </si>
  <si>
    <t>FDPT1000</t>
  </si>
  <si>
    <t>DCW</t>
  </si>
  <si>
    <t>WDC</t>
  </si>
  <si>
    <t>WAC</t>
  </si>
  <si>
    <t>ACW</t>
  </si>
  <si>
    <t>DCV100</t>
  </si>
  <si>
    <t>DCV0.0011000</t>
  </si>
  <si>
    <t>DCV0.011000</t>
  </si>
  <si>
    <t>DCV0.11000</t>
  </si>
  <si>
    <t>DCV11000</t>
  </si>
  <si>
    <t>DCV101000</t>
  </si>
  <si>
    <t>DCA0.000120.5</t>
  </si>
  <si>
    <t>DCA0.00120.5</t>
  </si>
  <si>
    <t>DCA0.0120.5</t>
  </si>
  <si>
    <t>DCA0.120.5</t>
  </si>
  <si>
    <t>DCA 10 turn0.01205</t>
  </si>
  <si>
    <t>DCA 10 turn0.1205</t>
  </si>
  <si>
    <t>DCA 10 turn1205</t>
  </si>
  <si>
    <t>DCA 10 turn10205</t>
  </si>
  <si>
    <t>DCA 10 turn100205</t>
  </si>
  <si>
    <t>DCA 20 turn0.01410</t>
  </si>
  <si>
    <t>DCA 20 turn0.1410</t>
  </si>
  <si>
    <t>DCA 20 turn1410</t>
  </si>
  <si>
    <t>DCA 20 turn10410</t>
  </si>
  <si>
    <t>DCA 20 turn100410</t>
  </si>
  <si>
    <t>DCA 50 turn0.011025</t>
  </si>
  <si>
    <t>DCA 50 turn0.11025</t>
  </si>
  <si>
    <t>DCA 50 turn11025</t>
  </si>
  <si>
    <t>DCA 50 turn101025</t>
  </si>
  <si>
    <t>DCA 50 turn1001025</t>
  </si>
  <si>
    <t>Resistance100000</t>
  </si>
  <si>
    <t>Resistance101100000</t>
  </si>
  <si>
    <t>Resistance1001100000</t>
  </si>
  <si>
    <t>Resistance10001100000</t>
  </si>
  <si>
    <t>Resistance100001100000</t>
  </si>
  <si>
    <t>ACV0.100.01</t>
  </si>
  <si>
    <t>ACV100.01</t>
  </si>
  <si>
    <t>ACV1000.01</t>
  </si>
  <si>
    <t>ACV0.00000100.045</t>
  </si>
  <si>
    <t>ACV0.0000100.045</t>
  </si>
  <si>
    <t>ACV0.000100.045</t>
  </si>
  <si>
    <t>ACV0.00100.045</t>
  </si>
  <si>
    <t>ACV0.0100.045</t>
  </si>
  <si>
    <t>ACV0.100.045</t>
  </si>
  <si>
    <t>ACV100.045</t>
  </si>
  <si>
    <t>ACV1000.045</t>
  </si>
  <si>
    <t>ACV0.000001010</t>
  </si>
  <si>
    <t>ACV0.00001010</t>
  </si>
  <si>
    <t>ACV0.0001010</t>
  </si>
  <si>
    <t>ACV0.001010</t>
  </si>
  <si>
    <t>ACV0.01010</t>
  </si>
  <si>
    <t>ACV0.1010</t>
  </si>
  <si>
    <t>ACV1010</t>
  </si>
  <si>
    <t>ACV10010</t>
  </si>
  <si>
    <t>ACV0.01020</t>
  </si>
  <si>
    <t>ACV0.1020</t>
  </si>
  <si>
    <t>ACV1020</t>
  </si>
  <si>
    <t>ACV10020</t>
  </si>
  <si>
    <t>ACV0.01050</t>
  </si>
  <si>
    <t>ACV0.1050</t>
  </si>
  <si>
    <t>ACV1050</t>
  </si>
  <si>
    <t>ACV10050</t>
  </si>
  <si>
    <t>ACV0.010100</t>
  </si>
  <si>
    <t>ACV0.10100</t>
  </si>
  <si>
    <t>ACV10100</t>
  </si>
  <si>
    <t>ACV0.0000010500</t>
  </si>
  <si>
    <t>ACV0.000010500</t>
  </si>
  <si>
    <t>ACV0.00010500</t>
  </si>
  <si>
    <t>ACV0.0010500</t>
  </si>
  <si>
    <t>ACV0.010500</t>
  </si>
  <si>
    <t>ACV0.10500</t>
  </si>
  <si>
    <t>ACV10500</t>
  </si>
  <si>
    <t>ACV100100</t>
  </si>
  <si>
    <t>ACV0.0000010.033500</t>
  </si>
  <si>
    <t>ACV0.000010.033500</t>
  </si>
  <si>
    <t>ACV0.00010.033500</t>
  </si>
  <si>
    <t>ACV0.0010.033500</t>
  </si>
  <si>
    <t>ACV0.010.033500</t>
  </si>
  <si>
    <t>ACV0.000010.33500</t>
  </si>
  <si>
    <t>ACV0.00010.33500</t>
  </si>
  <si>
    <t>ACV0.0010.33500</t>
  </si>
  <si>
    <t>ACV0.010.33500</t>
  </si>
  <si>
    <t>ACV0.10.33500</t>
  </si>
  <si>
    <t>ACV0.00013.3500</t>
  </si>
  <si>
    <t>ACV0.0013.3500</t>
  </si>
  <si>
    <t>ACV0.013.3500</t>
  </si>
  <si>
    <t>ACV0.13.3500</t>
  </si>
  <si>
    <t>ACV13.3500</t>
  </si>
  <si>
    <t>ACV0.001330.01</t>
  </si>
  <si>
    <t>ACV0.01330.01</t>
  </si>
  <si>
    <t>ACV0.1330.01</t>
  </si>
  <si>
    <t>ACV1330.01</t>
  </si>
  <si>
    <t>ACV10330.01</t>
  </si>
  <si>
    <t>ACV0.00133100</t>
  </si>
  <si>
    <t>ACV0.0133100</t>
  </si>
  <si>
    <t>ACV0.133100</t>
  </si>
  <si>
    <t>ACV133100</t>
  </si>
  <si>
    <t>ACV1033100</t>
  </si>
  <si>
    <t>ACV0.00133010</t>
  </si>
  <si>
    <t>ACV0.0133010</t>
  </si>
  <si>
    <t>ACV0.133010</t>
  </si>
  <si>
    <t>ACV133010</t>
  </si>
  <si>
    <t>ACV1033010</t>
  </si>
  <si>
    <t>Frequency0.000010.12</t>
  </si>
  <si>
    <t>Frequency0.00011.2</t>
  </si>
  <si>
    <t>Frequency0.00112</t>
  </si>
  <si>
    <t>Frequency0.01120</t>
  </si>
  <si>
    <t>Frequency0.11200</t>
  </si>
  <si>
    <t>Frequency0.12000</t>
  </si>
  <si>
    <t>Frequency12000</t>
  </si>
  <si>
    <t>Frequency102000</t>
  </si>
  <si>
    <t>Frequency1002000</t>
  </si>
  <si>
    <t>ACA0.0000000100.01</t>
  </si>
  <si>
    <t>ACA0.000000100.01</t>
  </si>
  <si>
    <t>ACA0.00000100.01</t>
  </si>
  <si>
    <t>ACA0.0000100.01</t>
  </si>
  <si>
    <t>ACA0.000100.01</t>
  </si>
  <si>
    <t>ACA0.00100.01</t>
  </si>
  <si>
    <t>ACA0.0100.01</t>
  </si>
  <si>
    <t>ACA0.100.01</t>
  </si>
  <si>
    <t>ACA100.01</t>
  </si>
  <si>
    <t>ACA1000.01</t>
  </si>
  <si>
    <t>ACA1000.02</t>
  </si>
  <si>
    <t>ACA1000.045</t>
  </si>
  <si>
    <t>ACA0.0000000101</t>
  </si>
  <si>
    <t>ACA0.000000101</t>
  </si>
  <si>
    <t>ACA0.00000101</t>
  </si>
  <si>
    <t>ACA0.0000101</t>
  </si>
  <si>
    <t>ACA0.000101</t>
  </si>
  <si>
    <t>ACA0.00101</t>
  </si>
  <si>
    <t>ACA0.0101</t>
  </si>
  <si>
    <t>ACA0.101</t>
  </si>
  <si>
    <t>ACA101</t>
  </si>
  <si>
    <t>ACA1001</t>
  </si>
  <si>
    <t>ACA0.0000000105</t>
  </si>
  <si>
    <t>ACA0.000000105</t>
  </si>
  <si>
    <t>ACA0.00000105</t>
  </si>
  <si>
    <t>ACA0.0000105</t>
  </si>
  <si>
    <t>ACA0.000105</t>
  </si>
  <si>
    <t>ACA0.00105</t>
  </si>
  <si>
    <t>ACA0.0105</t>
  </si>
  <si>
    <t>ACA0.105</t>
  </si>
  <si>
    <t>ACA105</t>
  </si>
  <si>
    <t>ACA1005</t>
  </si>
  <si>
    <t>ACA0.00000001010</t>
  </si>
  <si>
    <t>ACA0.0000001010</t>
  </si>
  <si>
    <t>ACA0.000001010</t>
  </si>
  <si>
    <t>ACA0.00001010</t>
  </si>
  <si>
    <t>ACA0.0001010</t>
  </si>
  <si>
    <t>ACA0.001010</t>
  </si>
  <si>
    <t>ACA0.01010</t>
  </si>
  <si>
    <t>ACA0.1010</t>
  </si>
  <si>
    <t>ACA1010</t>
  </si>
  <si>
    <t>ACA10010</t>
  </si>
  <si>
    <t>ACA0.00000001030</t>
  </si>
  <si>
    <t>ACA0.0000001030</t>
  </si>
  <si>
    <t>ACA0.000001030</t>
  </si>
  <si>
    <t>ACA0.00001030</t>
  </si>
  <si>
    <t>ACA0.0001030</t>
  </si>
  <si>
    <t>ACA0.001030</t>
  </si>
  <si>
    <t>ACA0.01030</t>
  </si>
  <si>
    <t>ACA0.1030</t>
  </si>
  <si>
    <t>ACA1030</t>
  </si>
  <si>
    <t>ACA10030</t>
  </si>
  <si>
    <t>ACA0.000000010.0003330</t>
  </si>
  <si>
    <t>ACA0.00000010.0003330</t>
  </si>
  <si>
    <t>ACA0.0000010.0003330</t>
  </si>
  <si>
    <t>ACA0.000010.0003330</t>
  </si>
  <si>
    <t>ACA0.00010.0003330</t>
  </si>
  <si>
    <t>ACA0.00010.003330</t>
  </si>
  <si>
    <t>ACA0.0000010.03330</t>
  </si>
  <si>
    <t>ACA0.000010.03330</t>
  </si>
  <si>
    <t>ACA0.00010.03330</t>
  </si>
  <si>
    <t>ACA0.0010.03330</t>
  </si>
  <si>
    <t>ACA0.010.03330</t>
  </si>
  <si>
    <t>ACA0.000010.3310</t>
  </si>
  <si>
    <t>ACA0.00010.3310</t>
  </si>
  <si>
    <t>ACA0.0010.3310</t>
  </si>
  <si>
    <t>ACA0.010.3310</t>
  </si>
  <si>
    <t>ACA0.10.3310</t>
  </si>
  <si>
    <t>ACA0.000011.110</t>
  </si>
  <si>
    <t>ACA0.00011.110</t>
  </si>
  <si>
    <t>ACA0.0011.110</t>
  </si>
  <si>
    <t>ACA0.011.110</t>
  </si>
  <si>
    <t>ACA0.11.110</t>
  </si>
  <si>
    <t>ACA0.000135</t>
  </si>
  <si>
    <t>ACA0.00135</t>
  </si>
  <si>
    <t>ACA0.0135</t>
  </si>
  <si>
    <t>ACA0.135</t>
  </si>
  <si>
    <t>ACA135</t>
  </si>
  <si>
    <t>ACA0.0001115</t>
  </si>
  <si>
    <t>ACA0.001115</t>
  </si>
  <si>
    <t>ACA0.01115</t>
  </si>
  <si>
    <t>ACA0.1115</t>
  </si>
  <si>
    <t>ACA1115</t>
  </si>
  <si>
    <t>ACA 10 turn0.000110.01</t>
  </si>
  <si>
    <t>ACA 10 turn0.00110.01</t>
  </si>
  <si>
    <t>ACA 10 turn0.0110.01</t>
  </si>
  <si>
    <t>ACA 10 turn0.110.01</t>
  </si>
  <si>
    <t>ACA 10 turn110.01</t>
  </si>
  <si>
    <t>ACA 10 turn1010.01</t>
  </si>
  <si>
    <t>ACA 10 turn0.00110.045</t>
  </si>
  <si>
    <t>ACA 10 turn0.0110.045</t>
  </si>
  <si>
    <t>ACA 10 turn0.110.045</t>
  </si>
  <si>
    <t>ACA 10 turn110.045</t>
  </si>
  <si>
    <t>ACA 10 turn1010.045</t>
  </si>
  <si>
    <t>ACA 10 turn0.00111</t>
  </si>
  <si>
    <t>ACA 10 turn0.0111</t>
  </si>
  <si>
    <t>ACA 10 turn0.111</t>
  </si>
  <si>
    <t>ACA 10 turn111</t>
  </si>
  <si>
    <t>ACA 10 turn1011</t>
  </si>
  <si>
    <t>ACA 10 turn0.00115</t>
  </si>
  <si>
    <t>ACA 10 turn0.0115</t>
  </si>
  <si>
    <t>ACA 10 turn0.115</t>
  </si>
  <si>
    <t>ACA 10 turn115</t>
  </si>
  <si>
    <t>ACA 10 turn1015</t>
  </si>
  <si>
    <t>ACA 10 turn0.001110</t>
  </si>
  <si>
    <t>ACA 10 turn0.01110</t>
  </si>
  <si>
    <t>ACA 10 turn0.1110</t>
  </si>
  <si>
    <t>ACA 10 turn1110</t>
  </si>
  <si>
    <t>ACA 10 turn10110</t>
  </si>
  <si>
    <t>ACA 10 turn0.001110.01</t>
  </si>
  <si>
    <t>ACA 10 turn0.01110.01</t>
  </si>
  <si>
    <t>ACA 10 turn0.1110.01</t>
  </si>
  <si>
    <t>ACA 10 turn1110.01</t>
  </si>
  <si>
    <t>ACA 10 turn10110.01</t>
  </si>
  <si>
    <t>ACA 10 turn0.001110.045</t>
  </si>
  <si>
    <t>ACA 10 turn0.01110.045</t>
  </si>
  <si>
    <t>ACA 10 turn0.1110.045</t>
  </si>
  <si>
    <t>ACA 10 turn1110.045</t>
  </si>
  <si>
    <t>ACA 10 turn10110.045</t>
  </si>
  <si>
    <t>ACA 10 turn0.001111</t>
  </si>
  <si>
    <t>ACA 10 turn0.01111</t>
  </si>
  <si>
    <t>ACA 10 turn0.1111</t>
  </si>
  <si>
    <t>ACA 10 turn1111</t>
  </si>
  <si>
    <t>ACA 10 turn10111</t>
  </si>
  <si>
    <t>ACA 10 turn0.001115</t>
  </si>
  <si>
    <t>ACA 10 turn0.01115</t>
  </si>
  <si>
    <t>ACA 10 turn0.1115</t>
  </si>
  <si>
    <t>ACA 10 turn1115</t>
  </si>
  <si>
    <t>ACA 10 turn10115</t>
  </si>
  <si>
    <t>ACA 10 turn0.0011110</t>
  </si>
  <si>
    <t>ACA 10 turn0.011110</t>
  </si>
  <si>
    <t>ACA 10 turn0.11110</t>
  </si>
  <si>
    <t>ACA 10 turn11110</t>
  </si>
  <si>
    <t>ACA 10 turn101110</t>
  </si>
  <si>
    <t>ACA 10 turn0.01300.045</t>
  </si>
  <si>
    <t>ACA 10 turn0.1300.045</t>
  </si>
  <si>
    <t>ACA 10 turn1300.045</t>
  </si>
  <si>
    <t>ACA 10 turn10300.045</t>
  </si>
  <si>
    <t>ACA 10 turn100300.045</t>
  </si>
  <si>
    <t>ACA 10 turn0.01300.1</t>
  </si>
  <si>
    <t>ACA 10 turn0.1300.1</t>
  </si>
  <si>
    <t>ACA 10 turn1300.1</t>
  </si>
  <si>
    <t>ACA 10 turn10300.1</t>
  </si>
  <si>
    <t>ACA 10 turn100300.1</t>
  </si>
  <si>
    <t>ACA 10 turn0.01301</t>
  </si>
  <si>
    <t>ACA 10 turn0.1301</t>
  </si>
  <si>
    <t>ACA 10 turn1301</t>
  </si>
  <si>
    <t>ACA 10 turn10301</t>
  </si>
  <si>
    <t>ACA 10 turn100301</t>
  </si>
  <si>
    <t>ACA 10 turn0.01305</t>
  </si>
  <si>
    <t>ACA 10 turn0.1305</t>
  </si>
  <si>
    <t>ACA 10 turn1305</t>
  </si>
  <si>
    <t>ACA 10 turn10305</t>
  </si>
  <si>
    <t>ACA 10 turn100305</t>
  </si>
  <si>
    <t>ACA 10 turn0.011100.045</t>
  </si>
  <si>
    <t>ACA 10 turn0.11100.045</t>
  </si>
  <si>
    <t>ACA 10 turn11100.045</t>
  </si>
  <si>
    <t>ACA 10 turn101100.045</t>
  </si>
  <si>
    <t>ACA 10 turn1001100.045</t>
  </si>
  <si>
    <t>ACA 10 turn0.011100.1</t>
  </si>
  <si>
    <t>ACA 10 turn0.11100.1</t>
  </si>
  <si>
    <t>ACA 10 turn11100.1</t>
  </si>
  <si>
    <t>ACA 10 turn101100.1</t>
  </si>
  <si>
    <t>ACA 10 turn1001100.1</t>
  </si>
  <si>
    <t>ACA 10 turn0.011101</t>
  </si>
  <si>
    <t>ACA 10 turn0.11101</t>
  </si>
  <si>
    <t>ACA 10 turn11101</t>
  </si>
  <si>
    <t>ACA 10 turn101101</t>
  </si>
  <si>
    <t>ACA 10 turn1001101</t>
  </si>
  <si>
    <t>ACA 10 turn0.011105</t>
  </si>
  <si>
    <t>ACA 10 turn0.11105</t>
  </si>
  <si>
    <t>ACA 10 turn11105</t>
  </si>
  <si>
    <t>ACA 10 turn101105</t>
  </si>
  <si>
    <t>ACA 10 turn1001105</t>
  </si>
  <si>
    <t>ACA 20 turn0.001220.01</t>
  </si>
  <si>
    <t>ACA 20 turn0.01220.01</t>
  </si>
  <si>
    <t>ACA 20 turn0.1220.01</t>
  </si>
  <si>
    <t>ACA 20 turn1220.01</t>
  </si>
  <si>
    <t>ACA 20 turn10220.01</t>
  </si>
  <si>
    <t>ACA 20 turn0.001220.045</t>
  </si>
  <si>
    <t>ACA 20 turn0.01220.045</t>
  </si>
  <si>
    <t>ACA 20 turn0.1220.045</t>
  </si>
  <si>
    <t>ACA 20 turn1220.045</t>
  </si>
  <si>
    <t>ACA 20 turn10220.045</t>
  </si>
  <si>
    <t>ACA 20 turn0.001221</t>
  </si>
  <si>
    <t>ACA 20 turn0.01221</t>
  </si>
  <si>
    <t>ACA 20 turn0.1221</t>
  </si>
  <si>
    <t>ACA 20 turn1221</t>
  </si>
  <si>
    <t>ACA 20 turn10221</t>
  </si>
  <si>
    <t>ACA 20 turn0.001225</t>
  </si>
  <si>
    <t>ACA 20 turn0.01225</t>
  </si>
  <si>
    <t>ACA 20 turn0.1225</t>
  </si>
  <si>
    <t>ACA 20 turn1225</t>
  </si>
  <si>
    <t>ACA 20 turn10225</t>
  </si>
  <si>
    <t>ACA 20 turn0.0012210</t>
  </si>
  <si>
    <t>ACA 20 turn0.012210</t>
  </si>
  <si>
    <t>ACA 20 turn0.12210</t>
  </si>
  <si>
    <t>ACA 20 turn12210</t>
  </si>
  <si>
    <t>ACA 20 turn102210</t>
  </si>
  <si>
    <t>ACA 20 turn0.01600.045</t>
  </si>
  <si>
    <t>ACA 20 turn0.1600.045</t>
  </si>
  <si>
    <t>ACA 20 turn1600.045</t>
  </si>
  <si>
    <t>ACA 20 turn10600.045</t>
  </si>
  <si>
    <t>ACA 20 turn100600.045</t>
  </si>
  <si>
    <t>ACA 20 turn0.01600.1</t>
  </si>
  <si>
    <t>ACA 20 turn0.1600.1</t>
  </si>
  <si>
    <t>ACA 20 turn1600.1</t>
  </si>
  <si>
    <t>ACA 20 turn10600.1</t>
  </si>
  <si>
    <t>ACA 20 turn100600.1</t>
  </si>
  <si>
    <t>ACA 20 turn0.01601</t>
  </si>
  <si>
    <t>ACA 20 turn0.1601</t>
  </si>
  <si>
    <t>ACA 20 turn1601</t>
  </si>
  <si>
    <t>ACA 20 turn10601</t>
  </si>
  <si>
    <t>ACA 20 turn100601</t>
  </si>
  <si>
    <t>ACA 20 turn0.01605</t>
  </si>
  <si>
    <t>ACA 20 turn0.1605</t>
  </si>
  <si>
    <t>ACA 20 turn1605</t>
  </si>
  <si>
    <t>ACA 20 turn10605</t>
  </si>
  <si>
    <t>ACA 20 turn100605</t>
  </si>
  <si>
    <t>ACA 20 turn0.012200.045</t>
  </si>
  <si>
    <t>ACA 20 turn0.12200.045</t>
  </si>
  <si>
    <t>ACA 20 turn12200.045</t>
  </si>
  <si>
    <t>ACA 20 turn102200.045</t>
  </si>
  <si>
    <t>ACA 20 turn1002200.045</t>
  </si>
  <si>
    <t>ACA 20 turn0.012200.1</t>
  </si>
  <si>
    <t>ACA 20 turn0.12200.1</t>
  </si>
  <si>
    <t>ACA 20 turn12200.1</t>
  </si>
  <si>
    <t>ACA 20 turn102200.1</t>
  </si>
  <si>
    <t>ACA 20 turn1002200.1</t>
  </si>
  <si>
    <t>ACA 20 turn0.012201</t>
  </si>
  <si>
    <t>ACA 20 turn0.12201</t>
  </si>
  <si>
    <t>ACA 20 turn12201</t>
  </si>
  <si>
    <t>ACA 20 turn102201</t>
  </si>
  <si>
    <t>ACA 20 turn1002201</t>
  </si>
  <si>
    <t>ACA 20 turn0.012205</t>
  </si>
  <si>
    <t>ACA 20 turn0.12205</t>
  </si>
  <si>
    <t>ACA 20 turn12205</t>
  </si>
  <si>
    <t>ACA 20 turn102205</t>
  </si>
  <si>
    <t>ACA 20 turn1002205</t>
  </si>
  <si>
    <t>ACA 50 turn0.001550.01</t>
  </si>
  <si>
    <t>ACA 50 turn0.01550.01</t>
  </si>
  <si>
    <t>ACA 50 turn0.1550.01</t>
  </si>
  <si>
    <t>ACA 50 turn1550.01</t>
  </si>
  <si>
    <t>ACA 50 turn10550.01</t>
  </si>
  <si>
    <t>ACA 50 turn100550.01</t>
  </si>
  <si>
    <t>ACA 50 turn0.001550.045</t>
  </si>
  <si>
    <t>ACA 50 turn0.01550.045</t>
  </si>
  <si>
    <t>ACA 50 turn0.1550.045</t>
  </si>
  <si>
    <t>ACA 50 turn1550.045</t>
  </si>
  <si>
    <t>ACA 50 turn10550.045</t>
  </si>
  <si>
    <t>ACA 50 turn100550.045</t>
  </si>
  <si>
    <t>ACA 50 turn0.001550.1</t>
  </si>
  <si>
    <t>ACA 50 turn0.01550.1</t>
  </si>
  <si>
    <t>ACA 50 turn0.1550.1</t>
  </si>
  <si>
    <t>ACA 50 turn1550.1</t>
  </si>
  <si>
    <t>ACA 50 turn10550.1</t>
  </si>
  <si>
    <t>ACA 50 turn100550.1</t>
  </si>
  <si>
    <t>ACA 50 turn0.001551</t>
  </si>
  <si>
    <t>ACA 50 turn0.01551</t>
  </si>
  <si>
    <t>ACA 50 turn0.1551</t>
  </si>
  <si>
    <t>ACA 50 turn1551</t>
  </si>
  <si>
    <t>ACA 50 turn10551</t>
  </si>
  <si>
    <t>ACA 50 turn100551</t>
  </si>
  <si>
    <t>ACA 50 turn0.001555</t>
  </si>
  <si>
    <t>ACA 50 turn0.01555</t>
  </si>
  <si>
    <t>ACA 50 turn0.1555</t>
  </si>
  <si>
    <t>ACA 50 turn1555</t>
  </si>
  <si>
    <t>ACA 50 turn10555</t>
  </si>
  <si>
    <t>ACA 50 turn100555</t>
  </si>
  <si>
    <t>ACA 50 turn0.0015510</t>
  </si>
  <si>
    <t>ACA 50 turn0.015510</t>
  </si>
  <si>
    <t>ACA 50 turn0.15510</t>
  </si>
  <si>
    <t>ACA 50 turn15510</t>
  </si>
  <si>
    <t>ACA 50 turn105510</t>
  </si>
  <si>
    <t>ACA 50 turn1005510</t>
  </si>
  <si>
    <t>ACA 50 turn0.011500.045</t>
  </si>
  <si>
    <t>ACA 50 turn0.11500.045</t>
  </si>
  <si>
    <t>ACA 50 turn11500.045</t>
  </si>
  <si>
    <t>ACA 50 turn101500.045</t>
  </si>
  <si>
    <t>ACA 50 turn1001500.045</t>
  </si>
  <si>
    <t>ACA 50 turn0.011500.1</t>
  </si>
  <si>
    <t>ACA 50 turn0.11500.1</t>
  </si>
  <si>
    <t>ACA 50 turn11500.1</t>
  </si>
  <si>
    <t>ACA 50 turn101500.1</t>
  </si>
  <si>
    <t>ACA 50 turn1001500.1</t>
  </si>
  <si>
    <t>ACA 50 turn0.011501</t>
  </si>
  <si>
    <t>ACA 50 turn0.11501</t>
  </si>
  <si>
    <t>ACA 50 turn11501</t>
  </si>
  <si>
    <t>ACA 50 turn101501</t>
  </si>
  <si>
    <t>ACA 50 turn1001501</t>
  </si>
  <si>
    <t>ACA 50 turn0.011505</t>
  </si>
  <si>
    <t>ACA 50 turn0.11505</t>
  </si>
  <si>
    <t>ACA 50 turn11505</t>
  </si>
  <si>
    <t>ACA 50 turn101505</t>
  </si>
  <si>
    <t>ACA 50 turn1001505</t>
  </si>
  <si>
    <t>ACA 50 turn0.015500.045</t>
  </si>
  <si>
    <t>ACA 50 turn0.15500.045</t>
  </si>
  <si>
    <t>ACA 50 turn15500.045</t>
  </si>
  <si>
    <t>ACA 50 turn105500.045</t>
  </si>
  <si>
    <t>ACA 50 turn1005500.045</t>
  </si>
  <si>
    <t>ACA 50 turn0.015500.1</t>
  </si>
  <si>
    <t>ACA 50 turn0.15500.1</t>
  </si>
  <si>
    <t>ACA 50 turn15500.1</t>
  </si>
  <si>
    <t>ACA 50 turn105500.1</t>
  </si>
  <si>
    <t>ACA 50 turn0.015501</t>
  </si>
  <si>
    <t>ACA 50 turn0.15501</t>
  </si>
  <si>
    <t>ACA 50 turn15501</t>
  </si>
  <si>
    <t>ACA 50 turn105501</t>
  </si>
  <si>
    <t>Capacitance0.01110</t>
  </si>
  <si>
    <t>Capacitance0.1110</t>
  </si>
  <si>
    <t>Capacitance1110</t>
  </si>
  <si>
    <t>Capacitance10110</t>
  </si>
  <si>
    <t>CDE0.1-250</t>
  </si>
  <si>
    <t>CDE0.1-100</t>
  </si>
  <si>
    <t>CDE0.1-25</t>
  </si>
  <si>
    <t>CDE0.1350</t>
  </si>
  <si>
    <t>CDE0.1650</t>
  </si>
  <si>
    <t>CDE0.11000</t>
  </si>
  <si>
    <t>CDE1-250</t>
  </si>
  <si>
    <t>CDE1-100</t>
  </si>
  <si>
    <t>CDE1-25</t>
  </si>
  <si>
    <t>CDE1350</t>
  </si>
  <si>
    <t>CDE1650</t>
  </si>
  <si>
    <t>CDE11000</t>
  </si>
  <si>
    <t>CDJ0.1-100</t>
  </si>
  <si>
    <t>CDJ0.1-30</t>
  </si>
  <si>
    <t>CDJ0.1150</t>
  </si>
  <si>
    <t>CDJ0.1760</t>
  </si>
  <si>
    <t>CDJ0.11200</t>
  </si>
  <si>
    <t>CDJ1-100</t>
  </si>
  <si>
    <t>CDJ1-30</t>
  </si>
  <si>
    <t>CDJ1150</t>
  </si>
  <si>
    <t>CDJ1760</t>
  </si>
  <si>
    <t>CDJ11200</t>
  </si>
  <si>
    <t>CDK0.1-200</t>
  </si>
  <si>
    <t>CDK0.1-100</t>
  </si>
  <si>
    <t>CDK0.1-25</t>
  </si>
  <si>
    <t>CDK0.1120</t>
  </si>
  <si>
    <t>CDK0.11000</t>
  </si>
  <si>
    <t>CDK0.11372</t>
  </si>
  <si>
    <t>CDK1-200</t>
  </si>
  <si>
    <t>CDK1-100</t>
  </si>
  <si>
    <t>CDK1-25</t>
  </si>
  <si>
    <t>CDK1120</t>
  </si>
  <si>
    <t>CDK11000</t>
  </si>
  <si>
    <t>CDK11372</t>
  </si>
  <si>
    <t>CDN0.1-200</t>
  </si>
  <si>
    <t>CDN0.1-100</t>
  </si>
  <si>
    <t>CDN0.1-25</t>
  </si>
  <si>
    <t>CDN0.1120</t>
  </si>
  <si>
    <t>CDN0.1410</t>
  </si>
  <si>
    <t>CDN0.11300</t>
  </si>
  <si>
    <t>CDN1-200</t>
  </si>
  <si>
    <t>CDN1-100</t>
  </si>
  <si>
    <t>CDN1-25</t>
  </si>
  <si>
    <t>CDN1120</t>
  </si>
  <si>
    <t>CDN1410</t>
  </si>
  <si>
    <t>CDN11300</t>
  </si>
  <si>
    <t>CDR0.1250</t>
  </si>
  <si>
    <t>CDR0.1400</t>
  </si>
  <si>
    <t>CDR0.11000</t>
  </si>
  <si>
    <t>CDR0.11767</t>
  </si>
  <si>
    <t>CDR1250</t>
  </si>
  <si>
    <t>CDR1400</t>
  </si>
  <si>
    <t>CDR11000</t>
  </si>
  <si>
    <t>CDR11767</t>
  </si>
  <si>
    <t>CDS0.1250</t>
  </si>
  <si>
    <t>CDS0.11000</t>
  </si>
  <si>
    <t>CDS0.11400</t>
  </si>
  <si>
    <t>CDS0.11767</t>
  </si>
  <si>
    <t>CDS1250</t>
  </si>
  <si>
    <t>CDS11000</t>
  </si>
  <si>
    <t>CDS11400</t>
  </si>
  <si>
    <t>CDS11767</t>
  </si>
  <si>
    <t>CDT0.1-250</t>
  </si>
  <si>
    <t>CDT0.1-150</t>
  </si>
  <si>
    <t>CDT0.10</t>
  </si>
  <si>
    <t>CDT0.1120</t>
  </si>
  <si>
    <t>CDT0.1400</t>
  </si>
  <si>
    <t>CDT1-250</t>
  </si>
  <si>
    <t>CDT1-150</t>
  </si>
  <si>
    <t>CDT10</t>
  </si>
  <si>
    <t>CDT1120</t>
  </si>
  <si>
    <t>CDT1400</t>
  </si>
  <si>
    <t>CDPT1000.1-200</t>
  </si>
  <si>
    <t>CDPT1000.10</t>
  </si>
  <si>
    <t>CDPT1000.1100</t>
  </si>
  <si>
    <t>CDPT1000.1300</t>
  </si>
  <si>
    <t>CDPT1000.1400</t>
  </si>
  <si>
    <t>CDPT1000.1630</t>
  </si>
  <si>
    <t>CDPT1000.1800</t>
  </si>
  <si>
    <t>CDPT1001-200</t>
  </si>
  <si>
    <t>CDPT10010</t>
  </si>
  <si>
    <t>CDPT1001100</t>
  </si>
  <si>
    <t>CDPT1001300</t>
  </si>
  <si>
    <t>CDPT1001400</t>
  </si>
  <si>
    <t>CDPT1001630</t>
  </si>
  <si>
    <t>CDPT1001800</t>
  </si>
  <si>
    <t>CDPT10000.1-200</t>
  </si>
  <si>
    <t>CDPT10000.10</t>
  </si>
  <si>
    <t>CDPT10000.1100</t>
  </si>
  <si>
    <t>CDPT10000.1260</t>
  </si>
  <si>
    <t>CDPT10000.1300</t>
  </si>
  <si>
    <t>CDPT10000.1400</t>
  </si>
  <si>
    <t>CDPT10000.1600</t>
  </si>
  <si>
    <t>CDPT10000.1630</t>
  </si>
  <si>
    <t>CDPT10001-200</t>
  </si>
  <si>
    <t>CDPT100010</t>
  </si>
  <si>
    <t>CDPT10001100</t>
  </si>
  <si>
    <t>CDPT10001260</t>
  </si>
  <si>
    <t>CDPT10001300</t>
  </si>
  <si>
    <t>CDPT10001400</t>
  </si>
  <si>
    <t>CDPT10001600</t>
  </si>
  <si>
    <t>CDPT10001630</t>
  </si>
  <si>
    <t>FDE0.1-418</t>
  </si>
  <si>
    <t>FDE0.1-148</t>
  </si>
  <si>
    <t>FDE0.1-13</t>
  </si>
  <si>
    <t>FDE0.1662</t>
  </si>
  <si>
    <t>FDE0.11202</t>
  </si>
  <si>
    <t>FDE0.11832</t>
  </si>
  <si>
    <t>FDE1-418</t>
  </si>
  <si>
    <t>FDE1-148</t>
  </si>
  <si>
    <t>FDE1-13</t>
  </si>
  <si>
    <t>FDE1662</t>
  </si>
  <si>
    <t>FDE11202</t>
  </si>
  <si>
    <t>FDE11832</t>
  </si>
  <si>
    <t>FDJ0.1-148</t>
  </si>
  <si>
    <t>FDJ0.1-22</t>
  </si>
  <si>
    <t>FDJ0.1302</t>
  </si>
  <si>
    <t>FDJ0.11400</t>
  </si>
  <si>
    <t>FDJ0.12192</t>
  </si>
  <si>
    <t>FDJ1-148</t>
  </si>
  <si>
    <t>FDJ1-22</t>
  </si>
  <si>
    <t>FDJ1302</t>
  </si>
  <si>
    <t>FDJ11400</t>
  </si>
  <si>
    <t>FDJ12192</t>
  </si>
  <si>
    <t>FDK0.1-328</t>
  </si>
  <si>
    <t>FDK0.1-148</t>
  </si>
  <si>
    <t>FDK0.1-13</t>
  </si>
  <si>
    <t>FDK0.1248</t>
  </si>
  <si>
    <t>FDK0.11832</t>
  </si>
  <si>
    <t>FDK0.12500</t>
  </si>
  <si>
    <t>FDK1-328</t>
  </si>
  <si>
    <t>FDK1-148</t>
  </si>
  <si>
    <t>FDK1-13</t>
  </si>
  <si>
    <t>FDK1248</t>
  </si>
  <si>
    <t>FDK11832</t>
  </si>
  <si>
    <t>FDK12500</t>
  </si>
  <si>
    <t>FDN0.1-328</t>
  </si>
  <si>
    <t>FDN0.1-148</t>
  </si>
  <si>
    <t>FDN0.1-13</t>
  </si>
  <si>
    <t>FDN0.1248</t>
  </si>
  <si>
    <t>FDN0.1770</t>
  </si>
  <si>
    <t>FDN0.12372</t>
  </si>
  <si>
    <t>FDN1-328</t>
  </si>
  <si>
    <t>FDN1-148</t>
  </si>
  <si>
    <t>FDN1-13</t>
  </si>
  <si>
    <t>FDN1248</t>
  </si>
  <si>
    <t>FDN1770</t>
  </si>
  <si>
    <t>FDN12372</t>
  </si>
  <si>
    <t>FDR0.1482</t>
  </si>
  <si>
    <t>FDR0.1752</t>
  </si>
  <si>
    <t>FDR0.11832</t>
  </si>
  <si>
    <t>FDR0.13213</t>
  </si>
  <si>
    <t>FDR1482</t>
  </si>
  <si>
    <t>FDR1752</t>
  </si>
  <si>
    <t>FDR11832</t>
  </si>
  <si>
    <t>FDR13213</t>
  </si>
  <si>
    <t>FDS0.1482</t>
  </si>
  <si>
    <t>FDS0.11832</t>
  </si>
  <si>
    <t>FDS0.12552</t>
  </si>
  <si>
    <t>FDS0.13213</t>
  </si>
  <si>
    <t>FDS1482</t>
  </si>
  <si>
    <t>FDS11832</t>
  </si>
  <si>
    <t>FDS12552</t>
  </si>
  <si>
    <t>FDS13213</t>
  </si>
  <si>
    <t>FDT0.1-418</t>
  </si>
  <si>
    <t>FDT0.1-238</t>
  </si>
  <si>
    <t>FDT0.132</t>
  </si>
  <si>
    <t>FDT0.1248</t>
  </si>
  <si>
    <t>FDT0.1752</t>
  </si>
  <si>
    <t>FDT1-418</t>
  </si>
  <si>
    <t>FDT1-238</t>
  </si>
  <si>
    <t>FDT132</t>
  </si>
  <si>
    <t>FDT1248</t>
  </si>
  <si>
    <t>FDT1752</t>
  </si>
  <si>
    <t>FDPT1000.1-328</t>
  </si>
  <si>
    <t>FDPT1000.132</t>
  </si>
  <si>
    <t>FDPT1000.1212</t>
  </si>
  <si>
    <t>FDPT1000.1572</t>
  </si>
  <si>
    <t>FDPT1000.1752</t>
  </si>
  <si>
    <t>FDPT1000.11166</t>
  </si>
  <si>
    <t>FDPT1000.11472</t>
  </si>
  <si>
    <t>FDPT1001-328</t>
  </si>
  <si>
    <t>FDPT100132</t>
  </si>
  <si>
    <t>FDPT1001212</t>
  </si>
  <si>
    <t>FDPT1001572</t>
  </si>
  <si>
    <t>FDPT1001752</t>
  </si>
  <si>
    <t>FDPT10011166</t>
  </si>
  <si>
    <t>FDPT10011472</t>
  </si>
  <si>
    <t>FDPT10000.1-328</t>
  </si>
  <si>
    <t>FDPT10000.132</t>
  </si>
  <si>
    <t>FDPT10000.1212</t>
  </si>
  <si>
    <t>FDPT10000.1500</t>
  </si>
  <si>
    <t>FDPT10000.1572</t>
  </si>
  <si>
    <t>FDPT10000.1752</t>
  </si>
  <si>
    <t>FDPT10000.11112</t>
  </si>
  <si>
    <t>FDPT10000.11166</t>
  </si>
  <si>
    <t>FDPT10001-328</t>
  </si>
  <si>
    <t>FDPT10001212</t>
  </si>
  <si>
    <t>FDPT10001500</t>
  </si>
  <si>
    <t>FDPT10001572</t>
  </si>
  <si>
    <t>FDPT10001752</t>
  </si>
  <si>
    <t>FDPT100011112</t>
  </si>
  <si>
    <t>FDPT100011166</t>
  </si>
  <si>
    <t>DCW0.00000000010</t>
  </si>
  <si>
    <t>DCW0.0000000010</t>
  </si>
  <si>
    <t>DCW0.000000010</t>
  </si>
  <si>
    <t>DCW0.00000010</t>
  </si>
  <si>
    <t>DCW0.0000010</t>
  </si>
  <si>
    <t>DCW0.000010</t>
  </si>
  <si>
    <t>DCW0.00010</t>
  </si>
  <si>
    <t>DCW0.0010</t>
  </si>
  <si>
    <t>DCW0.010</t>
  </si>
  <si>
    <t>DCW0.000000010.000109</t>
  </si>
  <si>
    <t>DCW0.00000010.000109</t>
  </si>
  <si>
    <t>DCW0.0000010.000109</t>
  </si>
  <si>
    <t>DCW0.000010.000109</t>
  </si>
  <si>
    <t>DCW0.00010.000109</t>
  </si>
  <si>
    <t>DCW0.00000010.00109</t>
  </si>
  <si>
    <t>DCW0.0000010.00109</t>
  </si>
  <si>
    <t>DCW0.000010.00109</t>
  </si>
  <si>
    <t>DCW0.00010.00109</t>
  </si>
  <si>
    <t>DCW0.0010.00109</t>
  </si>
  <si>
    <t>DCW0.0000010.0109</t>
  </si>
  <si>
    <t>DCW0.000010.0109</t>
  </si>
  <si>
    <t>DCW0.00010.0109</t>
  </si>
  <si>
    <t>DCW0.0010.0109</t>
  </si>
  <si>
    <t>DCW0.010.0109</t>
  </si>
  <si>
    <t>DCW0.000010.109</t>
  </si>
  <si>
    <t>DCW0.00010.109</t>
  </si>
  <si>
    <t>DCW0.0010.109</t>
  </si>
  <si>
    <t>DCW0.010.109</t>
  </si>
  <si>
    <t>DCW0.10.109</t>
  </si>
  <si>
    <t>DCW0.00011.09</t>
  </si>
  <si>
    <t>DCW0.0011.09</t>
  </si>
  <si>
    <t>DCW0.011.09</t>
  </si>
  <si>
    <t>DCW0.11.09</t>
  </si>
  <si>
    <t>DCW11.09</t>
  </si>
  <si>
    <t>DCW0.00110.9</t>
  </si>
  <si>
    <t>DCW0.0110.9</t>
  </si>
  <si>
    <t>DCW0.110.9</t>
  </si>
  <si>
    <t>DCW110.9</t>
  </si>
  <si>
    <t>DCW1010.9</t>
  </si>
  <si>
    <t>DCW0.001109</t>
  </si>
  <si>
    <t>DCW0.01109</t>
  </si>
  <si>
    <t>DCW0.1109</t>
  </si>
  <si>
    <t>DCW1109</t>
  </si>
  <si>
    <t>DCW10109</t>
  </si>
  <si>
    <t>DCW0.01330</t>
  </si>
  <si>
    <t>DCW0.1330</t>
  </si>
  <si>
    <t>DCW1330</t>
  </si>
  <si>
    <t>DCW10330</t>
  </si>
  <si>
    <t>DCW100330</t>
  </si>
  <si>
    <t>DCW103000</t>
  </si>
  <si>
    <t>DCW1003000</t>
  </si>
  <si>
    <t>DCW10003000</t>
  </si>
  <si>
    <t>DCW100003000</t>
  </si>
  <si>
    <t>DCW1000003000</t>
  </si>
  <si>
    <t>DCW1011000</t>
  </si>
  <si>
    <t>DCW10011000</t>
  </si>
  <si>
    <t>DCW100011000</t>
  </si>
  <si>
    <t>DCW1000011000</t>
  </si>
  <si>
    <t>DCW10000011000</t>
  </si>
  <si>
    <t>DCW1024500</t>
  </si>
  <si>
    <t>DCW10024500</t>
  </si>
  <si>
    <t>DCW100024500</t>
  </si>
  <si>
    <t>DCW1000024500</t>
  </si>
  <si>
    <t>DCW10000024500</t>
  </si>
  <si>
    <t>ACW0.00000000010</t>
  </si>
  <si>
    <t>ACW0.0000000010</t>
  </si>
  <si>
    <t>ACW0.000000010</t>
  </si>
  <si>
    <t>ACW0.00000010</t>
  </si>
  <si>
    <t>ACW0.0000010</t>
  </si>
  <si>
    <t>ACW0.0000000010.0000109</t>
  </si>
  <si>
    <t>ACW0.000000010.0000109</t>
  </si>
  <si>
    <t>ACW0.00000010.0000109</t>
  </si>
  <si>
    <t>ACW0.0000010.0000109</t>
  </si>
  <si>
    <t>ACW0.000010.0000109</t>
  </si>
  <si>
    <t>ACW0.000000010.000109</t>
  </si>
  <si>
    <t>ACW0.00000010.000109</t>
  </si>
  <si>
    <t>ACW0.0000010.000109</t>
  </si>
  <si>
    <t>ACW0.000010.000109</t>
  </si>
  <si>
    <t>ACW0.00010.000109</t>
  </si>
  <si>
    <t>ACW0.00000010.00109</t>
  </si>
  <si>
    <t>ACW0.0000010.00109</t>
  </si>
  <si>
    <t>ACW0.000010.00109</t>
  </si>
  <si>
    <t>ACW0.00010.00109</t>
  </si>
  <si>
    <t>ACW0.0010.00109</t>
  </si>
  <si>
    <t>ACW0.0000010.0109</t>
  </si>
  <si>
    <t>ACW0.000010.0109</t>
  </si>
  <si>
    <t>ACW0.00010.0109</t>
  </si>
  <si>
    <t>ACW0.0010.0109</t>
  </si>
  <si>
    <t>ACW0.010.0109</t>
  </si>
  <si>
    <t>ACW0.000010.109</t>
  </si>
  <si>
    <t>ACW0.00010.109</t>
  </si>
  <si>
    <t>ACW0.0010.109</t>
  </si>
  <si>
    <t>ACW0.010.109</t>
  </si>
  <si>
    <t>ACW0.10.109</t>
  </si>
  <si>
    <t>ACW0.00011.09</t>
  </si>
  <si>
    <t>ACW0.0011.09</t>
  </si>
  <si>
    <t>ACW0.011.09</t>
  </si>
  <si>
    <t>ACW0.11.09</t>
  </si>
  <si>
    <t>ACW11.09</t>
  </si>
  <si>
    <t>ACW0.00110.9</t>
  </si>
  <si>
    <t>ACW0.0110.9</t>
  </si>
  <si>
    <t>ACW0.110.9</t>
  </si>
  <si>
    <t>ACW110.9</t>
  </si>
  <si>
    <t>ACW1010.9</t>
  </si>
  <si>
    <t>ACW0.01109</t>
  </si>
  <si>
    <t>ACW0.1109</t>
  </si>
  <si>
    <t>ACW1109</t>
  </si>
  <si>
    <t>ACW10109</t>
  </si>
  <si>
    <t>ACW0.01363</t>
  </si>
  <si>
    <t>ACW0.1363</t>
  </si>
  <si>
    <t>ACW1363</t>
  </si>
  <si>
    <t>ACW10363</t>
  </si>
  <si>
    <t>ACW100363</t>
  </si>
  <si>
    <t>ACW0.1990</t>
  </si>
  <si>
    <t>ACW1990</t>
  </si>
  <si>
    <t>ACW10990</t>
  </si>
  <si>
    <t>ACW100990</t>
  </si>
  <si>
    <t>ACW1000990</t>
  </si>
  <si>
    <t>ACW0.13630</t>
  </si>
  <si>
    <t>ACW13630</t>
  </si>
  <si>
    <t>ACW103630</t>
  </si>
  <si>
    <t>ACW1003630</t>
  </si>
  <si>
    <t>ACW10003630</t>
  </si>
  <si>
    <t>ACW0.111200</t>
  </si>
  <si>
    <t>ACW111200</t>
  </si>
  <si>
    <t>ACW1011200</t>
  </si>
  <si>
    <t>ACW10011200</t>
  </si>
  <si>
    <t>ACW100011200</t>
  </si>
  <si>
    <t>ACW0.120900</t>
  </si>
  <si>
    <t>ACW120900</t>
  </si>
  <si>
    <t>ACW1020900</t>
  </si>
  <si>
    <t>ACW10020900</t>
  </si>
  <si>
    <t>ACW100020900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</si>
</sst>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00000"/>
  </numFmts>
  <fonts count="28" x14ac:knownFonts="1">
    <font>
      <sz val="11"/>
      <color theme="1"/>
      <name val="Calibri"/>
      <family val="2"/>
      <scheme val="minor"/>
    </font>
    <font>
      <b/>
      <u/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name val="Calibri"/>
      <family val="2"/>
      <scheme val="minor"/>
    </font>
    <font>
      <b/>
      <sz val="10"/>
      <color indexed="55"/>
      <name val="Arial"/>
      <family val="2"/>
    </font>
    <font>
      <b/>
      <u/>
      <sz val="12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0"/>
      <color indexed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rgb="FF00B050"/>
      <name val="Segoe UI"/>
      <family val="2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7" fillId="3" borderId="9" xfId="0" applyFont="1" applyFill="1" applyBorder="1"/>
    <xf numFmtId="0" fontId="8" fillId="3" borderId="0" xfId="0" applyFont="1" applyFill="1"/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0" fontId="4" fillId="4" borderId="0" xfId="0" applyFont="1" applyFill="1" applyAlignment="1">
      <alignment horizontal="right"/>
    </xf>
    <xf numFmtId="0" fontId="9" fillId="4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2" fillId="2" borderId="0" xfId="0" applyFont="1" applyFill="1"/>
    <xf numFmtId="0" fontId="13" fillId="3" borderId="0" xfId="0" applyFont="1" applyFill="1"/>
    <xf numFmtId="0" fontId="14" fillId="2" borderId="0" xfId="0" applyFont="1" applyFill="1"/>
    <xf numFmtId="0" fontId="0" fillId="2" borderId="0" xfId="0" applyFill="1"/>
    <xf numFmtId="0" fontId="10" fillId="2" borderId="0" xfId="0" applyFont="1" applyFill="1" applyAlignment="1">
      <alignment horizontal="right"/>
    </xf>
    <xf numFmtId="164" fontId="9" fillId="2" borderId="13" xfId="0" applyNumberFormat="1" applyFont="1" applyFill="1" applyBorder="1" applyAlignment="1" applyProtection="1">
      <alignment horizontal="left"/>
      <protection locked="0"/>
    </xf>
    <xf numFmtId="164" fontId="9" fillId="2" borderId="0" xfId="0" applyNumberFormat="1" applyFont="1" applyFill="1"/>
    <xf numFmtId="0" fontId="15" fillId="3" borderId="9" xfId="0" applyFont="1" applyFill="1" applyBorder="1"/>
    <xf numFmtId="0" fontId="15" fillId="3" borderId="9" xfId="0" applyFont="1" applyFill="1" applyBorder="1" applyAlignment="1">
      <alignment horizontal="left"/>
    </xf>
    <xf numFmtId="0" fontId="16" fillId="4" borderId="0" xfId="0" applyFont="1" applyFill="1" applyAlignment="1">
      <alignment wrapText="1"/>
    </xf>
    <xf numFmtId="0" fontId="17" fillId="3" borderId="1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4" fillId="4" borderId="1" xfId="0" applyFont="1" applyFill="1" applyBorder="1" applyAlignment="1">
      <alignment horizontal="right" wrapText="1"/>
    </xf>
    <xf numFmtId="0" fontId="16" fillId="4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wrapText="1"/>
    </xf>
    <xf numFmtId="0" fontId="16" fillId="4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49" fontId="9" fillId="4" borderId="9" xfId="0" applyNumberFormat="1" applyFont="1" applyFill="1" applyBorder="1"/>
    <xf numFmtId="49" fontId="16" fillId="4" borderId="7" xfId="0" applyNumberFormat="1" applyFont="1" applyFill="1" applyBorder="1"/>
    <xf numFmtId="0" fontId="16" fillId="4" borderId="9" xfId="0" applyFont="1" applyFill="1" applyBorder="1" applyAlignment="1">
      <alignment horizontal="right"/>
    </xf>
    <xf numFmtId="0" fontId="16" fillId="4" borderId="9" xfId="0" applyFont="1" applyFill="1" applyBorder="1" applyAlignment="1">
      <alignment horizontal="left"/>
    </xf>
    <xf numFmtId="49" fontId="16" fillId="4" borderId="2" xfId="0" applyNumberFormat="1" applyFont="1" applyFill="1" applyBorder="1"/>
    <xf numFmtId="0" fontId="16" fillId="4" borderId="0" xfId="0" applyFont="1" applyFill="1"/>
    <xf numFmtId="0" fontId="20" fillId="6" borderId="0" xfId="0" applyFont="1" applyFill="1"/>
    <xf numFmtId="0" fontId="0" fillId="6" borderId="0" xfId="0" applyFill="1"/>
    <xf numFmtId="0" fontId="16" fillId="4" borderId="2" xfId="0" applyFont="1" applyFill="1" applyBorder="1" applyAlignment="1">
      <alignment horizontal="right"/>
    </xf>
    <xf numFmtId="0" fontId="16" fillId="4" borderId="7" xfId="0" applyFont="1" applyFill="1" applyBorder="1" applyAlignment="1">
      <alignment horizontal="left"/>
    </xf>
    <xf numFmtId="0" fontId="20" fillId="6" borderId="9" xfId="0" applyFont="1" applyFill="1" applyBorder="1"/>
    <xf numFmtId="0" fontId="9" fillId="3" borderId="9" xfId="0" applyFont="1" applyFill="1" applyBorder="1"/>
    <xf numFmtId="0" fontId="0" fillId="5" borderId="15" xfId="0" applyFill="1" applyBorder="1" applyProtection="1">
      <protection locked="0"/>
    </xf>
    <xf numFmtId="49" fontId="0" fillId="5" borderId="16" xfId="0" applyNumberFormat="1" applyFill="1" applyBorder="1" applyAlignment="1" applyProtection="1">
      <alignment horizontal="center"/>
      <protection locked="0"/>
    </xf>
    <xf numFmtId="49" fontId="0" fillId="5" borderId="17" xfId="0" applyNumberFormat="1" applyFill="1" applyBorder="1" applyAlignment="1" applyProtection="1">
      <alignment horizontal="center"/>
      <protection locked="0"/>
    </xf>
    <xf numFmtId="49" fontId="0" fillId="5" borderId="18" xfId="0" applyNumberFormat="1" applyFill="1" applyBorder="1" applyAlignment="1" applyProtection="1">
      <alignment horizontal="center"/>
      <protection locked="0"/>
    </xf>
    <xf numFmtId="0" fontId="16" fillId="4" borderId="7" xfId="0" applyFont="1" applyFill="1" applyBorder="1"/>
    <xf numFmtId="0" fontId="16" fillId="4" borderId="2" xfId="0" applyFont="1" applyFill="1" applyBorder="1"/>
    <xf numFmtId="49" fontId="9" fillId="4" borderId="7" xfId="0" applyNumberFormat="1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/>
    <xf numFmtId="0" fontId="2" fillId="0" borderId="0" xfId="0" applyFont="1"/>
    <xf numFmtId="165" fontId="13" fillId="0" borderId="0" xfId="0" applyNumberFormat="1" applyFont="1" applyAlignment="1">
      <alignment horizontal="center"/>
    </xf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13" fillId="0" borderId="6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8" borderId="9" xfId="0" quotePrefix="1" applyFill="1" applyBorder="1" applyAlignment="1">
      <alignment horizontal="center"/>
    </xf>
    <xf numFmtId="0" fontId="0" fillId="3" borderId="0" xfId="0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23" fillId="0" borderId="0" xfId="0" applyFont="1" applyAlignment="1">
      <alignment horizontal="center"/>
    </xf>
    <xf numFmtId="49" fontId="3" fillId="0" borderId="0" xfId="0" applyNumberFormat="1" applyFont="1"/>
    <xf numFmtId="0" fontId="2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23" fillId="0" borderId="0" xfId="0" quotePrefix="1" applyFont="1" applyAlignment="1">
      <alignment horizontal="center"/>
    </xf>
    <xf numFmtId="0" fontId="0" fillId="0" borderId="0" xfId="0" applyAlignment="1">
      <alignment horizontal="right"/>
    </xf>
    <xf numFmtId="0" fontId="23" fillId="0" borderId="0" xfId="0" applyFont="1"/>
    <xf numFmtId="0" fontId="2" fillId="0" borderId="0" xfId="0" quotePrefix="1" applyFont="1" applyAlignment="1">
      <alignment horizontal="center"/>
    </xf>
    <xf numFmtId="0" fontId="25" fillId="0" borderId="0" xfId="0" applyFont="1"/>
    <xf numFmtId="0" fontId="25" fillId="0" borderId="0" xfId="0" applyFont="1" applyAlignment="1">
      <alignment horizontal="center"/>
    </xf>
    <xf numFmtId="0" fontId="25" fillId="0" borderId="0" xfId="0" quotePrefix="1" applyFont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9" fillId="0" borderId="22" xfId="0" applyFont="1" applyBorder="1" applyAlignment="1">
      <alignment horizontal="left"/>
    </xf>
    <xf numFmtId="0" fontId="13" fillId="0" borderId="21" xfId="0" applyFont="1" applyBorder="1" applyAlignment="1">
      <alignment horizontal="center"/>
    </xf>
    <xf numFmtId="0" fontId="0" fillId="0" borderId="22" xfId="0" quotePrefix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left"/>
    </xf>
    <xf numFmtId="14" fontId="0" fillId="0" borderId="0" xfId="0" applyNumberFormat="1"/>
    <xf numFmtId="0" fontId="13" fillId="7" borderId="0" xfId="0" applyFont="1" applyFill="1" applyAlignment="1">
      <alignment horizontal="center"/>
    </xf>
    <xf numFmtId="0" fontId="26" fillId="7" borderId="0" xfId="0" applyFont="1" applyFill="1"/>
    <xf numFmtId="0" fontId="26" fillId="7" borderId="0" xfId="0" applyFont="1" applyFill="1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quotePrefix="1" applyFont="1" applyAlignment="1">
      <alignment horizontal="center"/>
    </xf>
    <xf numFmtId="0" fontId="0" fillId="4" borderId="0" xfId="0" applyFill="1" applyAlignment="1">
      <alignment wrapText="1"/>
    </xf>
    <xf numFmtId="0" fontId="9" fillId="4" borderId="1" xfId="0" applyFont="1" applyFill="1" applyBorder="1" applyAlignment="1">
      <alignment wrapText="1"/>
    </xf>
    <xf numFmtId="49" fontId="0" fillId="4" borderId="0" xfId="0" applyNumberFormat="1" applyFill="1"/>
    <xf numFmtId="0" fontId="9" fillId="4" borderId="7" xfId="0" applyFont="1" applyFill="1" applyBorder="1"/>
    <xf numFmtId="0" fontId="0" fillId="10" borderId="9" xfId="0" applyFill="1" applyBorder="1"/>
    <xf numFmtId="0" fontId="0" fillId="10" borderId="25" xfId="0" applyFill="1" applyBorder="1"/>
    <xf numFmtId="0" fontId="0" fillId="10" borderId="7" xfId="0" applyFill="1" applyBorder="1"/>
    <xf numFmtId="0" fontId="5" fillId="8" borderId="2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6" fillId="8" borderId="8" xfId="0" applyFont="1" applyFill="1" applyBorder="1" applyAlignment="1">
      <alignment horizontal="center" wrapText="1"/>
    </xf>
    <xf numFmtId="0" fontId="5" fillId="9" borderId="12" xfId="0" applyFont="1" applyFill="1" applyBorder="1" applyAlignment="1" applyProtection="1">
      <alignment horizontal="left"/>
      <protection locked="0"/>
    </xf>
    <xf numFmtId="0" fontId="0" fillId="0" borderId="0" xfId="0" quotePrefix="1"/>
    <xf numFmtId="0" fontId="16" fillId="8" borderId="1" xfId="0" applyFont="1" applyFill="1" applyBorder="1" applyAlignment="1">
      <alignment horizontal="center" wrapText="1"/>
    </xf>
    <xf numFmtId="0" fontId="0" fillId="8" borderId="7" xfId="0" quotePrefix="1" applyFill="1" applyBorder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 wrapText="1"/>
    </xf>
    <xf numFmtId="0" fontId="0" fillId="2" borderId="0" xfId="0" applyFill="1" applyAlignment="1">
      <alignment horizontal="right"/>
    </xf>
    <xf numFmtId="0" fontId="18" fillId="2" borderId="0" xfId="0" applyFont="1" applyFill="1" applyAlignment="1">
      <alignment horizontal="center"/>
    </xf>
    <xf numFmtId="49" fontId="19" fillId="2" borderId="0" xfId="0" applyNumberFormat="1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9" borderId="0" xfId="0" quotePrefix="1" applyFill="1" applyAlignment="1">
      <alignment horizontal="center"/>
    </xf>
    <xf numFmtId="0" fontId="0" fillId="8" borderId="0" xfId="0" applyFill="1" applyAlignment="1">
      <alignment horizontal="right"/>
    </xf>
    <xf numFmtId="0" fontId="18" fillId="8" borderId="0" xfId="0" applyFont="1" applyFill="1" applyAlignment="1">
      <alignment horizontal="center"/>
    </xf>
    <xf numFmtId="49" fontId="19" fillId="8" borderId="0" xfId="0" applyNumberFormat="1" applyFont="1" applyFill="1" applyAlignment="1" applyProtection="1">
      <alignment horizontal="center"/>
      <protection locked="0"/>
    </xf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8" borderId="0" xfId="0" applyFill="1" applyAlignment="1">
      <alignment horizontal="left"/>
    </xf>
    <xf numFmtId="0" fontId="4" fillId="0" borderId="0" xfId="0" applyFont="1"/>
    <xf numFmtId="0" fontId="16" fillId="4" borderId="9" xfId="0" quotePrefix="1" applyFont="1" applyFill="1" applyBorder="1" applyAlignment="1">
      <alignment horizontal="right"/>
    </xf>
    <xf numFmtId="0" fontId="27" fillId="0" borderId="0" xfId="0" applyFont="1"/>
    <xf numFmtId="14" fontId="0" fillId="0" borderId="0" xfId="0" applyNumberFormat="1" applyAlignment="1">
      <alignment horizontal="right"/>
    </xf>
    <xf numFmtId="0" fontId="0" fillId="10" borderId="7" xfId="0" applyFill="1" applyBorder="1" applyAlignment="1">
      <alignment horizontal="center" wrapText="1"/>
    </xf>
    <xf numFmtId="0" fontId="0" fillId="10" borderId="8" xfId="0" applyFill="1" applyBorder="1" applyAlignment="1">
      <alignment horizontal="center" wrapText="1"/>
    </xf>
    <xf numFmtId="0" fontId="11" fillId="2" borderId="1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0" fontId="9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16" fillId="4" borderId="1" xfId="0" applyFont="1" applyFill="1" applyBorder="1" applyAlignment="1">
      <alignment horizontal="center" wrapText="1"/>
    </xf>
    <xf numFmtId="0" fontId="16" fillId="4" borderId="8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/>
    <xf numFmtId="0" fontId="1" fillId="0" borderId="0" xfId="0" applyFont="1"/>
    <xf numFmtId="0" fontId="9" fillId="0" borderId="0" xfId="0" applyFont="1"/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ill>
        <patternFill>
          <bgColor rgb="FFFFC000"/>
        </patternFill>
      </fill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104775</xdr:colOff>
      <xdr:row>0</xdr:row>
      <xdr:rowOff>190500</xdr:rowOff>
    </xdr:from>
    <xdr:to>
      <xdr:col>20</xdr:col>
      <xdr:colOff>333375</xdr:colOff>
      <xdr:row>1</xdr:row>
      <xdr:rowOff>0</xdr:rowOff>
    </xdr:to>
    <xdr:grpSp>
      <xdr:nvGrpSpPr>
        <xdr:cNvPr id="2" name="Group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7154525" y="190500"/>
          <a:ext cx="228600" cy="47625"/>
          <a:chOff x="708" y="11"/>
          <a:chExt cx="24" cy="5"/>
        </a:xfrm>
      </xdr:grpSpPr>
      <xdr:sp macro="" textlink="">
        <xdr:nvSpPr>
          <xdr:cNvPr id="3" name="Lin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Lin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" name="Lin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304800</xdr:colOff>
      <xdr:row>0</xdr:row>
      <xdr:rowOff>209550</xdr:rowOff>
    </xdr:from>
    <xdr:to>
      <xdr:col>22</xdr:col>
      <xdr:colOff>533400</xdr:colOff>
      <xdr:row>0</xdr:row>
      <xdr:rowOff>209550</xdr:rowOff>
    </xdr:to>
    <xdr:sp macro="" textlink="">
      <xdr:nvSpPr>
        <xdr:cNvPr id="7" name="Line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18888075" y="209550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304800</xdr:colOff>
      <xdr:row>0</xdr:row>
      <xdr:rowOff>104775</xdr:rowOff>
    </xdr:from>
    <xdr:to>
      <xdr:col>22</xdr:col>
      <xdr:colOff>533400</xdr:colOff>
      <xdr:row>0</xdr:row>
      <xdr:rowOff>152400</xdr:rowOff>
    </xdr:to>
    <xdr:grpSp>
      <xdr:nvGrpSpPr>
        <xdr:cNvPr id="9" name="Group 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>
          <a:grpSpLocks/>
        </xdr:cNvGrpSpPr>
      </xdr:nvGrpSpPr>
      <xdr:grpSpPr bwMode="auto">
        <a:xfrm>
          <a:off x="18649950" y="104775"/>
          <a:ext cx="228600" cy="47625"/>
          <a:chOff x="708" y="11"/>
          <a:chExt cx="24" cy="5"/>
        </a:xfrm>
      </xdr:grpSpPr>
      <xdr:sp macro="" textlink="">
        <xdr:nvSpPr>
          <xdr:cNvPr id="10" name="Line 3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1"/>
            <a:ext cx="24" cy="0"/>
          </a:xfrm>
          <a:prstGeom prst="line">
            <a:avLst/>
          </a:prstGeom>
          <a:noFill/>
          <a:ln w="2857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1" name="Line 4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>
            <a:spLocks noChangeShapeType="1"/>
          </xdr:cNvSpPr>
        </xdr:nvSpPr>
        <xdr:spPr bwMode="auto">
          <a:xfrm>
            <a:off x="708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" name="Line 5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>
            <a:spLocks noChangeShapeType="1"/>
          </xdr:cNvSpPr>
        </xdr:nvSpPr>
        <xdr:spPr bwMode="auto">
          <a:xfrm>
            <a:off x="717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>
            <a:spLocks noChangeShapeType="1"/>
          </xdr:cNvSpPr>
        </xdr:nvSpPr>
        <xdr:spPr bwMode="auto">
          <a:xfrm>
            <a:off x="726" y="16"/>
            <a:ext cx="6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20</xdr:col>
      <xdr:colOff>95250</xdr:colOff>
      <xdr:row>1</xdr:row>
      <xdr:rowOff>57150</xdr:rowOff>
    </xdr:from>
    <xdr:to>
      <xdr:col>20</xdr:col>
      <xdr:colOff>323850</xdr:colOff>
      <xdr:row>1</xdr:row>
      <xdr:rowOff>57150</xdr:rowOff>
    </xdr:to>
    <xdr:sp macro="" textlink="">
      <xdr:nvSpPr>
        <xdr:cNvPr id="14" name="Line 10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ShapeType="1"/>
        </xdr:cNvSpPr>
      </xdr:nvSpPr>
      <xdr:spPr bwMode="auto">
        <a:xfrm>
          <a:off x="17030700" y="295275"/>
          <a:ext cx="228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customProperty" Target="../customProperty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customProperty" Target="../customProperty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0"/>
  <sheetViews>
    <sheetView zoomScaleNormal="100" workbookViewId="0">
      <selection activeCell="E2" sqref="E2"/>
    </sheetView>
  </sheetViews>
  <sheetFormatPr defaultRowHeight="15" x14ac:dyDescent="0.25"/>
  <cols>
    <col min="1" max="1" width="17.28515625" customWidth="1"/>
    <col min="2" max="2" width="10" customWidth="1"/>
    <col min="3" max="3" width="26.85546875" customWidth="1"/>
    <col min="4" max="4" width="19" customWidth="1"/>
    <col min="5" max="5" width="18" customWidth="1"/>
    <col min="6" max="6" width="15.28515625" customWidth="1"/>
    <col min="7" max="7" width="18.140625" customWidth="1"/>
    <col min="8" max="8" width="6" customWidth="1"/>
    <col min="9" max="9" width="7.5703125" customWidth="1"/>
    <col min="10" max="10" width="25.85546875" customWidth="1"/>
    <col min="11" max="11" width="8" customWidth="1"/>
    <col min="12" max="12" width="7.85546875" customWidth="1"/>
    <col min="13" max="13" width="7.5703125" customWidth="1"/>
    <col min="14" max="14" width="7.28515625" customWidth="1"/>
    <col min="15" max="15" width="8.28515625" customWidth="1"/>
    <col min="16" max="16" width="12.7109375" customWidth="1"/>
    <col min="17" max="17" width="13.7109375" customWidth="1"/>
    <col min="18" max="18" width="8" customWidth="1"/>
    <col min="21" max="21" width="9.28515625" bestFit="1" customWidth="1"/>
    <col min="22" max="22" width="10.140625" bestFit="1" customWidth="1"/>
    <col min="23" max="23" width="11.140625" bestFit="1" customWidth="1"/>
    <col min="24" max="24" width="10.85546875" customWidth="1"/>
    <col min="26" max="26" width="10.42578125" customWidth="1"/>
    <col min="27" max="27" width="5.5703125" customWidth="1"/>
    <col min="28" max="28" width="10.28515625" customWidth="1"/>
    <col min="29" max="29" width="8.5703125" customWidth="1"/>
  </cols>
  <sheetData>
    <row r="1" spans="1:36" ht="18.75" x14ac:dyDescent="0.3">
      <c r="A1" s="1"/>
      <c r="B1" s="2"/>
      <c r="C1" s="3" t="s">
        <v>0</v>
      </c>
      <c r="D1" s="2"/>
      <c r="E1" s="2" t="s">
        <v>1</v>
      </c>
      <c r="F1" s="2"/>
      <c r="G1" s="94"/>
      <c r="H1" s="134"/>
      <c r="I1" s="135"/>
      <c r="J1" s="4"/>
      <c r="K1" s="5"/>
      <c r="L1" s="6"/>
      <c r="M1" s="6"/>
      <c r="N1" s="6"/>
      <c r="O1" s="7"/>
      <c r="P1" s="8"/>
      <c r="Q1" s="8"/>
      <c r="R1" s="9"/>
      <c r="S1" s="10" t="s">
        <v>2</v>
      </c>
      <c r="T1" s="9"/>
      <c r="U1" s="9"/>
      <c r="V1" s="9"/>
      <c r="W1" s="9"/>
      <c r="X1" s="9"/>
      <c r="Y1" s="9"/>
      <c r="Z1" s="11" t="s">
        <v>3</v>
      </c>
      <c r="AA1" s="11" t="s">
        <v>4</v>
      </c>
      <c r="AB1" s="8" t="s">
        <v>5</v>
      </c>
      <c r="AC1" s="12"/>
      <c r="AD1" s="133"/>
    </row>
    <row r="2" spans="1:36" ht="18" x14ac:dyDescent="0.25">
      <c r="A2" s="13"/>
      <c r="B2" s="164" t="s">
        <v>6</v>
      </c>
      <c r="C2" s="165"/>
      <c r="D2" s="165"/>
      <c r="E2" s="139"/>
      <c r="F2" s="14"/>
      <c r="G2" s="95"/>
      <c r="H2" s="136"/>
      <c r="I2" s="137"/>
      <c r="J2" s="4"/>
      <c r="K2" s="15"/>
      <c r="L2" s="6"/>
      <c r="M2" s="6"/>
      <c r="N2" s="6"/>
      <c r="O2" s="7"/>
      <c r="P2" s="8"/>
      <c r="Q2" s="8"/>
      <c r="R2" s="9"/>
      <c r="S2" s="10" t="s">
        <v>7</v>
      </c>
      <c r="T2" s="9"/>
      <c r="U2" s="9"/>
      <c r="V2" s="9"/>
      <c r="W2" s="9"/>
      <c r="X2" s="9"/>
      <c r="Y2" s="9"/>
      <c r="Z2" s="9" t="s">
        <v>8</v>
      </c>
      <c r="AA2" s="129" t="s">
        <v>9</v>
      </c>
      <c r="AB2" s="130" t="s">
        <v>10</v>
      </c>
      <c r="AC2" s="12"/>
      <c r="AD2" s="133"/>
    </row>
    <row r="3" spans="1:36" ht="16.5" customHeight="1" thickBot="1" x14ac:dyDescent="0.3">
      <c r="A3" s="13"/>
      <c r="B3" s="16" t="s">
        <v>11</v>
      </c>
      <c r="C3" s="17"/>
      <c r="D3" s="18" t="s">
        <v>12</v>
      </c>
      <c r="E3" s="19"/>
      <c r="F3" s="20"/>
      <c r="G3" s="95"/>
      <c r="H3" s="136"/>
      <c r="I3" s="137"/>
      <c r="J3" s="21"/>
      <c r="K3" s="6"/>
      <c r="L3" s="6"/>
      <c r="M3" s="6"/>
      <c r="N3" s="6"/>
      <c r="O3" s="7"/>
      <c r="P3" s="166" t="s">
        <v>13</v>
      </c>
      <c r="Q3" s="127"/>
      <c r="R3" s="9"/>
      <c r="S3" s="10"/>
      <c r="T3" s="9"/>
      <c r="U3" s="9" t="s">
        <v>14</v>
      </c>
      <c r="V3" s="9"/>
      <c r="W3" s="9"/>
      <c r="X3" s="9"/>
      <c r="Y3" s="9"/>
      <c r="Z3" s="9" t="s">
        <v>15</v>
      </c>
      <c r="AA3" s="9"/>
      <c r="AB3" s="8"/>
      <c r="AC3" s="12" t="s">
        <v>16</v>
      </c>
      <c r="AD3" s="162" t="s">
        <v>17</v>
      </c>
    </row>
    <row r="4" spans="1:36" ht="15.75" x14ac:dyDescent="0.25">
      <c r="A4" s="1"/>
      <c r="B4" s="17"/>
      <c r="D4" s="17"/>
      <c r="E4" s="17"/>
      <c r="F4" s="17"/>
      <c r="G4" s="95"/>
      <c r="H4" s="136"/>
      <c r="I4" s="137"/>
      <c r="J4" s="22"/>
      <c r="K4" s="93" t="s">
        <v>18</v>
      </c>
      <c r="L4" s="6"/>
      <c r="M4" s="6"/>
      <c r="N4" s="6"/>
      <c r="O4" s="7"/>
      <c r="P4" s="167"/>
      <c r="Q4" s="127"/>
      <c r="R4" s="9"/>
      <c r="S4" s="10"/>
      <c r="T4" s="9"/>
      <c r="U4" s="9" t="s">
        <v>19</v>
      </c>
      <c r="V4" s="9"/>
      <c r="W4" s="9"/>
      <c r="X4" s="9"/>
      <c r="Y4" s="9"/>
      <c r="Z4" s="23"/>
      <c r="AA4" s="23"/>
      <c r="AB4" s="8"/>
      <c r="AC4" s="12" t="s">
        <v>20</v>
      </c>
      <c r="AD4" s="162"/>
    </row>
    <row r="5" spans="1:36" ht="39" customHeight="1" x14ac:dyDescent="0.25">
      <c r="A5" s="143" t="s">
        <v>21</v>
      </c>
      <c r="B5" s="144" t="s">
        <v>22</v>
      </c>
      <c r="C5" s="145" t="s">
        <v>23</v>
      </c>
      <c r="D5" s="144" t="s">
        <v>24</v>
      </c>
      <c r="E5" s="144" t="s">
        <v>25</v>
      </c>
      <c r="F5" s="144" t="s">
        <v>26</v>
      </c>
      <c r="G5" s="146" t="s">
        <v>27</v>
      </c>
      <c r="H5" s="141" t="s">
        <v>28</v>
      </c>
      <c r="I5" s="138" t="s">
        <v>29</v>
      </c>
      <c r="J5" s="24" t="s">
        <v>30</v>
      </c>
      <c r="K5" s="25">
        <v>1</v>
      </c>
      <c r="L5" s="25">
        <v>2</v>
      </c>
      <c r="M5" s="25">
        <v>3</v>
      </c>
      <c r="N5" s="25">
        <v>4</v>
      </c>
      <c r="O5" s="26">
        <v>5</v>
      </c>
      <c r="P5" s="168"/>
      <c r="Q5" s="128" t="s">
        <v>31</v>
      </c>
      <c r="R5" s="27" t="s">
        <v>22</v>
      </c>
      <c r="S5" s="28" t="s">
        <v>32</v>
      </c>
      <c r="T5" s="29" t="s">
        <v>33</v>
      </c>
      <c r="U5" s="29" t="s">
        <v>34</v>
      </c>
      <c r="V5" s="29" t="s">
        <v>35</v>
      </c>
      <c r="W5" s="29" t="s">
        <v>36</v>
      </c>
      <c r="X5" s="29" t="s">
        <v>37</v>
      </c>
      <c r="Y5" s="30" t="s">
        <v>38</v>
      </c>
      <c r="Z5" s="31" t="s">
        <v>39</v>
      </c>
      <c r="AA5" s="169" t="s">
        <v>40</v>
      </c>
      <c r="AB5" s="170"/>
      <c r="AC5" s="32" t="s">
        <v>41</v>
      </c>
      <c r="AD5" s="163"/>
    </row>
    <row r="6" spans="1:36" x14ac:dyDescent="0.25">
      <c r="A6" s="13"/>
      <c r="B6" s="147" t="str">
        <f t="shared" ref="B6:B26" si="0">IF(P6="",CONCATENATE(R6,Y6,S6),CONCATENATE(R6,Y6,P6))</f>
        <v xml:space="preserve"> </v>
      </c>
      <c r="C6" s="148" t="str">
        <f t="shared" ref="C6:C26" si="1">IF(ISERROR(SEARCH("Hz",AD6)),CONCATENATE(U6," ",AD6,T6," ",AB6),CONCATENATE(AB6," ","@"," ",U6,AD6))</f>
        <v xml:space="preserve"> 0 </v>
      </c>
      <c r="D6" s="149"/>
      <c r="E6" s="150" t="str">
        <f t="shared" ref="E6:E26" si="2">CONCATENATE(X6,AD6,T6)</f>
        <v>00</v>
      </c>
      <c r="F6" s="150" t="str">
        <f t="shared" ref="F6:F26" si="3">CONCATENATE(W6,AD6,T6)</f>
        <v>00</v>
      </c>
      <c r="G6" s="151" t="str">
        <f>IF(D6&lt;&gt;"",'Unc. Calculator'!S11,"")</f>
        <v/>
      </c>
      <c r="H6" s="142"/>
      <c r="I6" s="92"/>
      <c r="J6" s="45"/>
      <c r="K6" s="46"/>
      <c r="L6" s="47"/>
      <c r="M6" s="47"/>
      <c r="N6" s="47"/>
      <c r="O6" s="48"/>
      <c r="P6" s="8"/>
      <c r="Q6" s="33"/>
      <c r="R6" s="34"/>
      <c r="S6" s="35"/>
      <c r="T6" s="36"/>
      <c r="U6" s="37"/>
      <c r="V6" s="38"/>
      <c r="W6" s="39">
        <f>IF(Q6&lt;&gt;"",TEXT(U6+V6,Q6),U6+V6)</f>
        <v>0</v>
      </c>
      <c r="X6" s="39">
        <f>IF(Q6&lt;&gt;"",TEXT(U6-V6,Q6),U6-V6)</f>
        <v>0</v>
      </c>
      <c r="Y6" s="40" t="s">
        <v>42</v>
      </c>
      <c r="Z6" s="41"/>
      <c r="AA6" s="42"/>
      <c r="AB6" s="43" t="str">
        <f>IF(ISERROR(SEARCH("Hz",AA6)),CONCATENATE(Z6,AA6),CONCATENATE($AA$2,Z6,AA6))</f>
        <v/>
      </c>
      <c r="AC6" s="44">
        <f t="shared" ref="AC6:AC37" si="4">VALUE(D6)</f>
        <v>0</v>
      </c>
      <c r="AD6" s="132">
        <f>IF(RIGHT(S6,1)="O",CONCATENATE(LEFT(S6,1),"Ω"),IF(S6="DGF","°F",IF(S6="DGC","°C",S6)))</f>
        <v>0</v>
      </c>
      <c r="AE6">
        <f>VALUE(D6)</f>
        <v>0</v>
      </c>
      <c r="AF6">
        <f>VALUE(W6)</f>
        <v>0</v>
      </c>
      <c r="AG6">
        <f>VALUE(X6)</f>
        <v>0</v>
      </c>
      <c r="AH6">
        <f>IF(AND(AI6=1,AJ6=1),1,0)</f>
        <v>1</v>
      </c>
      <c r="AI6">
        <f>IF(AE6&lt;AG6,0,1)</f>
        <v>1</v>
      </c>
      <c r="AJ6">
        <f>IF(AE6&gt;AF6,0,1)</f>
        <v>1</v>
      </c>
    </row>
    <row r="7" spans="1:36" x14ac:dyDescent="0.25">
      <c r="A7" s="157"/>
      <c r="B7" s="152" t="str">
        <f t="shared" si="0"/>
        <v xml:space="preserve"> </v>
      </c>
      <c r="C7" s="153" t="str">
        <f t="shared" si="1"/>
        <v xml:space="preserve"> 0 </v>
      </c>
      <c r="D7" s="154"/>
      <c r="E7" s="155" t="str">
        <f t="shared" si="2"/>
        <v>00</v>
      </c>
      <c r="F7" s="155" t="str">
        <f t="shared" si="3"/>
        <v>00</v>
      </c>
      <c r="G7" s="156" t="str">
        <f>IF(D7&lt;&gt;"",'Unc. Calculator'!S12,"")</f>
        <v/>
      </c>
      <c r="H7" s="142"/>
      <c r="I7" s="92"/>
      <c r="J7" s="45"/>
      <c r="K7" s="46"/>
      <c r="L7" s="47"/>
      <c r="M7" s="47"/>
      <c r="N7" s="47"/>
      <c r="O7" s="48"/>
      <c r="P7" s="8"/>
      <c r="Q7" s="33"/>
      <c r="R7" s="34"/>
      <c r="S7" s="35"/>
      <c r="T7" s="36"/>
      <c r="U7" s="37"/>
      <c r="V7" s="38"/>
      <c r="W7" s="39">
        <f t="shared" ref="W7:W55" si="5">IF(Q7&lt;&gt;"",TEXT(U7+V7,Q7),U7+V7)</f>
        <v>0</v>
      </c>
      <c r="X7" s="39">
        <f t="shared" ref="X7:X55" si="6">IF(Q7&lt;&gt;"",TEXT(U7-V7,Q7),U7-V7)</f>
        <v>0</v>
      </c>
      <c r="Y7" s="40" t="s">
        <v>42</v>
      </c>
      <c r="Z7" s="41"/>
      <c r="AA7" s="42"/>
      <c r="AB7" s="43" t="str">
        <f t="shared" ref="AB7:AB55" si="7">IF(ISERROR(SEARCH("Hz",AA7)),CONCATENATE(Z7,AA7),CONCATENATE($AA$2,Z7,AA7))</f>
        <v/>
      </c>
      <c r="AC7" s="44">
        <f t="shared" si="4"/>
        <v>0</v>
      </c>
      <c r="AD7" s="131">
        <f t="shared" ref="AD7:AD55" si="8">IF(RIGHT(S7,1)="O",CONCATENATE(LEFT(S7,1),"Ω"),IF(S7="DGF","°F",IF(S7="DGC","°C",S7)))</f>
        <v>0</v>
      </c>
      <c r="AE7">
        <f t="shared" ref="AE7:AE55" si="9">VALUE(D7)</f>
        <v>0</v>
      </c>
      <c r="AF7">
        <f t="shared" ref="AF7:AF55" si="10">VALUE(W7)</f>
        <v>0</v>
      </c>
      <c r="AG7">
        <f t="shared" ref="AG7:AG55" si="11">VALUE(X7)</f>
        <v>0</v>
      </c>
      <c r="AH7">
        <f t="shared" ref="AH7:AH55" si="12">IF(AND(AI7=1,AJ7=1),1,0)</f>
        <v>1</v>
      </c>
      <c r="AI7">
        <f t="shared" ref="AI7:AI55" si="13">IF(AE7&lt;AG7,0,1)</f>
        <v>1</v>
      </c>
      <c r="AJ7">
        <f t="shared" ref="AJ7:AJ55" si="14">IF(AE7&gt;AF7,0,1)</f>
        <v>1</v>
      </c>
    </row>
    <row r="8" spans="1:36" x14ac:dyDescent="0.25">
      <c r="A8" s="13"/>
      <c r="B8" s="147" t="str">
        <f t="shared" si="0"/>
        <v xml:space="preserve"> </v>
      </c>
      <c r="C8" s="148" t="str">
        <f t="shared" si="1"/>
        <v xml:space="preserve"> 0 </v>
      </c>
      <c r="D8" s="149"/>
      <c r="E8" s="150" t="str">
        <f t="shared" si="2"/>
        <v>00</v>
      </c>
      <c r="F8" s="150" t="str">
        <f t="shared" si="3"/>
        <v>00</v>
      </c>
      <c r="G8" s="151" t="str">
        <f>IF(D8&lt;&gt;"",'Unc. Calculator'!S13,"")</f>
        <v/>
      </c>
      <c r="H8" s="142"/>
      <c r="I8" s="92"/>
      <c r="J8" s="45"/>
      <c r="K8" s="46"/>
      <c r="L8" s="47"/>
      <c r="M8" s="47"/>
      <c r="N8" s="47"/>
      <c r="O8" s="48"/>
      <c r="P8" s="8"/>
      <c r="Q8" s="33"/>
      <c r="R8" s="34"/>
      <c r="S8" s="35"/>
      <c r="T8" s="36"/>
      <c r="U8" s="37"/>
      <c r="V8" s="38"/>
      <c r="W8" s="39">
        <f t="shared" si="5"/>
        <v>0</v>
      </c>
      <c r="X8" s="39">
        <f t="shared" si="6"/>
        <v>0</v>
      </c>
      <c r="Y8" s="40" t="s">
        <v>42</v>
      </c>
      <c r="Z8" s="41"/>
      <c r="AA8" s="42"/>
      <c r="AB8" s="43" t="str">
        <f t="shared" si="7"/>
        <v/>
      </c>
      <c r="AC8" s="44">
        <f t="shared" si="4"/>
        <v>0</v>
      </c>
      <c r="AD8" s="131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1</v>
      </c>
      <c r="AJ8">
        <f t="shared" si="14"/>
        <v>1</v>
      </c>
    </row>
    <row r="9" spans="1:36" x14ac:dyDescent="0.25">
      <c r="A9" s="157"/>
      <c r="B9" s="152" t="str">
        <f t="shared" si="0"/>
        <v xml:space="preserve"> </v>
      </c>
      <c r="C9" s="153" t="str">
        <f t="shared" si="1"/>
        <v xml:space="preserve"> 0 </v>
      </c>
      <c r="D9" s="154"/>
      <c r="E9" s="155" t="str">
        <f t="shared" si="2"/>
        <v>00</v>
      </c>
      <c r="F9" s="155" t="str">
        <f t="shared" si="3"/>
        <v>00</v>
      </c>
      <c r="G9" s="156" t="str">
        <f>IF(D9&lt;&gt;"",'Unc. Calculator'!S14,"")</f>
        <v/>
      </c>
      <c r="H9" s="142"/>
      <c r="I9" s="92"/>
      <c r="J9" s="45"/>
      <c r="K9" s="46"/>
      <c r="L9" s="47"/>
      <c r="M9" s="47"/>
      <c r="N9" s="47"/>
      <c r="O9" s="48"/>
      <c r="P9" s="8"/>
      <c r="Q9" s="33"/>
      <c r="R9" s="34"/>
      <c r="S9" s="35"/>
      <c r="T9" s="36"/>
      <c r="U9" s="37"/>
      <c r="V9" s="38"/>
      <c r="W9" s="39">
        <f t="shared" si="5"/>
        <v>0</v>
      </c>
      <c r="X9" s="39">
        <f t="shared" si="6"/>
        <v>0</v>
      </c>
      <c r="Y9" s="40" t="s">
        <v>42</v>
      </c>
      <c r="Z9" s="41"/>
      <c r="AA9" s="42"/>
      <c r="AB9" s="43" t="str">
        <f t="shared" si="7"/>
        <v/>
      </c>
      <c r="AC9" s="44">
        <f t="shared" si="4"/>
        <v>0</v>
      </c>
      <c r="AD9" s="131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1</v>
      </c>
      <c r="AI9">
        <f t="shared" si="13"/>
        <v>1</v>
      </c>
      <c r="AJ9">
        <f t="shared" si="14"/>
        <v>1</v>
      </c>
    </row>
    <row r="10" spans="1:36" x14ac:dyDescent="0.25">
      <c r="A10" s="13"/>
      <c r="B10" s="147" t="str">
        <f t="shared" si="0"/>
        <v xml:space="preserve"> </v>
      </c>
      <c r="C10" s="148" t="str">
        <f t="shared" si="1"/>
        <v xml:space="preserve"> 0 </v>
      </c>
      <c r="D10" s="149"/>
      <c r="E10" s="150" t="str">
        <f t="shared" si="2"/>
        <v>00</v>
      </c>
      <c r="F10" s="150" t="str">
        <f t="shared" si="3"/>
        <v>00</v>
      </c>
      <c r="G10" s="151" t="str">
        <f>IF(D10&lt;&gt;"",'Unc. Calculator'!S15,"")</f>
        <v/>
      </c>
      <c r="H10" s="142"/>
      <c r="I10" s="92"/>
      <c r="J10" s="45"/>
      <c r="K10" s="46"/>
      <c r="L10" s="47"/>
      <c r="M10" s="47"/>
      <c r="N10" s="47"/>
      <c r="O10" s="48"/>
      <c r="P10" s="8"/>
      <c r="Q10" s="33"/>
      <c r="R10" s="34"/>
      <c r="S10" s="35"/>
      <c r="T10" s="36"/>
      <c r="U10" s="37"/>
      <c r="V10" s="38"/>
      <c r="W10" s="39">
        <f t="shared" si="5"/>
        <v>0</v>
      </c>
      <c r="X10" s="39">
        <f t="shared" si="6"/>
        <v>0</v>
      </c>
      <c r="Y10" s="40" t="s">
        <v>42</v>
      </c>
      <c r="Z10" s="41"/>
      <c r="AA10" s="42"/>
      <c r="AB10" s="43" t="str">
        <f t="shared" si="7"/>
        <v/>
      </c>
      <c r="AC10" s="44">
        <f t="shared" si="4"/>
        <v>0</v>
      </c>
      <c r="AD10" s="131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0</v>
      </c>
      <c r="AH10">
        <f t="shared" si="12"/>
        <v>1</v>
      </c>
      <c r="AI10">
        <f t="shared" si="13"/>
        <v>1</v>
      </c>
      <c r="AJ10">
        <f t="shared" si="14"/>
        <v>1</v>
      </c>
    </row>
    <row r="11" spans="1:36" x14ac:dyDescent="0.25">
      <c r="A11" s="157"/>
      <c r="B11" s="152" t="str">
        <f t="shared" si="0"/>
        <v xml:space="preserve"> </v>
      </c>
      <c r="C11" s="153" t="str">
        <f t="shared" si="1"/>
        <v xml:space="preserve"> 0 </v>
      </c>
      <c r="D11" s="154"/>
      <c r="E11" s="155" t="str">
        <f t="shared" si="2"/>
        <v>00</v>
      </c>
      <c r="F11" s="155" t="str">
        <f t="shared" si="3"/>
        <v>00</v>
      </c>
      <c r="G11" s="156" t="str">
        <f>IF(D11&lt;&gt;"",'Unc. Calculator'!S16,"")</f>
        <v/>
      </c>
      <c r="H11" s="142"/>
      <c r="I11" s="92"/>
      <c r="J11" s="45"/>
      <c r="K11" s="46"/>
      <c r="L11" s="47"/>
      <c r="M11" s="47"/>
      <c r="N11" s="47"/>
      <c r="O11" s="48"/>
      <c r="P11" s="8"/>
      <c r="Q11" s="33"/>
      <c r="R11" s="34"/>
      <c r="S11" s="159"/>
      <c r="T11" s="36"/>
      <c r="U11" s="37"/>
      <c r="V11" s="38"/>
      <c r="W11" s="39">
        <f t="shared" si="5"/>
        <v>0</v>
      </c>
      <c r="X11" s="39">
        <f t="shared" si="6"/>
        <v>0</v>
      </c>
      <c r="Y11" s="40" t="s">
        <v>42</v>
      </c>
      <c r="Z11" s="41"/>
      <c r="AA11" s="42"/>
      <c r="AB11" s="43" t="str">
        <f t="shared" si="7"/>
        <v/>
      </c>
      <c r="AC11" s="44">
        <f t="shared" si="4"/>
        <v>0</v>
      </c>
      <c r="AD11" s="13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0</v>
      </c>
      <c r="AH11">
        <f t="shared" si="12"/>
        <v>1</v>
      </c>
      <c r="AI11">
        <f t="shared" si="13"/>
        <v>1</v>
      </c>
      <c r="AJ11">
        <f t="shared" si="14"/>
        <v>1</v>
      </c>
    </row>
    <row r="12" spans="1:36" x14ac:dyDescent="0.25">
      <c r="A12" s="13"/>
      <c r="B12" s="147" t="str">
        <f t="shared" si="0"/>
        <v xml:space="preserve"> </v>
      </c>
      <c r="C12" s="148" t="str">
        <f t="shared" si="1"/>
        <v xml:space="preserve"> 0 </v>
      </c>
      <c r="D12" s="149"/>
      <c r="E12" s="150" t="str">
        <f t="shared" si="2"/>
        <v>00</v>
      </c>
      <c r="F12" s="150" t="str">
        <f t="shared" si="3"/>
        <v>00</v>
      </c>
      <c r="G12" s="151" t="str">
        <f>IF(D12&lt;&gt;"",'Unc. Calculator'!S17,"")</f>
        <v/>
      </c>
      <c r="H12" s="142"/>
      <c r="I12" s="92"/>
      <c r="J12" s="45"/>
      <c r="K12" s="46"/>
      <c r="L12" s="47"/>
      <c r="M12" s="47"/>
      <c r="N12" s="47"/>
      <c r="O12" s="48"/>
      <c r="P12" s="8"/>
      <c r="Q12" s="33"/>
      <c r="R12" s="34"/>
      <c r="S12" s="35"/>
      <c r="T12" s="36"/>
      <c r="U12" s="37"/>
      <c r="V12" s="38"/>
      <c r="W12" s="39">
        <f t="shared" si="5"/>
        <v>0</v>
      </c>
      <c r="X12" s="39">
        <f t="shared" si="6"/>
        <v>0</v>
      </c>
      <c r="Y12" s="40" t="s">
        <v>42</v>
      </c>
      <c r="Z12" s="41"/>
      <c r="AA12" s="42"/>
      <c r="AB12" s="43" t="str">
        <f t="shared" si="7"/>
        <v/>
      </c>
      <c r="AC12" s="44">
        <f t="shared" si="4"/>
        <v>0</v>
      </c>
      <c r="AD12" s="131">
        <f t="shared" si="8"/>
        <v>0</v>
      </c>
      <c r="AE12">
        <f t="shared" si="9"/>
        <v>0</v>
      </c>
      <c r="AF12">
        <f t="shared" si="10"/>
        <v>0</v>
      </c>
      <c r="AG12">
        <f t="shared" si="11"/>
        <v>0</v>
      </c>
      <c r="AH12">
        <f t="shared" si="12"/>
        <v>1</v>
      </c>
      <c r="AI12">
        <f t="shared" si="13"/>
        <v>1</v>
      </c>
      <c r="AJ12">
        <f t="shared" si="14"/>
        <v>1</v>
      </c>
    </row>
    <row r="13" spans="1:36" x14ac:dyDescent="0.25">
      <c r="A13" s="157"/>
      <c r="B13" s="152" t="str">
        <f t="shared" si="0"/>
        <v xml:space="preserve"> </v>
      </c>
      <c r="C13" s="153" t="str">
        <f t="shared" si="1"/>
        <v xml:space="preserve"> 0 </v>
      </c>
      <c r="D13" s="154"/>
      <c r="E13" s="155" t="str">
        <f t="shared" si="2"/>
        <v>00</v>
      </c>
      <c r="F13" s="155" t="str">
        <f t="shared" si="3"/>
        <v>00</v>
      </c>
      <c r="G13" s="156" t="str">
        <f>IF(D13&lt;&gt;"",'Unc. Calculator'!S18,"")</f>
        <v/>
      </c>
      <c r="H13" s="142"/>
      <c r="I13" s="92"/>
      <c r="J13" s="45"/>
      <c r="K13" s="46"/>
      <c r="L13" s="47"/>
      <c r="M13" s="47"/>
      <c r="N13" s="47"/>
      <c r="O13" s="48"/>
      <c r="P13" s="8"/>
      <c r="Q13" s="33"/>
      <c r="R13" s="34"/>
      <c r="S13" s="35"/>
      <c r="T13" s="36"/>
      <c r="U13" s="37"/>
      <c r="V13" s="38"/>
      <c r="W13" s="39">
        <f t="shared" si="5"/>
        <v>0</v>
      </c>
      <c r="X13" s="39">
        <f t="shared" si="6"/>
        <v>0</v>
      </c>
      <c r="Y13" s="40" t="s">
        <v>42</v>
      </c>
      <c r="Z13" s="50"/>
      <c r="AA13" s="49"/>
      <c r="AB13" s="43" t="str">
        <f t="shared" si="7"/>
        <v/>
      </c>
      <c r="AC13" s="44">
        <f t="shared" si="4"/>
        <v>0</v>
      </c>
      <c r="AD13" s="131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1</v>
      </c>
      <c r="AI13">
        <f t="shared" si="13"/>
        <v>1</v>
      </c>
      <c r="AJ13">
        <f t="shared" si="14"/>
        <v>1</v>
      </c>
    </row>
    <row r="14" spans="1:36" x14ac:dyDescent="0.25">
      <c r="A14" s="13"/>
      <c r="B14" s="147" t="str">
        <f t="shared" si="0"/>
        <v xml:space="preserve"> </v>
      </c>
      <c r="C14" s="148" t="str">
        <f t="shared" si="1"/>
        <v xml:space="preserve"> 0 </v>
      </c>
      <c r="D14" s="149"/>
      <c r="E14" s="150" t="str">
        <f t="shared" si="2"/>
        <v>00</v>
      </c>
      <c r="F14" s="150" t="str">
        <f t="shared" si="3"/>
        <v>00</v>
      </c>
      <c r="G14" s="151" t="str">
        <f>IF(D14&lt;&gt;"",'Unc. Calculator'!S19,"")</f>
        <v/>
      </c>
      <c r="H14" s="142"/>
      <c r="I14" s="92"/>
      <c r="J14" s="45"/>
      <c r="K14" s="46"/>
      <c r="L14" s="47"/>
      <c r="M14" s="47"/>
      <c r="N14" s="47"/>
      <c r="O14" s="48"/>
      <c r="P14" s="8"/>
      <c r="Q14" s="33"/>
      <c r="R14" s="34"/>
      <c r="S14" s="35"/>
      <c r="T14" s="36"/>
      <c r="U14" s="37"/>
      <c r="V14" s="38"/>
      <c r="W14" s="39">
        <f t="shared" si="5"/>
        <v>0</v>
      </c>
      <c r="X14" s="39">
        <f t="shared" si="6"/>
        <v>0</v>
      </c>
      <c r="Y14" s="40" t="s">
        <v>42</v>
      </c>
      <c r="Z14" s="50"/>
      <c r="AA14" s="49"/>
      <c r="AB14" s="43" t="str">
        <f t="shared" si="7"/>
        <v/>
      </c>
      <c r="AC14" s="44">
        <f t="shared" si="4"/>
        <v>0</v>
      </c>
      <c r="AD14" s="131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1</v>
      </c>
      <c r="AI14">
        <f t="shared" si="13"/>
        <v>1</v>
      </c>
      <c r="AJ14">
        <f t="shared" si="14"/>
        <v>1</v>
      </c>
    </row>
    <row r="15" spans="1:36" x14ac:dyDescent="0.25">
      <c r="A15" s="157"/>
      <c r="B15" s="152" t="str">
        <f t="shared" si="0"/>
        <v xml:space="preserve"> </v>
      </c>
      <c r="C15" s="153" t="str">
        <f t="shared" si="1"/>
        <v xml:space="preserve"> 0 </v>
      </c>
      <c r="D15" s="154"/>
      <c r="E15" s="155" t="str">
        <f t="shared" si="2"/>
        <v>00</v>
      </c>
      <c r="F15" s="155" t="str">
        <f t="shared" si="3"/>
        <v>00</v>
      </c>
      <c r="G15" s="156" t="str">
        <f>IF(D15&lt;&gt;"",'Unc. Calculator'!S20,"")</f>
        <v/>
      </c>
      <c r="H15" s="142"/>
      <c r="I15" s="92"/>
      <c r="J15" s="45"/>
      <c r="K15" s="46"/>
      <c r="L15" s="47"/>
      <c r="M15" s="47"/>
      <c r="N15" s="47"/>
      <c r="O15" s="48"/>
      <c r="P15" s="8"/>
      <c r="Q15" s="33"/>
      <c r="R15" s="34"/>
      <c r="S15" s="35"/>
      <c r="T15" s="36"/>
      <c r="U15" s="37"/>
      <c r="V15" s="38"/>
      <c r="W15" s="39">
        <f t="shared" si="5"/>
        <v>0</v>
      </c>
      <c r="X15" s="39">
        <f t="shared" si="6"/>
        <v>0</v>
      </c>
      <c r="Y15" s="40" t="s">
        <v>42</v>
      </c>
      <c r="Z15" s="50"/>
      <c r="AA15" s="49"/>
      <c r="AB15" s="43" t="str">
        <f t="shared" si="7"/>
        <v/>
      </c>
      <c r="AC15" s="44">
        <f t="shared" si="4"/>
        <v>0</v>
      </c>
      <c r="AD15" s="131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1</v>
      </c>
      <c r="AI15">
        <f t="shared" si="13"/>
        <v>1</v>
      </c>
      <c r="AJ15">
        <f t="shared" si="14"/>
        <v>1</v>
      </c>
    </row>
    <row r="16" spans="1:36" x14ac:dyDescent="0.25">
      <c r="A16" s="13"/>
      <c r="B16" s="147" t="str">
        <f t="shared" si="0"/>
        <v xml:space="preserve"> </v>
      </c>
      <c r="C16" s="148" t="str">
        <f t="shared" si="1"/>
        <v xml:space="preserve"> 0 </v>
      </c>
      <c r="D16" s="149"/>
      <c r="E16" s="150" t="str">
        <f t="shared" si="2"/>
        <v>00</v>
      </c>
      <c r="F16" s="150" t="str">
        <f t="shared" si="3"/>
        <v>00</v>
      </c>
      <c r="G16" s="151" t="str">
        <f>IF(D16&lt;&gt;"",'Unc. Calculator'!S21,"")</f>
        <v/>
      </c>
      <c r="H16" s="142"/>
      <c r="I16" s="92"/>
      <c r="J16" s="45"/>
      <c r="K16" s="46"/>
      <c r="L16" s="47"/>
      <c r="M16" s="47"/>
      <c r="N16" s="47"/>
      <c r="O16" s="48"/>
      <c r="P16" s="8"/>
      <c r="Q16" s="33"/>
      <c r="R16" s="34"/>
      <c r="S16" s="35"/>
      <c r="T16" s="36"/>
      <c r="U16" s="37"/>
      <c r="V16" s="49"/>
      <c r="W16" s="39">
        <f t="shared" si="5"/>
        <v>0</v>
      </c>
      <c r="X16" s="39">
        <f t="shared" si="6"/>
        <v>0</v>
      </c>
      <c r="Y16" s="40" t="s">
        <v>42</v>
      </c>
      <c r="Z16" s="50"/>
      <c r="AA16" s="49"/>
      <c r="AB16" s="43" t="str">
        <f t="shared" si="7"/>
        <v/>
      </c>
      <c r="AC16" s="44">
        <f t="shared" si="4"/>
        <v>0</v>
      </c>
      <c r="AD16" s="131">
        <f t="shared" si="8"/>
        <v>0</v>
      </c>
      <c r="AE16">
        <f t="shared" si="9"/>
        <v>0</v>
      </c>
      <c r="AF16">
        <f t="shared" si="10"/>
        <v>0</v>
      </c>
      <c r="AG16">
        <f t="shared" si="11"/>
        <v>0</v>
      </c>
      <c r="AH16">
        <f t="shared" si="12"/>
        <v>1</v>
      </c>
      <c r="AI16">
        <f t="shared" si="13"/>
        <v>1</v>
      </c>
      <c r="AJ16">
        <f t="shared" si="14"/>
        <v>1</v>
      </c>
    </row>
    <row r="17" spans="1:36" x14ac:dyDescent="0.25">
      <c r="A17" s="157"/>
      <c r="B17" s="152" t="str">
        <f t="shared" si="0"/>
        <v xml:space="preserve"> </v>
      </c>
      <c r="C17" s="153" t="str">
        <f t="shared" si="1"/>
        <v xml:space="preserve"> 0 </v>
      </c>
      <c r="D17" s="154"/>
      <c r="E17" s="155" t="str">
        <f t="shared" si="2"/>
        <v>00</v>
      </c>
      <c r="F17" s="155" t="str">
        <f t="shared" si="3"/>
        <v>00</v>
      </c>
      <c r="G17" s="156" t="str">
        <f>IF(D17&lt;&gt;"",'Unc. Calculator'!S22,"")</f>
        <v/>
      </c>
      <c r="H17" s="142"/>
      <c r="I17" s="92"/>
      <c r="J17" s="45"/>
      <c r="K17" s="46"/>
      <c r="L17" s="47"/>
      <c r="M17" s="47"/>
      <c r="N17" s="47"/>
      <c r="O17" s="48"/>
      <c r="P17" s="8"/>
      <c r="Q17" s="33"/>
      <c r="R17" s="34"/>
      <c r="S17" s="35"/>
      <c r="T17" s="36"/>
      <c r="U17" s="37"/>
      <c r="V17" s="49"/>
      <c r="W17" s="39">
        <f t="shared" si="5"/>
        <v>0</v>
      </c>
      <c r="X17" s="39">
        <f t="shared" si="6"/>
        <v>0</v>
      </c>
      <c r="Y17" s="40" t="s">
        <v>42</v>
      </c>
      <c r="Z17" s="50"/>
      <c r="AA17" s="49"/>
      <c r="AB17" s="43" t="str">
        <f t="shared" si="7"/>
        <v/>
      </c>
      <c r="AC17" s="44">
        <f t="shared" si="4"/>
        <v>0</v>
      </c>
      <c r="AD17" s="131">
        <f t="shared" si="8"/>
        <v>0</v>
      </c>
      <c r="AE17">
        <f t="shared" si="9"/>
        <v>0</v>
      </c>
      <c r="AF17">
        <f t="shared" si="10"/>
        <v>0</v>
      </c>
      <c r="AG17">
        <f t="shared" si="11"/>
        <v>0</v>
      </c>
      <c r="AH17">
        <f t="shared" si="12"/>
        <v>1</v>
      </c>
      <c r="AI17">
        <f t="shared" si="13"/>
        <v>1</v>
      </c>
      <c r="AJ17">
        <f t="shared" si="14"/>
        <v>1</v>
      </c>
    </row>
    <row r="18" spans="1:36" x14ac:dyDescent="0.25">
      <c r="A18" s="13"/>
      <c r="B18" s="147" t="str">
        <f t="shared" si="0"/>
        <v xml:space="preserve"> </v>
      </c>
      <c r="C18" s="148" t="str">
        <f t="shared" si="1"/>
        <v xml:space="preserve"> 0 </v>
      </c>
      <c r="D18" s="149"/>
      <c r="E18" s="150" t="str">
        <f t="shared" si="2"/>
        <v>00</v>
      </c>
      <c r="F18" s="150" t="str">
        <f t="shared" si="3"/>
        <v>00</v>
      </c>
      <c r="G18" s="151" t="str">
        <f>IF(D18&lt;&gt;"",'Unc. Calculator'!S23,"")</f>
        <v/>
      </c>
      <c r="H18" s="142"/>
      <c r="I18" s="92"/>
      <c r="J18" s="45"/>
      <c r="K18" s="46"/>
      <c r="L18" s="47"/>
      <c r="M18" s="47"/>
      <c r="N18" s="47"/>
      <c r="O18" s="48"/>
      <c r="P18" s="8"/>
      <c r="Q18" s="33"/>
      <c r="R18" s="34"/>
      <c r="S18" s="35"/>
      <c r="T18" s="36"/>
      <c r="U18" s="37"/>
      <c r="V18" s="49"/>
      <c r="W18" s="39">
        <f t="shared" si="5"/>
        <v>0</v>
      </c>
      <c r="X18" s="39">
        <f t="shared" si="6"/>
        <v>0</v>
      </c>
      <c r="Y18" s="40" t="s">
        <v>42</v>
      </c>
      <c r="Z18" s="50"/>
      <c r="AA18" s="49"/>
      <c r="AB18" s="43" t="str">
        <f t="shared" si="7"/>
        <v/>
      </c>
      <c r="AC18" s="44">
        <f t="shared" si="4"/>
        <v>0</v>
      </c>
      <c r="AD18" s="131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1</v>
      </c>
      <c r="AI18">
        <f t="shared" si="13"/>
        <v>1</v>
      </c>
      <c r="AJ18">
        <f t="shared" si="14"/>
        <v>1</v>
      </c>
    </row>
    <row r="19" spans="1:36" x14ac:dyDescent="0.25">
      <c r="A19" s="157"/>
      <c r="B19" s="152" t="str">
        <f t="shared" si="0"/>
        <v xml:space="preserve"> </v>
      </c>
      <c r="C19" s="153" t="str">
        <f t="shared" si="1"/>
        <v xml:space="preserve"> 0 </v>
      </c>
      <c r="D19" s="154"/>
      <c r="E19" s="155" t="str">
        <f t="shared" si="2"/>
        <v>00</v>
      </c>
      <c r="F19" s="155" t="str">
        <f t="shared" si="3"/>
        <v>00</v>
      </c>
      <c r="G19" s="156" t="str">
        <f>IF(D19&lt;&gt;"",'Unc. Calculator'!S24,"")</f>
        <v/>
      </c>
      <c r="H19" s="142"/>
      <c r="I19" s="92"/>
      <c r="J19" s="45"/>
      <c r="K19" s="46"/>
      <c r="L19" s="47"/>
      <c r="M19" s="47"/>
      <c r="N19" s="47"/>
      <c r="O19" s="48"/>
      <c r="P19" s="8"/>
      <c r="Q19" s="33"/>
      <c r="R19" s="34"/>
      <c r="S19" s="35"/>
      <c r="T19" s="36"/>
      <c r="U19" s="37"/>
      <c r="V19" s="49"/>
      <c r="W19" s="39">
        <f t="shared" si="5"/>
        <v>0</v>
      </c>
      <c r="X19" s="39">
        <f t="shared" si="6"/>
        <v>0</v>
      </c>
      <c r="Y19" s="40" t="s">
        <v>42</v>
      </c>
      <c r="Z19" s="50"/>
      <c r="AA19" s="49"/>
      <c r="AB19" s="43" t="str">
        <f t="shared" si="7"/>
        <v/>
      </c>
      <c r="AC19" s="44">
        <f t="shared" si="4"/>
        <v>0</v>
      </c>
      <c r="AD19" s="131">
        <f t="shared" si="8"/>
        <v>0</v>
      </c>
      <c r="AE19">
        <f t="shared" si="9"/>
        <v>0</v>
      </c>
      <c r="AF19">
        <f t="shared" si="10"/>
        <v>0</v>
      </c>
      <c r="AG19">
        <f t="shared" si="11"/>
        <v>0</v>
      </c>
      <c r="AH19">
        <f t="shared" si="12"/>
        <v>1</v>
      </c>
      <c r="AI19">
        <f t="shared" si="13"/>
        <v>1</v>
      </c>
      <c r="AJ19">
        <f t="shared" si="14"/>
        <v>1</v>
      </c>
    </row>
    <row r="20" spans="1:36" x14ac:dyDescent="0.25">
      <c r="A20" s="13"/>
      <c r="B20" s="147" t="str">
        <f t="shared" si="0"/>
        <v xml:space="preserve"> </v>
      </c>
      <c r="C20" s="148" t="str">
        <f t="shared" si="1"/>
        <v xml:space="preserve"> 0 </v>
      </c>
      <c r="D20" s="149"/>
      <c r="E20" s="150" t="str">
        <f t="shared" si="2"/>
        <v>00</v>
      </c>
      <c r="F20" s="150" t="str">
        <f t="shared" si="3"/>
        <v>00</v>
      </c>
      <c r="G20" s="151" t="str">
        <f>IF(D20&lt;&gt;"",'Unc. Calculator'!S25,"")</f>
        <v/>
      </c>
      <c r="H20" s="142"/>
      <c r="I20" s="92"/>
      <c r="J20" s="45"/>
      <c r="K20" s="46"/>
      <c r="L20" s="47"/>
      <c r="M20" s="47"/>
      <c r="N20" s="47"/>
      <c r="O20" s="48"/>
      <c r="P20" s="8"/>
      <c r="Q20" s="33"/>
      <c r="R20" s="34"/>
      <c r="S20" s="35"/>
      <c r="T20" s="36"/>
      <c r="U20" s="37"/>
      <c r="V20" s="49"/>
      <c r="W20" s="39">
        <f t="shared" si="5"/>
        <v>0</v>
      </c>
      <c r="X20" s="39">
        <f t="shared" si="6"/>
        <v>0</v>
      </c>
      <c r="Y20" s="40" t="s">
        <v>42</v>
      </c>
      <c r="Z20" s="50"/>
      <c r="AA20" s="49"/>
      <c r="AB20" s="43" t="str">
        <f t="shared" si="7"/>
        <v/>
      </c>
      <c r="AC20" s="44">
        <f t="shared" si="4"/>
        <v>0</v>
      </c>
      <c r="AD20" s="131">
        <f t="shared" si="8"/>
        <v>0</v>
      </c>
      <c r="AE20">
        <f t="shared" si="9"/>
        <v>0</v>
      </c>
      <c r="AF20">
        <f t="shared" si="10"/>
        <v>0</v>
      </c>
      <c r="AG20">
        <f t="shared" si="11"/>
        <v>0</v>
      </c>
      <c r="AH20">
        <f t="shared" si="12"/>
        <v>1</v>
      </c>
      <c r="AI20">
        <f t="shared" si="13"/>
        <v>1</v>
      </c>
      <c r="AJ20">
        <f t="shared" si="14"/>
        <v>1</v>
      </c>
    </row>
    <row r="21" spans="1:36" x14ac:dyDescent="0.25">
      <c r="A21" s="157"/>
      <c r="B21" s="152" t="str">
        <f t="shared" si="0"/>
        <v xml:space="preserve"> </v>
      </c>
      <c r="C21" s="153" t="str">
        <f t="shared" si="1"/>
        <v xml:space="preserve"> 0 </v>
      </c>
      <c r="D21" s="154"/>
      <c r="E21" s="155" t="str">
        <f t="shared" si="2"/>
        <v>00</v>
      </c>
      <c r="F21" s="155" t="str">
        <f t="shared" si="3"/>
        <v>00</v>
      </c>
      <c r="G21" s="156" t="str">
        <f>IF(D21&lt;&gt;"",'Unc. Calculator'!S26,"")</f>
        <v/>
      </c>
      <c r="H21" s="142"/>
      <c r="I21" s="92"/>
      <c r="J21" s="45"/>
      <c r="K21" s="46"/>
      <c r="L21" s="47"/>
      <c r="M21" s="47"/>
      <c r="N21" s="47"/>
      <c r="O21" s="48"/>
      <c r="P21" s="8"/>
      <c r="Q21" s="33"/>
      <c r="R21" s="34"/>
      <c r="S21" s="35"/>
      <c r="T21" s="36"/>
      <c r="U21" s="37"/>
      <c r="V21" s="49"/>
      <c r="W21" s="39">
        <f t="shared" si="5"/>
        <v>0</v>
      </c>
      <c r="X21" s="39">
        <f t="shared" si="6"/>
        <v>0</v>
      </c>
      <c r="Y21" s="40" t="s">
        <v>42</v>
      </c>
      <c r="Z21" s="50"/>
      <c r="AA21" s="49"/>
      <c r="AB21" s="43" t="str">
        <f t="shared" si="7"/>
        <v/>
      </c>
      <c r="AC21" s="44">
        <f t="shared" si="4"/>
        <v>0</v>
      </c>
      <c r="AD21" s="13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1</v>
      </c>
      <c r="AI21">
        <f t="shared" si="13"/>
        <v>1</v>
      </c>
      <c r="AJ21">
        <f t="shared" si="14"/>
        <v>1</v>
      </c>
    </row>
    <row r="22" spans="1:36" x14ac:dyDescent="0.25">
      <c r="A22" s="13"/>
      <c r="B22" s="147" t="str">
        <f t="shared" si="0"/>
        <v xml:space="preserve"> </v>
      </c>
      <c r="C22" s="148" t="str">
        <f t="shared" si="1"/>
        <v xml:space="preserve"> 0 </v>
      </c>
      <c r="D22" s="149"/>
      <c r="E22" s="150" t="str">
        <f t="shared" si="2"/>
        <v>00</v>
      </c>
      <c r="F22" s="150" t="str">
        <f t="shared" si="3"/>
        <v>00</v>
      </c>
      <c r="G22" s="151" t="str">
        <f>IF(D22&lt;&gt;"",'Unc. Calculator'!S27,"")</f>
        <v/>
      </c>
      <c r="H22" s="142"/>
      <c r="I22" s="92"/>
      <c r="J22" s="45"/>
      <c r="K22" s="46"/>
      <c r="L22" s="47"/>
      <c r="M22" s="47"/>
      <c r="N22" s="47"/>
      <c r="O22" s="48"/>
      <c r="P22" s="8"/>
      <c r="Q22" s="33"/>
      <c r="R22" s="34"/>
      <c r="S22" s="35"/>
      <c r="T22" s="36"/>
      <c r="U22" s="37"/>
      <c r="V22" s="49"/>
      <c r="W22" s="39">
        <f t="shared" si="5"/>
        <v>0</v>
      </c>
      <c r="X22" s="39">
        <f t="shared" si="6"/>
        <v>0</v>
      </c>
      <c r="Y22" s="40" t="s">
        <v>42</v>
      </c>
      <c r="Z22" s="50"/>
      <c r="AA22" s="49"/>
      <c r="AB22" s="43" t="str">
        <f t="shared" si="7"/>
        <v/>
      </c>
      <c r="AC22" s="44">
        <f t="shared" si="4"/>
        <v>0</v>
      </c>
      <c r="AD22" s="131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  <c r="AH22">
        <f t="shared" si="12"/>
        <v>1</v>
      </c>
      <c r="AI22">
        <f t="shared" si="13"/>
        <v>1</v>
      </c>
      <c r="AJ22">
        <f t="shared" si="14"/>
        <v>1</v>
      </c>
    </row>
    <row r="23" spans="1:36" x14ac:dyDescent="0.25">
      <c r="A23" s="157"/>
      <c r="B23" s="152" t="str">
        <f t="shared" si="0"/>
        <v xml:space="preserve"> </v>
      </c>
      <c r="C23" s="153" t="str">
        <f t="shared" si="1"/>
        <v xml:space="preserve"> 0 </v>
      </c>
      <c r="D23" s="154"/>
      <c r="E23" s="155" t="str">
        <f t="shared" ref="E23:E24" si="15">CONCATENATE(X23,AD23,T23)</f>
        <v>00</v>
      </c>
      <c r="F23" s="155" t="str">
        <f t="shared" ref="F23:F24" si="16">CONCATENATE(W23,AD23,T23)</f>
        <v>00</v>
      </c>
      <c r="G23" s="156" t="str">
        <f>IF(D23&lt;&gt;"",'Unc. Calculator'!S28,"")</f>
        <v/>
      </c>
      <c r="H23" s="142"/>
      <c r="I23" s="92"/>
      <c r="J23" s="45"/>
      <c r="K23" s="46"/>
      <c r="L23" s="47"/>
      <c r="M23" s="47"/>
      <c r="N23" s="47"/>
      <c r="O23" s="48"/>
      <c r="P23" s="8"/>
      <c r="Q23" s="33"/>
      <c r="R23" s="34"/>
      <c r="S23" s="35"/>
      <c r="T23" s="36"/>
      <c r="U23" s="37"/>
      <c r="V23" s="49"/>
      <c r="W23" s="39">
        <f>IF(Q23&lt;&gt;"",TEXT(U23+V23,Q23),U23+V23)</f>
        <v>0</v>
      </c>
      <c r="X23" s="39">
        <f>IF(Q23&lt;&gt;"",TEXT(U23-V23,Q23),U23-V23)</f>
        <v>0</v>
      </c>
      <c r="Y23" s="40" t="s">
        <v>42</v>
      </c>
      <c r="Z23" s="50"/>
      <c r="AA23" s="49"/>
      <c r="AB23" s="43" t="str">
        <f t="shared" si="7"/>
        <v/>
      </c>
      <c r="AC23" s="44">
        <f t="shared" si="4"/>
        <v>0</v>
      </c>
      <c r="AD23" s="131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  <c r="AH23">
        <f t="shared" si="12"/>
        <v>1</v>
      </c>
      <c r="AI23">
        <f t="shared" si="13"/>
        <v>1</v>
      </c>
      <c r="AJ23">
        <f t="shared" si="14"/>
        <v>1</v>
      </c>
    </row>
    <row r="24" spans="1:36" x14ac:dyDescent="0.25">
      <c r="A24" s="13"/>
      <c r="B24" s="147" t="str">
        <f t="shared" si="0"/>
        <v xml:space="preserve"> </v>
      </c>
      <c r="C24" s="148" t="str">
        <f t="shared" si="1"/>
        <v xml:space="preserve"> 0 </v>
      </c>
      <c r="D24" s="149"/>
      <c r="E24" s="150" t="str">
        <f t="shared" si="15"/>
        <v>00</v>
      </c>
      <c r="F24" s="150" t="str">
        <f t="shared" si="16"/>
        <v>00</v>
      </c>
      <c r="G24" s="151" t="str">
        <f>IF(D24&lt;&gt;"",'Unc. Calculator'!S29,"")</f>
        <v/>
      </c>
      <c r="H24" s="142"/>
      <c r="I24" s="92"/>
      <c r="J24" s="45"/>
      <c r="K24" s="46"/>
      <c r="L24" s="47"/>
      <c r="M24" s="47"/>
      <c r="N24" s="47"/>
      <c r="O24" s="48"/>
      <c r="P24" s="8"/>
      <c r="Q24" s="33"/>
      <c r="R24" s="34"/>
      <c r="S24" s="35"/>
      <c r="T24" s="36"/>
      <c r="U24" s="37"/>
      <c r="V24" s="49"/>
      <c r="W24" s="39">
        <f t="shared" si="5"/>
        <v>0</v>
      </c>
      <c r="X24" s="39">
        <f t="shared" si="6"/>
        <v>0</v>
      </c>
      <c r="Y24" s="40" t="s">
        <v>42</v>
      </c>
      <c r="Z24" s="50"/>
      <c r="AA24" s="49"/>
      <c r="AB24" s="43" t="str">
        <f t="shared" si="7"/>
        <v/>
      </c>
      <c r="AC24" s="44">
        <f t="shared" si="4"/>
        <v>0</v>
      </c>
      <c r="AD24" s="131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  <c r="AH24">
        <f t="shared" si="12"/>
        <v>1</v>
      </c>
      <c r="AI24">
        <f t="shared" si="13"/>
        <v>1</v>
      </c>
      <c r="AJ24">
        <f t="shared" si="14"/>
        <v>1</v>
      </c>
    </row>
    <row r="25" spans="1:36" x14ac:dyDescent="0.25">
      <c r="A25" s="157"/>
      <c r="B25" s="152" t="str">
        <f t="shared" si="0"/>
        <v xml:space="preserve"> </v>
      </c>
      <c r="C25" s="153" t="str">
        <f t="shared" si="1"/>
        <v xml:space="preserve"> 0 </v>
      </c>
      <c r="D25" s="154"/>
      <c r="E25" s="155" t="str">
        <f t="shared" si="2"/>
        <v>00</v>
      </c>
      <c r="F25" s="155" t="str">
        <f t="shared" si="3"/>
        <v>00</v>
      </c>
      <c r="G25" s="156" t="str">
        <f>IF(D25&lt;&gt;"",'Unc. Calculator'!S30,"")</f>
        <v/>
      </c>
      <c r="H25" s="142"/>
      <c r="I25" s="92"/>
      <c r="J25" s="45"/>
      <c r="K25" s="46"/>
      <c r="L25" s="47"/>
      <c r="M25" s="47"/>
      <c r="N25" s="47"/>
      <c r="O25" s="48"/>
      <c r="P25" s="8"/>
      <c r="Q25" s="51"/>
      <c r="R25" s="34"/>
      <c r="S25" s="10"/>
      <c r="T25" s="36"/>
      <c r="U25" s="37"/>
      <c r="V25" s="49"/>
      <c r="W25" s="39">
        <f t="shared" si="5"/>
        <v>0</v>
      </c>
      <c r="X25" s="39">
        <f t="shared" si="6"/>
        <v>0</v>
      </c>
      <c r="Y25" s="40" t="s">
        <v>42</v>
      </c>
      <c r="Z25" s="50"/>
      <c r="AA25" s="49"/>
      <c r="AB25" s="43" t="str">
        <f t="shared" si="7"/>
        <v/>
      </c>
      <c r="AC25" s="44">
        <f t="shared" si="4"/>
        <v>0</v>
      </c>
      <c r="AD25" s="131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1</v>
      </c>
      <c r="AI25">
        <f t="shared" si="13"/>
        <v>1</v>
      </c>
      <c r="AJ25">
        <f t="shared" si="14"/>
        <v>1</v>
      </c>
    </row>
    <row r="26" spans="1:36" x14ac:dyDescent="0.25">
      <c r="A26" s="13"/>
      <c r="B26" s="147" t="str">
        <f t="shared" si="0"/>
        <v xml:space="preserve"> </v>
      </c>
      <c r="C26" s="148" t="str">
        <f t="shared" si="1"/>
        <v xml:space="preserve"> 0 </v>
      </c>
      <c r="D26" s="149"/>
      <c r="E26" s="150" t="str">
        <f t="shared" si="2"/>
        <v>00</v>
      </c>
      <c r="F26" s="150" t="str">
        <f t="shared" si="3"/>
        <v>00</v>
      </c>
      <c r="G26" s="151" t="str">
        <f>IF(D26&lt;&gt;"",'Unc. Calculator'!S31,"")</f>
        <v/>
      </c>
      <c r="H26" s="142"/>
      <c r="I26" s="92"/>
      <c r="J26" s="45"/>
      <c r="K26" s="46"/>
      <c r="L26" s="47"/>
      <c r="M26" s="47"/>
      <c r="N26" s="47"/>
      <c r="O26" s="48"/>
      <c r="P26" s="8"/>
      <c r="Q26" s="51"/>
      <c r="R26" s="34"/>
      <c r="S26" s="10"/>
      <c r="T26" s="36"/>
      <c r="U26" s="37"/>
      <c r="V26" s="49"/>
      <c r="W26" s="39">
        <f t="shared" si="5"/>
        <v>0</v>
      </c>
      <c r="X26" s="39">
        <f t="shared" si="6"/>
        <v>0</v>
      </c>
      <c r="Y26" s="40" t="s">
        <v>42</v>
      </c>
      <c r="Z26" s="50"/>
      <c r="AA26" s="49"/>
      <c r="AB26" s="43" t="str">
        <f t="shared" si="7"/>
        <v/>
      </c>
      <c r="AC26" s="44">
        <f t="shared" si="4"/>
        <v>0</v>
      </c>
      <c r="AD26" s="131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1</v>
      </c>
      <c r="AI26">
        <f t="shared" si="13"/>
        <v>1</v>
      </c>
      <c r="AJ26">
        <f t="shared" si="14"/>
        <v>1</v>
      </c>
    </row>
    <row r="27" spans="1:36" x14ac:dyDescent="0.25">
      <c r="A27" s="157"/>
      <c r="B27" s="152" t="str">
        <f t="shared" ref="B27:B55" si="17">IF(P27="",CONCATENATE(R27,Y27,S27),CONCATENATE(R27,Y27,P27))</f>
        <v xml:space="preserve"> </v>
      </c>
      <c r="C27" s="153" t="str">
        <f t="shared" ref="C27:C55" si="18">IF(ISERROR(SEARCH("Hz",AD27)),CONCATENATE(U27," ",AD27,T27," ",AB27),CONCATENATE(AB27," ","@"," ",U27,AD27))</f>
        <v xml:space="preserve"> 0 </v>
      </c>
      <c r="D27" s="154"/>
      <c r="E27" s="155" t="str">
        <f t="shared" ref="E27:E55" si="19">CONCATENATE(X27,AD27,T27)</f>
        <v>00</v>
      </c>
      <c r="F27" s="155" t="str">
        <f t="shared" ref="F27:F55" si="20">CONCATENATE(W27,AD27,T27)</f>
        <v>00</v>
      </c>
      <c r="G27" s="156" t="str">
        <f>IF(D27&lt;&gt;"",'Unc. Calculator'!S32,"")</f>
        <v/>
      </c>
      <c r="H27" s="142"/>
      <c r="I27" s="92"/>
      <c r="J27" s="45"/>
      <c r="K27" s="46"/>
      <c r="L27" s="47"/>
      <c r="M27" s="47"/>
      <c r="N27" s="47"/>
      <c r="O27" s="48"/>
      <c r="P27" s="8"/>
      <c r="Q27" s="51"/>
      <c r="R27" s="34"/>
      <c r="S27" s="10"/>
      <c r="T27" s="36"/>
      <c r="U27" s="37"/>
      <c r="V27" s="49"/>
      <c r="W27" s="39">
        <f t="shared" si="5"/>
        <v>0</v>
      </c>
      <c r="X27" s="39">
        <f t="shared" si="6"/>
        <v>0</v>
      </c>
      <c r="Y27" s="40" t="s">
        <v>42</v>
      </c>
      <c r="Z27" s="50"/>
      <c r="AA27" s="49"/>
      <c r="AB27" s="43" t="str">
        <f t="shared" si="7"/>
        <v/>
      </c>
      <c r="AC27" s="44">
        <f t="shared" si="4"/>
        <v>0</v>
      </c>
      <c r="AD27" s="131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0</v>
      </c>
      <c r="AH27">
        <f t="shared" si="12"/>
        <v>1</v>
      </c>
      <c r="AI27">
        <f t="shared" si="13"/>
        <v>1</v>
      </c>
      <c r="AJ27">
        <f t="shared" si="14"/>
        <v>1</v>
      </c>
    </row>
    <row r="28" spans="1:36" x14ac:dyDescent="0.25">
      <c r="A28" s="13"/>
      <c r="B28" s="147" t="str">
        <f t="shared" si="17"/>
        <v xml:space="preserve"> </v>
      </c>
      <c r="C28" s="148" t="str">
        <f t="shared" si="18"/>
        <v xml:space="preserve"> 0 </v>
      </c>
      <c r="D28" s="149"/>
      <c r="E28" s="150" t="str">
        <f t="shared" si="19"/>
        <v>00</v>
      </c>
      <c r="F28" s="150" t="str">
        <f t="shared" si="20"/>
        <v>00</v>
      </c>
      <c r="G28" s="151" t="str">
        <f>IF(D28&lt;&gt;"",'Unc. Calculator'!S33,"")</f>
        <v/>
      </c>
      <c r="H28" s="142"/>
      <c r="I28" s="92"/>
      <c r="J28" s="45"/>
      <c r="K28" s="46"/>
      <c r="L28" s="47"/>
      <c r="M28" s="47"/>
      <c r="N28" s="47"/>
      <c r="O28" s="48"/>
      <c r="P28" s="8"/>
      <c r="Q28" s="51"/>
      <c r="R28" s="34"/>
      <c r="S28" s="10"/>
      <c r="T28" s="36"/>
      <c r="U28" s="37"/>
      <c r="V28" s="49"/>
      <c r="W28" s="39">
        <f t="shared" si="5"/>
        <v>0</v>
      </c>
      <c r="X28" s="39">
        <f t="shared" si="6"/>
        <v>0</v>
      </c>
      <c r="Y28" s="40" t="s">
        <v>42</v>
      </c>
      <c r="Z28" s="50"/>
      <c r="AA28" s="49"/>
      <c r="AB28" s="43" t="str">
        <f t="shared" si="7"/>
        <v/>
      </c>
      <c r="AC28" s="44">
        <f t="shared" si="4"/>
        <v>0</v>
      </c>
      <c r="AD28" s="131">
        <f t="shared" si="8"/>
        <v>0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1</v>
      </c>
      <c r="AI28">
        <f t="shared" si="13"/>
        <v>1</v>
      </c>
      <c r="AJ28">
        <f t="shared" si="14"/>
        <v>1</v>
      </c>
    </row>
    <row r="29" spans="1:36" x14ac:dyDescent="0.25">
      <c r="A29" s="157"/>
      <c r="B29" s="152" t="str">
        <f t="shared" si="17"/>
        <v xml:space="preserve"> </v>
      </c>
      <c r="C29" s="153" t="str">
        <f t="shared" si="18"/>
        <v xml:space="preserve"> 0 </v>
      </c>
      <c r="D29" s="154"/>
      <c r="E29" s="155" t="str">
        <f t="shared" si="19"/>
        <v>00</v>
      </c>
      <c r="F29" s="155" t="str">
        <f t="shared" si="20"/>
        <v>00</v>
      </c>
      <c r="G29" s="156" t="str">
        <f>IF(D29&lt;&gt;"",'Unc. Calculator'!S34,"")</f>
        <v/>
      </c>
      <c r="H29" s="142"/>
      <c r="I29" s="92"/>
      <c r="J29" s="45"/>
      <c r="K29" s="46"/>
      <c r="L29" s="47"/>
      <c r="M29" s="47"/>
      <c r="N29" s="47"/>
      <c r="O29" s="48"/>
      <c r="P29" s="8"/>
      <c r="Q29" s="51"/>
      <c r="R29" s="34"/>
      <c r="S29" s="10"/>
      <c r="T29" s="36"/>
      <c r="U29" s="37"/>
      <c r="V29" s="49"/>
      <c r="W29" s="39">
        <f t="shared" si="5"/>
        <v>0</v>
      </c>
      <c r="X29" s="39">
        <f t="shared" si="6"/>
        <v>0</v>
      </c>
      <c r="Y29" s="40" t="s">
        <v>42</v>
      </c>
      <c r="Z29" s="50"/>
      <c r="AA29" s="49"/>
      <c r="AB29" s="43" t="str">
        <f t="shared" si="7"/>
        <v/>
      </c>
      <c r="AC29" s="44">
        <f t="shared" si="4"/>
        <v>0</v>
      </c>
      <c r="AD29" s="131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1</v>
      </c>
      <c r="AI29">
        <f t="shared" si="13"/>
        <v>1</v>
      </c>
      <c r="AJ29">
        <f t="shared" si="14"/>
        <v>1</v>
      </c>
    </row>
    <row r="30" spans="1:36" x14ac:dyDescent="0.25">
      <c r="A30" s="13"/>
      <c r="B30" s="147" t="str">
        <f t="shared" si="17"/>
        <v xml:space="preserve"> </v>
      </c>
      <c r="C30" s="148" t="str">
        <f t="shared" si="18"/>
        <v xml:space="preserve"> 0 </v>
      </c>
      <c r="D30" s="149"/>
      <c r="E30" s="150" t="str">
        <f t="shared" si="19"/>
        <v>00</v>
      </c>
      <c r="F30" s="150" t="str">
        <f t="shared" si="20"/>
        <v>00</v>
      </c>
      <c r="G30" s="151" t="str">
        <f>IF(D30&lt;&gt;"",'Unc. Calculator'!S35,"")</f>
        <v/>
      </c>
      <c r="H30" s="142"/>
      <c r="I30" s="92"/>
      <c r="J30" s="45"/>
      <c r="K30" s="46"/>
      <c r="L30" s="47"/>
      <c r="M30" s="47"/>
      <c r="N30" s="47"/>
      <c r="O30" s="48"/>
      <c r="P30" s="8"/>
      <c r="Q30" s="51"/>
      <c r="R30" s="34"/>
      <c r="S30" s="10"/>
      <c r="T30" s="36"/>
      <c r="U30" s="37"/>
      <c r="V30" s="49"/>
      <c r="W30" s="39">
        <f t="shared" si="5"/>
        <v>0</v>
      </c>
      <c r="X30" s="39">
        <f t="shared" si="6"/>
        <v>0</v>
      </c>
      <c r="Y30" s="40" t="s">
        <v>42</v>
      </c>
      <c r="Z30" s="50"/>
      <c r="AA30" s="49"/>
      <c r="AB30" s="43" t="str">
        <f t="shared" si="7"/>
        <v/>
      </c>
      <c r="AC30" s="44">
        <f t="shared" si="4"/>
        <v>0</v>
      </c>
      <c r="AD30" s="131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1</v>
      </c>
      <c r="AI30">
        <f t="shared" si="13"/>
        <v>1</v>
      </c>
      <c r="AJ30">
        <f t="shared" si="14"/>
        <v>1</v>
      </c>
    </row>
    <row r="31" spans="1:36" x14ac:dyDescent="0.25">
      <c r="A31" s="157"/>
      <c r="B31" s="152" t="str">
        <f t="shared" si="17"/>
        <v xml:space="preserve"> </v>
      </c>
      <c r="C31" s="153" t="str">
        <f t="shared" si="18"/>
        <v xml:space="preserve"> 0 </v>
      </c>
      <c r="D31" s="154"/>
      <c r="E31" s="155" t="str">
        <f t="shared" si="19"/>
        <v>00</v>
      </c>
      <c r="F31" s="155" t="str">
        <f t="shared" si="20"/>
        <v>00</v>
      </c>
      <c r="G31" s="156" t="str">
        <f>IF(D31&lt;&gt;"",'Unc. Calculator'!S36,"")</f>
        <v/>
      </c>
      <c r="H31" s="142"/>
      <c r="I31" s="92"/>
      <c r="J31" s="45"/>
      <c r="K31" s="46"/>
      <c r="L31" s="47"/>
      <c r="M31" s="47"/>
      <c r="N31" s="47"/>
      <c r="O31" s="48"/>
      <c r="P31" s="8"/>
      <c r="Q31" s="51"/>
      <c r="R31" s="34"/>
      <c r="S31" s="10"/>
      <c r="T31" s="36"/>
      <c r="U31" s="37"/>
      <c r="V31" s="49"/>
      <c r="W31" s="39">
        <f t="shared" si="5"/>
        <v>0</v>
      </c>
      <c r="X31" s="39">
        <f t="shared" si="6"/>
        <v>0</v>
      </c>
      <c r="Y31" s="40" t="s">
        <v>42</v>
      </c>
      <c r="Z31" s="50"/>
      <c r="AA31" s="49"/>
      <c r="AB31" s="43" t="str">
        <f t="shared" si="7"/>
        <v/>
      </c>
      <c r="AC31" s="44">
        <f t="shared" si="4"/>
        <v>0</v>
      </c>
      <c r="AD31" s="131">
        <f t="shared" si="8"/>
        <v>0</v>
      </c>
      <c r="AE31">
        <f t="shared" si="9"/>
        <v>0</v>
      </c>
      <c r="AF31">
        <f t="shared" si="10"/>
        <v>0</v>
      </c>
      <c r="AG31">
        <f t="shared" si="11"/>
        <v>0</v>
      </c>
      <c r="AH31">
        <f t="shared" si="12"/>
        <v>1</v>
      </c>
      <c r="AI31">
        <f t="shared" si="13"/>
        <v>1</v>
      </c>
      <c r="AJ31">
        <f t="shared" si="14"/>
        <v>1</v>
      </c>
    </row>
    <row r="32" spans="1:36" x14ac:dyDescent="0.25">
      <c r="A32" s="13"/>
      <c r="B32" s="147" t="str">
        <f t="shared" si="17"/>
        <v xml:space="preserve"> </v>
      </c>
      <c r="C32" s="148" t="str">
        <f t="shared" si="18"/>
        <v xml:space="preserve"> 0 </v>
      </c>
      <c r="D32" s="149"/>
      <c r="E32" s="150" t="str">
        <f t="shared" ref="E32:E33" si="21">CONCATENATE(X32,AD32,T32)</f>
        <v>00</v>
      </c>
      <c r="F32" s="150" t="str">
        <f t="shared" ref="F32:F33" si="22">CONCATENATE(W32,AD32,T32)</f>
        <v>00</v>
      </c>
      <c r="G32" s="151" t="str">
        <f>IF(D32&lt;&gt;"",'Unc. Calculator'!S37,"")</f>
        <v/>
      </c>
      <c r="H32" s="142"/>
      <c r="I32" s="92"/>
      <c r="J32" s="45"/>
      <c r="K32" s="46"/>
      <c r="L32" s="47"/>
      <c r="M32" s="47"/>
      <c r="N32" s="47"/>
      <c r="O32" s="48"/>
      <c r="P32" s="8"/>
      <c r="Q32" s="51"/>
      <c r="R32" s="34"/>
      <c r="S32" s="10"/>
      <c r="T32" s="36"/>
      <c r="U32" s="37"/>
      <c r="V32" s="49"/>
      <c r="W32" s="39">
        <f t="shared" si="5"/>
        <v>0</v>
      </c>
      <c r="X32" s="39">
        <f t="shared" si="6"/>
        <v>0</v>
      </c>
      <c r="Y32" s="40" t="s">
        <v>42</v>
      </c>
      <c r="Z32" s="50"/>
      <c r="AA32" s="49"/>
      <c r="AB32" s="43" t="str">
        <f t="shared" si="7"/>
        <v/>
      </c>
      <c r="AC32" s="44">
        <f t="shared" si="4"/>
        <v>0</v>
      </c>
      <c r="AD32" s="131">
        <f t="shared" si="8"/>
        <v>0</v>
      </c>
      <c r="AE32">
        <f t="shared" si="9"/>
        <v>0</v>
      </c>
      <c r="AF32">
        <f t="shared" si="10"/>
        <v>0</v>
      </c>
      <c r="AG32">
        <f t="shared" si="11"/>
        <v>0</v>
      </c>
      <c r="AH32">
        <f t="shared" si="12"/>
        <v>1</v>
      </c>
      <c r="AI32">
        <f t="shared" si="13"/>
        <v>1</v>
      </c>
      <c r="AJ32">
        <f t="shared" si="14"/>
        <v>1</v>
      </c>
    </row>
    <row r="33" spans="1:36" x14ac:dyDescent="0.25">
      <c r="A33" s="157"/>
      <c r="B33" s="152" t="str">
        <f t="shared" si="17"/>
        <v xml:space="preserve"> </v>
      </c>
      <c r="C33" s="153" t="str">
        <f t="shared" si="18"/>
        <v xml:space="preserve"> 0 </v>
      </c>
      <c r="D33" s="154"/>
      <c r="E33" s="155" t="str">
        <f t="shared" si="21"/>
        <v>00</v>
      </c>
      <c r="F33" s="155" t="str">
        <f t="shared" si="22"/>
        <v>00</v>
      </c>
      <c r="G33" s="156" t="str">
        <f>IF(D33&lt;&gt;"",'Unc. Calculator'!S38,"")</f>
        <v/>
      </c>
      <c r="H33" s="142"/>
      <c r="I33" s="92"/>
      <c r="J33" s="45"/>
      <c r="K33" s="46"/>
      <c r="L33" s="47"/>
      <c r="M33" s="47"/>
      <c r="N33" s="47"/>
      <c r="O33" s="48"/>
      <c r="P33" s="8"/>
      <c r="Q33" s="51"/>
      <c r="R33" s="34"/>
      <c r="S33" s="10"/>
      <c r="T33" s="36"/>
      <c r="U33" s="37"/>
      <c r="V33" s="49"/>
      <c r="W33" s="39">
        <f t="shared" si="5"/>
        <v>0</v>
      </c>
      <c r="X33" s="39">
        <f t="shared" si="6"/>
        <v>0</v>
      </c>
      <c r="Y33" s="40" t="s">
        <v>42</v>
      </c>
      <c r="Z33" s="50"/>
      <c r="AA33" s="49"/>
      <c r="AB33" s="43" t="str">
        <f t="shared" si="7"/>
        <v/>
      </c>
      <c r="AC33" s="44">
        <f t="shared" si="4"/>
        <v>0</v>
      </c>
      <c r="AD33" s="131">
        <f t="shared" si="8"/>
        <v>0</v>
      </c>
      <c r="AE33">
        <f t="shared" si="9"/>
        <v>0</v>
      </c>
      <c r="AF33">
        <f t="shared" si="10"/>
        <v>0</v>
      </c>
      <c r="AG33">
        <f t="shared" si="11"/>
        <v>0</v>
      </c>
      <c r="AH33">
        <f t="shared" si="12"/>
        <v>1</v>
      </c>
      <c r="AI33">
        <f t="shared" si="13"/>
        <v>1</v>
      </c>
      <c r="AJ33">
        <f t="shared" si="14"/>
        <v>1</v>
      </c>
    </row>
    <row r="34" spans="1:36" x14ac:dyDescent="0.25">
      <c r="A34" s="13"/>
      <c r="B34" s="147" t="str">
        <f t="shared" si="17"/>
        <v xml:space="preserve"> </v>
      </c>
      <c r="C34" s="148" t="str">
        <f t="shared" si="18"/>
        <v xml:space="preserve"> 0 </v>
      </c>
      <c r="D34" s="149"/>
      <c r="E34" s="150" t="str">
        <f t="shared" si="19"/>
        <v>00</v>
      </c>
      <c r="F34" s="150" t="str">
        <f t="shared" si="20"/>
        <v>00</v>
      </c>
      <c r="G34" s="151" t="str">
        <f>IF(D34&lt;&gt;"",'Unc. Calculator'!S39,"")</f>
        <v/>
      </c>
      <c r="H34" s="142"/>
      <c r="I34" s="92"/>
      <c r="J34" s="45"/>
      <c r="K34" s="46"/>
      <c r="L34" s="47"/>
      <c r="M34" s="47"/>
      <c r="N34" s="47"/>
      <c r="O34" s="48"/>
      <c r="P34" s="8"/>
      <c r="Q34" s="51"/>
      <c r="R34" s="34"/>
      <c r="S34" s="10"/>
      <c r="T34" s="36"/>
      <c r="U34" s="37"/>
      <c r="V34" s="49"/>
      <c r="W34" s="39">
        <f t="shared" si="5"/>
        <v>0</v>
      </c>
      <c r="X34" s="39">
        <f t="shared" si="6"/>
        <v>0</v>
      </c>
      <c r="Y34" s="40" t="s">
        <v>42</v>
      </c>
      <c r="Z34" s="50"/>
      <c r="AA34" s="49"/>
      <c r="AB34" s="43" t="str">
        <f t="shared" si="7"/>
        <v/>
      </c>
      <c r="AC34" s="44">
        <f t="shared" si="4"/>
        <v>0</v>
      </c>
      <c r="AD34" s="131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1</v>
      </c>
      <c r="AI34">
        <f t="shared" si="13"/>
        <v>1</v>
      </c>
      <c r="AJ34">
        <f t="shared" si="14"/>
        <v>1</v>
      </c>
    </row>
    <row r="35" spans="1:36" x14ac:dyDescent="0.25">
      <c r="A35" s="157"/>
      <c r="B35" s="152" t="str">
        <f t="shared" si="17"/>
        <v xml:space="preserve"> </v>
      </c>
      <c r="C35" s="153" t="str">
        <f t="shared" si="18"/>
        <v xml:space="preserve"> 0 </v>
      </c>
      <c r="D35" s="154"/>
      <c r="E35" s="155" t="str">
        <f t="shared" si="19"/>
        <v>00</v>
      </c>
      <c r="F35" s="155" t="str">
        <f t="shared" si="20"/>
        <v>00</v>
      </c>
      <c r="G35" s="156" t="str">
        <f>IF(D35&lt;&gt;"",'Unc. Calculator'!S40,"")</f>
        <v/>
      </c>
      <c r="H35" s="142"/>
      <c r="I35" s="92"/>
      <c r="J35" s="45"/>
      <c r="K35" s="46"/>
      <c r="L35" s="47"/>
      <c r="M35" s="47"/>
      <c r="N35" s="47"/>
      <c r="O35" s="48"/>
      <c r="P35" s="8"/>
      <c r="Q35" s="51"/>
      <c r="R35" s="34"/>
      <c r="S35" s="10"/>
      <c r="T35" s="36"/>
      <c r="U35" s="37"/>
      <c r="V35" s="49"/>
      <c r="W35" s="39">
        <f t="shared" si="5"/>
        <v>0</v>
      </c>
      <c r="X35" s="39">
        <f t="shared" si="6"/>
        <v>0</v>
      </c>
      <c r="Y35" s="40" t="s">
        <v>42</v>
      </c>
      <c r="Z35" s="50"/>
      <c r="AA35" s="49"/>
      <c r="AB35" s="43" t="str">
        <f t="shared" si="7"/>
        <v/>
      </c>
      <c r="AC35" s="44">
        <f t="shared" si="4"/>
        <v>0</v>
      </c>
      <c r="AD35" s="131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0</v>
      </c>
      <c r="AH35">
        <f t="shared" si="12"/>
        <v>1</v>
      </c>
      <c r="AI35">
        <f t="shared" si="13"/>
        <v>1</v>
      </c>
      <c r="AJ35">
        <f t="shared" si="14"/>
        <v>1</v>
      </c>
    </row>
    <row r="36" spans="1:36" x14ac:dyDescent="0.25">
      <c r="A36" s="13"/>
      <c r="B36" s="147" t="str">
        <f t="shared" si="17"/>
        <v xml:space="preserve"> </v>
      </c>
      <c r="C36" s="148" t="str">
        <f t="shared" si="18"/>
        <v xml:space="preserve"> 0 </v>
      </c>
      <c r="D36" s="149"/>
      <c r="E36" s="150" t="str">
        <f t="shared" si="19"/>
        <v>00</v>
      </c>
      <c r="F36" s="150" t="str">
        <f t="shared" si="20"/>
        <v>00</v>
      </c>
      <c r="G36" s="151" t="str">
        <f>IF(D36&lt;&gt;"",'Unc. Calculator'!S41,"")</f>
        <v/>
      </c>
      <c r="H36" s="142"/>
      <c r="I36" s="92"/>
      <c r="J36" s="45"/>
      <c r="K36" s="46"/>
      <c r="L36" s="47"/>
      <c r="M36" s="47"/>
      <c r="N36" s="47"/>
      <c r="O36" s="48"/>
      <c r="P36" s="8"/>
      <c r="Q36" s="51"/>
      <c r="R36" s="34"/>
      <c r="S36" s="10"/>
      <c r="T36" s="36"/>
      <c r="U36" s="37"/>
      <c r="V36" s="49"/>
      <c r="W36" s="39">
        <f t="shared" si="5"/>
        <v>0</v>
      </c>
      <c r="X36" s="39">
        <f t="shared" si="6"/>
        <v>0</v>
      </c>
      <c r="Y36" s="40" t="s">
        <v>42</v>
      </c>
      <c r="Z36" s="50"/>
      <c r="AA36" s="49"/>
      <c r="AB36" s="43" t="str">
        <f t="shared" si="7"/>
        <v/>
      </c>
      <c r="AC36" s="44">
        <f t="shared" si="4"/>
        <v>0</v>
      </c>
      <c r="AD36" s="131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1</v>
      </c>
      <c r="AI36">
        <f t="shared" si="13"/>
        <v>1</v>
      </c>
      <c r="AJ36">
        <f t="shared" si="14"/>
        <v>1</v>
      </c>
    </row>
    <row r="37" spans="1:36" x14ac:dyDescent="0.25">
      <c r="A37" s="157"/>
      <c r="B37" s="152" t="str">
        <f t="shared" si="17"/>
        <v xml:space="preserve"> </v>
      </c>
      <c r="C37" s="153" t="str">
        <f t="shared" si="18"/>
        <v xml:space="preserve"> 0 </v>
      </c>
      <c r="D37" s="154"/>
      <c r="E37" s="155" t="str">
        <f t="shared" si="19"/>
        <v>00</v>
      </c>
      <c r="F37" s="155" t="str">
        <f t="shared" si="20"/>
        <v>00</v>
      </c>
      <c r="G37" s="156" t="str">
        <f>IF(D37&lt;&gt;"",'Unc. Calculator'!S42,"")</f>
        <v/>
      </c>
      <c r="H37" s="142"/>
      <c r="I37" s="92"/>
      <c r="J37" s="45"/>
      <c r="K37" s="46"/>
      <c r="L37" s="47"/>
      <c r="M37" s="47"/>
      <c r="N37" s="47"/>
      <c r="O37" s="48"/>
      <c r="P37" s="8"/>
      <c r="Q37" s="51"/>
      <c r="R37" s="34"/>
      <c r="S37" s="10"/>
      <c r="T37" s="36"/>
      <c r="U37" s="37"/>
      <c r="V37" s="49"/>
      <c r="W37" s="39">
        <f t="shared" si="5"/>
        <v>0</v>
      </c>
      <c r="X37" s="39">
        <f t="shared" si="6"/>
        <v>0</v>
      </c>
      <c r="Y37" s="40" t="s">
        <v>42</v>
      </c>
      <c r="Z37" s="50"/>
      <c r="AA37" s="49"/>
      <c r="AB37" s="43" t="str">
        <f t="shared" si="7"/>
        <v/>
      </c>
      <c r="AC37" s="44">
        <f t="shared" si="4"/>
        <v>0</v>
      </c>
      <c r="AD37" s="131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1</v>
      </c>
      <c r="AI37">
        <f t="shared" si="13"/>
        <v>1</v>
      </c>
      <c r="AJ37">
        <f t="shared" si="14"/>
        <v>1</v>
      </c>
    </row>
    <row r="38" spans="1:36" x14ac:dyDescent="0.25">
      <c r="A38" s="13"/>
      <c r="B38" s="147" t="str">
        <f t="shared" si="17"/>
        <v xml:space="preserve"> </v>
      </c>
      <c r="C38" s="148" t="str">
        <f t="shared" si="18"/>
        <v xml:space="preserve"> 0 </v>
      </c>
      <c r="D38" s="149"/>
      <c r="E38" s="150" t="str">
        <f t="shared" si="19"/>
        <v>00</v>
      </c>
      <c r="F38" s="150" t="str">
        <f t="shared" si="20"/>
        <v>00</v>
      </c>
      <c r="G38" s="151" t="str">
        <f>IF(D38&lt;&gt;"",'Unc. Calculator'!S43,"")</f>
        <v/>
      </c>
      <c r="H38" s="142"/>
      <c r="I38" s="92"/>
      <c r="J38" s="45"/>
      <c r="K38" s="46"/>
      <c r="L38" s="47"/>
      <c r="M38" s="47"/>
      <c r="N38" s="47"/>
      <c r="O38" s="48"/>
      <c r="P38" s="8"/>
      <c r="Q38" s="51"/>
      <c r="R38" s="34"/>
      <c r="S38" s="10"/>
      <c r="T38" s="36"/>
      <c r="U38" s="37"/>
      <c r="V38" s="49"/>
      <c r="W38" s="39">
        <f t="shared" si="5"/>
        <v>0</v>
      </c>
      <c r="X38" s="39">
        <f t="shared" si="6"/>
        <v>0</v>
      </c>
      <c r="Y38" s="40" t="s">
        <v>42</v>
      </c>
      <c r="Z38" s="50"/>
      <c r="AA38" s="49"/>
      <c r="AB38" s="43" t="str">
        <f t="shared" si="7"/>
        <v/>
      </c>
      <c r="AC38" s="44">
        <f t="shared" ref="AC38:AC55" si="23">VALUE(D38)</f>
        <v>0</v>
      </c>
      <c r="AD38" s="131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1</v>
      </c>
      <c r="AI38">
        <f t="shared" si="13"/>
        <v>1</v>
      </c>
      <c r="AJ38">
        <f t="shared" si="14"/>
        <v>1</v>
      </c>
    </row>
    <row r="39" spans="1:36" x14ac:dyDescent="0.25">
      <c r="A39" s="157"/>
      <c r="B39" s="152" t="str">
        <f t="shared" si="17"/>
        <v xml:space="preserve"> </v>
      </c>
      <c r="C39" s="153" t="str">
        <f t="shared" si="18"/>
        <v xml:space="preserve"> 0 </v>
      </c>
      <c r="D39" s="154"/>
      <c r="E39" s="155" t="str">
        <f t="shared" si="19"/>
        <v>00</v>
      </c>
      <c r="F39" s="155" t="str">
        <f t="shared" si="20"/>
        <v>00</v>
      </c>
      <c r="G39" s="156" t="str">
        <f>IF(D39&lt;&gt;"",'Unc. Calculator'!S44,"")</f>
        <v/>
      </c>
      <c r="H39" s="142"/>
      <c r="I39" s="92"/>
      <c r="J39" s="45"/>
      <c r="K39" s="46"/>
      <c r="L39" s="47"/>
      <c r="M39" s="47"/>
      <c r="N39" s="47"/>
      <c r="O39" s="48"/>
      <c r="P39" s="8"/>
      <c r="Q39" s="51"/>
      <c r="R39" s="34"/>
      <c r="S39" s="10"/>
      <c r="T39" s="36"/>
      <c r="U39" s="37"/>
      <c r="V39" s="49"/>
      <c r="W39" s="39">
        <f t="shared" si="5"/>
        <v>0</v>
      </c>
      <c r="X39" s="39">
        <f t="shared" si="6"/>
        <v>0</v>
      </c>
      <c r="Y39" s="40" t="s">
        <v>42</v>
      </c>
      <c r="Z39" s="50"/>
      <c r="AA39" s="49"/>
      <c r="AB39" s="43" t="str">
        <f t="shared" si="7"/>
        <v/>
      </c>
      <c r="AC39" s="44">
        <f t="shared" si="23"/>
        <v>0</v>
      </c>
      <c r="AD39" s="131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1</v>
      </c>
      <c r="AI39">
        <f t="shared" si="13"/>
        <v>1</v>
      </c>
      <c r="AJ39">
        <f t="shared" si="14"/>
        <v>1</v>
      </c>
    </row>
    <row r="40" spans="1:36" x14ac:dyDescent="0.25">
      <c r="A40" s="13"/>
      <c r="B40" s="147" t="str">
        <f t="shared" si="17"/>
        <v xml:space="preserve"> </v>
      </c>
      <c r="C40" s="148" t="str">
        <f t="shared" si="18"/>
        <v xml:space="preserve"> 0 </v>
      </c>
      <c r="D40" s="149"/>
      <c r="E40" s="150" t="str">
        <f t="shared" si="19"/>
        <v>00</v>
      </c>
      <c r="F40" s="150" t="str">
        <f t="shared" si="20"/>
        <v>00</v>
      </c>
      <c r="G40" s="151" t="str">
        <f>IF(D40&lt;&gt;"",'Unc. Calculator'!S45,"")</f>
        <v/>
      </c>
      <c r="H40" s="142"/>
      <c r="I40" s="92"/>
      <c r="J40" s="45"/>
      <c r="K40" s="46"/>
      <c r="L40" s="47"/>
      <c r="M40" s="47"/>
      <c r="N40" s="47"/>
      <c r="O40" s="48"/>
      <c r="P40" s="8"/>
      <c r="Q40" s="51"/>
      <c r="R40" s="34"/>
      <c r="S40" s="10"/>
      <c r="T40" s="36"/>
      <c r="U40" s="37"/>
      <c r="V40" s="49"/>
      <c r="W40" s="39">
        <f t="shared" si="5"/>
        <v>0</v>
      </c>
      <c r="X40" s="39">
        <f t="shared" si="6"/>
        <v>0</v>
      </c>
      <c r="Y40" s="40" t="s">
        <v>42</v>
      </c>
      <c r="Z40" s="50"/>
      <c r="AA40" s="49"/>
      <c r="AB40" s="43" t="str">
        <f t="shared" si="7"/>
        <v/>
      </c>
      <c r="AC40" s="44">
        <f t="shared" si="23"/>
        <v>0</v>
      </c>
      <c r="AD40" s="131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1</v>
      </c>
      <c r="AI40">
        <f t="shared" si="13"/>
        <v>1</v>
      </c>
      <c r="AJ40">
        <f t="shared" si="14"/>
        <v>1</v>
      </c>
    </row>
    <row r="41" spans="1:36" x14ac:dyDescent="0.25">
      <c r="A41" s="157"/>
      <c r="B41" s="152" t="str">
        <f t="shared" si="17"/>
        <v xml:space="preserve"> </v>
      </c>
      <c r="C41" s="153" t="str">
        <f t="shared" si="18"/>
        <v xml:space="preserve"> 0 </v>
      </c>
      <c r="D41" s="154"/>
      <c r="E41" s="155" t="str">
        <f t="shared" ref="E41" si="24">CONCATENATE(X41,AD41,T41)</f>
        <v>00</v>
      </c>
      <c r="F41" s="155" t="str">
        <f t="shared" ref="F41" si="25">CONCATENATE(W41,AD41,T41)</f>
        <v>00</v>
      </c>
      <c r="G41" s="156" t="str">
        <f>IF(D41&lt;&gt;"",'Unc. Calculator'!S46,"")</f>
        <v/>
      </c>
      <c r="H41" s="142"/>
      <c r="I41" s="92"/>
      <c r="J41" s="45"/>
      <c r="K41" s="46"/>
      <c r="L41" s="47"/>
      <c r="M41" s="47"/>
      <c r="N41" s="47"/>
      <c r="O41" s="48"/>
      <c r="P41" s="8"/>
      <c r="Q41" s="51"/>
      <c r="R41" s="34"/>
      <c r="S41" s="10"/>
      <c r="T41" s="36"/>
      <c r="U41" s="37"/>
      <c r="V41" s="49"/>
      <c r="W41" s="39">
        <f t="shared" si="5"/>
        <v>0</v>
      </c>
      <c r="X41" s="39">
        <f t="shared" si="6"/>
        <v>0</v>
      </c>
      <c r="Y41" s="40" t="s">
        <v>42</v>
      </c>
      <c r="Z41" s="50"/>
      <c r="AA41" s="49"/>
      <c r="AB41" s="43" t="str">
        <f t="shared" si="7"/>
        <v/>
      </c>
      <c r="AC41" s="44">
        <f t="shared" si="23"/>
        <v>0</v>
      </c>
      <c r="AD41" s="13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1</v>
      </c>
      <c r="AI41">
        <f t="shared" si="13"/>
        <v>1</v>
      </c>
      <c r="AJ41">
        <f t="shared" si="14"/>
        <v>1</v>
      </c>
    </row>
    <row r="42" spans="1:36" x14ac:dyDescent="0.25">
      <c r="A42" s="13"/>
      <c r="B42" s="147" t="str">
        <f t="shared" si="17"/>
        <v xml:space="preserve"> </v>
      </c>
      <c r="C42" s="148" t="str">
        <f t="shared" si="18"/>
        <v xml:space="preserve"> 0 </v>
      </c>
      <c r="D42" s="149"/>
      <c r="E42" s="150" t="str">
        <f t="shared" si="19"/>
        <v>00</v>
      </c>
      <c r="F42" s="150" t="str">
        <f t="shared" si="20"/>
        <v>00</v>
      </c>
      <c r="G42" s="151" t="str">
        <f>IF(D42&lt;&gt;"",'Unc. Calculator'!S47,"")</f>
        <v/>
      </c>
      <c r="H42" s="142"/>
      <c r="I42" s="92"/>
      <c r="J42" s="45"/>
      <c r="K42" s="46"/>
      <c r="L42" s="47"/>
      <c r="M42" s="47"/>
      <c r="N42" s="47"/>
      <c r="O42" s="48"/>
      <c r="P42" s="8"/>
      <c r="Q42" s="51"/>
      <c r="R42" s="34"/>
      <c r="S42" s="10"/>
      <c r="T42" s="36"/>
      <c r="U42" s="37"/>
      <c r="V42" s="49"/>
      <c r="W42" s="39">
        <f t="shared" si="5"/>
        <v>0</v>
      </c>
      <c r="X42" s="39">
        <f t="shared" si="6"/>
        <v>0</v>
      </c>
      <c r="Y42" s="40" t="s">
        <v>42</v>
      </c>
      <c r="Z42" s="50"/>
      <c r="AA42" s="49"/>
      <c r="AB42" s="43" t="str">
        <f t="shared" si="7"/>
        <v/>
      </c>
      <c r="AC42" s="44">
        <f t="shared" si="23"/>
        <v>0</v>
      </c>
      <c r="AD42" s="131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1</v>
      </c>
      <c r="AI42">
        <f t="shared" si="13"/>
        <v>1</v>
      </c>
      <c r="AJ42">
        <f t="shared" si="14"/>
        <v>1</v>
      </c>
    </row>
    <row r="43" spans="1:36" x14ac:dyDescent="0.25">
      <c r="A43" s="157"/>
      <c r="B43" s="152" t="str">
        <f t="shared" si="17"/>
        <v xml:space="preserve"> </v>
      </c>
      <c r="C43" s="153" t="str">
        <f t="shared" si="18"/>
        <v xml:space="preserve"> 0 </v>
      </c>
      <c r="D43" s="154"/>
      <c r="E43" s="155" t="str">
        <f t="shared" si="19"/>
        <v>00</v>
      </c>
      <c r="F43" s="155" t="str">
        <f t="shared" si="20"/>
        <v>00</v>
      </c>
      <c r="G43" s="156" t="str">
        <f>IF(D43&lt;&gt;"",'Unc. Calculator'!S48,"")</f>
        <v/>
      </c>
      <c r="H43" s="142"/>
      <c r="I43" s="92"/>
      <c r="J43" s="45"/>
      <c r="K43" s="46"/>
      <c r="L43" s="47"/>
      <c r="M43" s="47"/>
      <c r="N43" s="47"/>
      <c r="O43" s="48"/>
      <c r="P43" s="8"/>
      <c r="Q43" s="51"/>
      <c r="R43" s="34"/>
      <c r="S43" s="10"/>
      <c r="T43" s="36"/>
      <c r="U43" s="37"/>
      <c r="V43" s="49"/>
      <c r="W43" s="39">
        <f t="shared" si="5"/>
        <v>0</v>
      </c>
      <c r="X43" s="39">
        <f t="shared" si="6"/>
        <v>0</v>
      </c>
      <c r="Y43" s="40" t="s">
        <v>42</v>
      </c>
      <c r="Z43" s="50"/>
      <c r="AA43" s="49"/>
      <c r="AB43" s="43" t="str">
        <f t="shared" si="7"/>
        <v/>
      </c>
      <c r="AC43" s="44">
        <f t="shared" si="23"/>
        <v>0</v>
      </c>
      <c r="AD43" s="131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1</v>
      </c>
      <c r="AI43">
        <f t="shared" si="13"/>
        <v>1</v>
      </c>
      <c r="AJ43">
        <f t="shared" si="14"/>
        <v>1</v>
      </c>
    </row>
    <row r="44" spans="1:36" x14ac:dyDescent="0.25">
      <c r="A44" s="13"/>
      <c r="B44" s="147" t="str">
        <f t="shared" si="17"/>
        <v xml:space="preserve"> </v>
      </c>
      <c r="C44" s="148" t="str">
        <f t="shared" si="18"/>
        <v xml:space="preserve"> 0 </v>
      </c>
      <c r="D44" s="149"/>
      <c r="E44" s="150" t="str">
        <f t="shared" si="19"/>
        <v>00</v>
      </c>
      <c r="F44" s="150" t="str">
        <f t="shared" si="20"/>
        <v>00</v>
      </c>
      <c r="G44" s="151" t="str">
        <f>IF(D44&lt;&gt;"",'Unc. Calculator'!S49,"")</f>
        <v/>
      </c>
      <c r="H44" s="142"/>
      <c r="I44" s="92"/>
      <c r="J44" s="45"/>
      <c r="K44" s="46"/>
      <c r="L44" s="47"/>
      <c r="M44" s="47"/>
      <c r="N44" s="47"/>
      <c r="O44" s="48"/>
      <c r="P44" s="8"/>
      <c r="Q44" s="51"/>
      <c r="R44" s="34"/>
      <c r="S44" s="10"/>
      <c r="T44" s="36"/>
      <c r="U44" s="37"/>
      <c r="V44" s="49"/>
      <c r="W44" s="39">
        <f t="shared" si="5"/>
        <v>0</v>
      </c>
      <c r="X44" s="39">
        <f t="shared" si="6"/>
        <v>0</v>
      </c>
      <c r="Y44" s="40" t="s">
        <v>42</v>
      </c>
      <c r="Z44" s="50"/>
      <c r="AA44" s="49"/>
      <c r="AB44" s="43" t="str">
        <f t="shared" si="7"/>
        <v/>
      </c>
      <c r="AC44" s="44">
        <f t="shared" si="23"/>
        <v>0</v>
      </c>
      <c r="AD44" s="131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1</v>
      </c>
      <c r="AI44">
        <f t="shared" si="13"/>
        <v>1</v>
      </c>
      <c r="AJ44">
        <f t="shared" si="14"/>
        <v>1</v>
      </c>
    </row>
    <row r="45" spans="1:36" x14ac:dyDescent="0.25">
      <c r="A45" s="157"/>
      <c r="B45" s="152" t="str">
        <f t="shared" si="17"/>
        <v xml:space="preserve"> </v>
      </c>
      <c r="C45" s="153" t="str">
        <f t="shared" si="18"/>
        <v xml:space="preserve"> 0 </v>
      </c>
      <c r="D45" s="154"/>
      <c r="E45" s="155" t="str">
        <f t="shared" si="19"/>
        <v>00</v>
      </c>
      <c r="F45" s="155" t="str">
        <f t="shared" si="20"/>
        <v>00</v>
      </c>
      <c r="G45" s="156" t="str">
        <f>IF(D45&lt;&gt;"",'Unc. Calculator'!S50,"")</f>
        <v/>
      </c>
      <c r="H45" s="142"/>
      <c r="I45" s="92"/>
      <c r="J45" s="45"/>
      <c r="K45" s="46"/>
      <c r="L45" s="47"/>
      <c r="M45" s="47"/>
      <c r="N45" s="47"/>
      <c r="O45" s="48"/>
      <c r="P45" s="8"/>
      <c r="Q45" s="51"/>
      <c r="R45" s="34"/>
      <c r="S45" s="10"/>
      <c r="T45" s="36"/>
      <c r="U45" s="37"/>
      <c r="V45" s="49"/>
      <c r="W45" s="39">
        <f t="shared" si="5"/>
        <v>0</v>
      </c>
      <c r="X45" s="39">
        <f t="shared" si="6"/>
        <v>0</v>
      </c>
      <c r="Y45" s="40" t="s">
        <v>42</v>
      </c>
      <c r="Z45" s="50"/>
      <c r="AA45" s="49"/>
      <c r="AB45" s="43" t="str">
        <f t="shared" si="7"/>
        <v/>
      </c>
      <c r="AC45" s="44">
        <f t="shared" si="23"/>
        <v>0</v>
      </c>
      <c r="AD45" s="131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1</v>
      </c>
      <c r="AJ45">
        <f t="shared" si="14"/>
        <v>1</v>
      </c>
    </row>
    <row r="46" spans="1:36" x14ac:dyDescent="0.25">
      <c r="A46" s="13"/>
      <c r="B46" s="147" t="str">
        <f t="shared" si="17"/>
        <v xml:space="preserve"> </v>
      </c>
      <c r="C46" s="148" t="str">
        <f t="shared" si="18"/>
        <v xml:space="preserve"> 0 </v>
      </c>
      <c r="D46" s="149"/>
      <c r="E46" s="150" t="str">
        <f t="shared" si="19"/>
        <v>00</v>
      </c>
      <c r="F46" s="150" t="str">
        <f t="shared" si="20"/>
        <v>00</v>
      </c>
      <c r="G46" s="151" t="str">
        <f>IF(D46&lt;&gt;"",'Unc. Calculator'!S51,"")</f>
        <v/>
      </c>
      <c r="H46" s="142"/>
      <c r="I46" s="92"/>
      <c r="J46" s="45"/>
      <c r="K46" s="46"/>
      <c r="L46" s="47"/>
      <c r="M46" s="47"/>
      <c r="N46" s="47"/>
      <c r="O46" s="48"/>
      <c r="P46" s="8"/>
      <c r="Q46" s="51"/>
      <c r="R46" s="34"/>
      <c r="S46" s="10"/>
      <c r="T46" s="36"/>
      <c r="U46" s="37"/>
      <c r="V46" s="49"/>
      <c r="W46" s="39">
        <f t="shared" si="5"/>
        <v>0</v>
      </c>
      <c r="X46" s="39">
        <f t="shared" si="6"/>
        <v>0</v>
      </c>
      <c r="Y46" s="40" t="s">
        <v>42</v>
      </c>
      <c r="Z46" s="50"/>
      <c r="AA46" s="49"/>
      <c r="AB46" s="43" t="str">
        <f t="shared" si="7"/>
        <v/>
      </c>
      <c r="AC46" s="44">
        <f t="shared" si="23"/>
        <v>0</v>
      </c>
      <c r="AD46" s="131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1</v>
      </c>
      <c r="AI46">
        <f t="shared" si="13"/>
        <v>1</v>
      </c>
      <c r="AJ46">
        <f t="shared" si="14"/>
        <v>1</v>
      </c>
    </row>
    <row r="47" spans="1:36" x14ac:dyDescent="0.25">
      <c r="A47" s="157"/>
      <c r="B47" s="152" t="str">
        <f t="shared" si="17"/>
        <v xml:space="preserve"> </v>
      </c>
      <c r="C47" s="153" t="str">
        <f t="shared" si="18"/>
        <v xml:space="preserve"> 0 </v>
      </c>
      <c r="D47" s="154"/>
      <c r="E47" s="155" t="str">
        <f t="shared" si="19"/>
        <v>00</v>
      </c>
      <c r="F47" s="155" t="str">
        <f t="shared" si="20"/>
        <v>00</v>
      </c>
      <c r="G47" s="156" t="str">
        <f>IF(D47&lt;&gt;"",'Unc. Calculator'!S52,"")</f>
        <v/>
      </c>
      <c r="H47" s="142"/>
      <c r="I47" s="92"/>
      <c r="J47" s="45"/>
      <c r="K47" s="46"/>
      <c r="L47" s="47"/>
      <c r="M47" s="47"/>
      <c r="N47" s="47"/>
      <c r="O47" s="48"/>
      <c r="P47" s="8"/>
      <c r="Q47" s="51"/>
      <c r="R47" s="34"/>
      <c r="S47" s="10"/>
      <c r="T47" s="36"/>
      <c r="U47" s="37"/>
      <c r="V47" s="49"/>
      <c r="W47" s="39">
        <f t="shared" si="5"/>
        <v>0</v>
      </c>
      <c r="X47" s="39">
        <f t="shared" si="6"/>
        <v>0</v>
      </c>
      <c r="Y47" s="40" t="s">
        <v>42</v>
      </c>
      <c r="Z47" s="50"/>
      <c r="AA47" s="49"/>
      <c r="AB47" s="43" t="str">
        <f t="shared" si="7"/>
        <v/>
      </c>
      <c r="AC47" s="44">
        <f t="shared" si="23"/>
        <v>0</v>
      </c>
      <c r="AD47" s="131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1</v>
      </c>
      <c r="AI47">
        <f t="shared" si="13"/>
        <v>1</v>
      </c>
      <c r="AJ47">
        <f t="shared" si="14"/>
        <v>1</v>
      </c>
    </row>
    <row r="48" spans="1:36" x14ac:dyDescent="0.25">
      <c r="A48" s="13"/>
      <c r="B48" s="147" t="str">
        <f t="shared" si="17"/>
        <v xml:space="preserve"> </v>
      </c>
      <c r="C48" s="148" t="str">
        <f t="shared" si="18"/>
        <v xml:space="preserve"> 0 </v>
      </c>
      <c r="D48" s="149"/>
      <c r="E48" s="150" t="str">
        <f t="shared" si="19"/>
        <v>00</v>
      </c>
      <c r="F48" s="150" t="str">
        <f t="shared" si="20"/>
        <v>00</v>
      </c>
      <c r="G48" s="151" t="str">
        <f>IF(D48&lt;&gt;"",'Unc. Calculator'!S53,"")</f>
        <v/>
      </c>
      <c r="H48" s="142"/>
      <c r="I48" s="92"/>
      <c r="J48" s="45"/>
      <c r="K48" s="46"/>
      <c r="L48" s="47"/>
      <c r="M48" s="47"/>
      <c r="N48" s="47"/>
      <c r="O48" s="48"/>
      <c r="P48" s="8"/>
      <c r="Q48" s="51"/>
      <c r="R48" s="34"/>
      <c r="S48" s="10"/>
      <c r="T48" s="36"/>
      <c r="U48" s="37"/>
      <c r="V48" s="49"/>
      <c r="W48" s="39">
        <f t="shared" si="5"/>
        <v>0</v>
      </c>
      <c r="X48" s="39">
        <f t="shared" si="6"/>
        <v>0</v>
      </c>
      <c r="Y48" s="40" t="s">
        <v>42</v>
      </c>
      <c r="Z48" s="50"/>
      <c r="AA48" s="49"/>
      <c r="AB48" s="43" t="str">
        <f t="shared" si="7"/>
        <v/>
      </c>
      <c r="AC48" s="44">
        <f t="shared" si="23"/>
        <v>0</v>
      </c>
      <c r="AD48" s="131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1</v>
      </c>
      <c r="AI48">
        <f t="shared" si="13"/>
        <v>1</v>
      </c>
      <c r="AJ48">
        <f t="shared" si="14"/>
        <v>1</v>
      </c>
    </row>
    <row r="49" spans="1:36" x14ac:dyDescent="0.25">
      <c r="A49" s="157"/>
      <c r="B49" s="152" t="str">
        <f t="shared" si="17"/>
        <v xml:space="preserve"> </v>
      </c>
      <c r="C49" s="153" t="str">
        <f t="shared" si="18"/>
        <v xml:space="preserve"> 0 </v>
      </c>
      <c r="D49" s="154"/>
      <c r="E49" s="155" t="str">
        <f t="shared" si="19"/>
        <v>00</v>
      </c>
      <c r="F49" s="155" t="str">
        <f t="shared" si="20"/>
        <v>00</v>
      </c>
      <c r="G49" s="156" t="str">
        <f>IF(D49&lt;&gt;"",'Unc. Calculator'!S54,"")</f>
        <v/>
      </c>
      <c r="H49" s="142"/>
      <c r="I49" s="92"/>
      <c r="J49" s="45"/>
      <c r="K49" s="46"/>
      <c r="L49" s="47"/>
      <c r="M49" s="47"/>
      <c r="N49" s="47"/>
      <c r="O49" s="48"/>
      <c r="P49" s="8"/>
      <c r="Q49" s="51"/>
      <c r="R49" s="34"/>
      <c r="S49" s="10"/>
      <c r="T49" s="36"/>
      <c r="U49" s="37"/>
      <c r="V49" s="49"/>
      <c r="W49" s="39">
        <f t="shared" si="5"/>
        <v>0</v>
      </c>
      <c r="X49" s="39">
        <f t="shared" si="6"/>
        <v>0</v>
      </c>
      <c r="Y49" s="40" t="s">
        <v>42</v>
      </c>
      <c r="Z49" s="50"/>
      <c r="AA49" s="49"/>
      <c r="AB49" s="43" t="str">
        <f t="shared" si="7"/>
        <v/>
      </c>
      <c r="AC49" s="44">
        <f t="shared" si="23"/>
        <v>0</v>
      </c>
      <c r="AD49" s="131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1</v>
      </c>
      <c r="AI49">
        <f t="shared" si="13"/>
        <v>1</v>
      </c>
      <c r="AJ49">
        <f t="shared" si="14"/>
        <v>1</v>
      </c>
    </row>
    <row r="50" spans="1:36" x14ac:dyDescent="0.25">
      <c r="A50" s="13"/>
      <c r="B50" s="147" t="str">
        <f t="shared" si="17"/>
        <v xml:space="preserve"> </v>
      </c>
      <c r="C50" s="148" t="str">
        <f t="shared" si="18"/>
        <v xml:space="preserve"> 0 </v>
      </c>
      <c r="D50" s="149"/>
      <c r="E50" s="150" t="str">
        <f t="shared" si="19"/>
        <v>00</v>
      </c>
      <c r="F50" s="150" t="str">
        <f t="shared" si="20"/>
        <v>00</v>
      </c>
      <c r="G50" s="151" t="str">
        <f>IF(D50&lt;&gt;"",'Unc. Calculator'!S55,"")</f>
        <v/>
      </c>
      <c r="H50" s="142"/>
      <c r="I50" s="92"/>
      <c r="J50" s="45"/>
      <c r="K50" s="46"/>
      <c r="L50" s="47"/>
      <c r="M50" s="47"/>
      <c r="N50" s="47"/>
      <c r="O50" s="48"/>
      <c r="P50" s="8"/>
      <c r="Q50" s="51"/>
      <c r="R50" s="34"/>
      <c r="S50" s="10"/>
      <c r="T50" s="36"/>
      <c r="U50" s="37"/>
      <c r="V50" s="49"/>
      <c r="W50" s="39">
        <f t="shared" si="5"/>
        <v>0</v>
      </c>
      <c r="X50" s="39">
        <f t="shared" si="6"/>
        <v>0</v>
      </c>
      <c r="Y50" s="40" t="s">
        <v>42</v>
      </c>
      <c r="Z50" s="50"/>
      <c r="AA50" s="49"/>
      <c r="AB50" s="43" t="str">
        <f t="shared" si="7"/>
        <v/>
      </c>
      <c r="AC50" s="44">
        <f t="shared" si="23"/>
        <v>0</v>
      </c>
      <c r="AD50" s="131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1</v>
      </c>
      <c r="AI50">
        <f t="shared" si="13"/>
        <v>1</v>
      </c>
      <c r="AJ50">
        <f t="shared" si="14"/>
        <v>1</v>
      </c>
    </row>
    <row r="51" spans="1:36" x14ac:dyDescent="0.25">
      <c r="A51" s="157"/>
      <c r="B51" s="152" t="str">
        <f t="shared" si="17"/>
        <v xml:space="preserve"> </v>
      </c>
      <c r="C51" s="153" t="str">
        <f t="shared" si="18"/>
        <v xml:space="preserve"> 0 </v>
      </c>
      <c r="D51" s="154"/>
      <c r="E51" s="155" t="str">
        <f t="shared" si="19"/>
        <v>00</v>
      </c>
      <c r="F51" s="155" t="str">
        <f t="shared" si="20"/>
        <v>00</v>
      </c>
      <c r="G51" s="156" t="str">
        <f>IF(D51&lt;&gt;"",'Unc. Calculator'!S56,"")</f>
        <v/>
      </c>
      <c r="H51" s="142"/>
      <c r="I51" s="92"/>
      <c r="J51" s="45"/>
      <c r="K51" s="46"/>
      <c r="L51" s="47"/>
      <c r="M51" s="47"/>
      <c r="N51" s="47"/>
      <c r="O51" s="48"/>
      <c r="P51" s="8"/>
      <c r="Q51" s="51"/>
      <c r="R51" s="34"/>
      <c r="S51" s="10"/>
      <c r="T51" s="36"/>
      <c r="U51" s="37"/>
      <c r="V51" s="49"/>
      <c r="W51" s="39">
        <f t="shared" si="5"/>
        <v>0</v>
      </c>
      <c r="X51" s="39">
        <f t="shared" si="6"/>
        <v>0</v>
      </c>
      <c r="Y51" s="40" t="s">
        <v>42</v>
      </c>
      <c r="Z51" s="50"/>
      <c r="AA51" s="49"/>
      <c r="AB51" s="43" t="str">
        <f t="shared" si="7"/>
        <v/>
      </c>
      <c r="AC51" s="44">
        <f t="shared" si="23"/>
        <v>0</v>
      </c>
      <c r="AD51" s="13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1</v>
      </c>
      <c r="AI51">
        <f t="shared" si="13"/>
        <v>1</v>
      </c>
      <c r="AJ51">
        <f t="shared" si="14"/>
        <v>1</v>
      </c>
    </row>
    <row r="52" spans="1:36" x14ac:dyDescent="0.25">
      <c r="A52" s="13"/>
      <c r="B52" s="147" t="str">
        <f t="shared" si="17"/>
        <v xml:space="preserve"> </v>
      </c>
      <c r="C52" s="148" t="str">
        <f t="shared" si="18"/>
        <v xml:space="preserve"> 0 </v>
      </c>
      <c r="D52" s="149"/>
      <c r="E52" s="150" t="str">
        <f t="shared" si="19"/>
        <v>00</v>
      </c>
      <c r="F52" s="150" t="str">
        <f t="shared" si="20"/>
        <v>00</v>
      </c>
      <c r="G52" s="151" t="str">
        <f>IF(D52&lt;&gt;"",'Unc. Calculator'!S57,"")</f>
        <v/>
      </c>
      <c r="H52" s="142"/>
      <c r="I52" s="92"/>
      <c r="J52" s="45"/>
      <c r="K52" s="46"/>
      <c r="L52" s="47"/>
      <c r="M52" s="47"/>
      <c r="N52" s="47"/>
      <c r="O52" s="48"/>
      <c r="P52" s="8"/>
      <c r="Q52" s="51"/>
      <c r="R52" s="34"/>
      <c r="S52" s="10"/>
      <c r="T52" s="36"/>
      <c r="U52" s="37"/>
      <c r="V52" s="49"/>
      <c r="W52" s="39">
        <f t="shared" si="5"/>
        <v>0</v>
      </c>
      <c r="X52" s="39">
        <f t="shared" si="6"/>
        <v>0</v>
      </c>
      <c r="Y52" s="40" t="s">
        <v>42</v>
      </c>
      <c r="Z52" s="50"/>
      <c r="AA52" s="49"/>
      <c r="AB52" s="43" t="str">
        <f t="shared" si="7"/>
        <v/>
      </c>
      <c r="AC52" s="44">
        <f t="shared" si="23"/>
        <v>0</v>
      </c>
      <c r="AD52" s="131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1</v>
      </c>
      <c r="AI52">
        <f t="shared" si="13"/>
        <v>1</v>
      </c>
      <c r="AJ52">
        <f t="shared" si="14"/>
        <v>1</v>
      </c>
    </row>
    <row r="53" spans="1:36" x14ac:dyDescent="0.25">
      <c r="A53" s="157"/>
      <c r="B53" s="152" t="str">
        <f t="shared" si="17"/>
        <v xml:space="preserve"> </v>
      </c>
      <c r="C53" s="153" t="str">
        <f t="shared" si="18"/>
        <v xml:space="preserve"> 0 </v>
      </c>
      <c r="D53" s="154"/>
      <c r="E53" s="155" t="str">
        <f t="shared" si="19"/>
        <v>00</v>
      </c>
      <c r="F53" s="155" t="str">
        <f t="shared" si="20"/>
        <v>00</v>
      </c>
      <c r="G53" s="156" t="str">
        <f>IF(D53&lt;&gt;"",'Unc. Calculator'!S58,"")</f>
        <v/>
      </c>
      <c r="H53" s="142"/>
      <c r="I53" s="92"/>
      <c r="J53" s="45"/>
      <c r="K53" s="46"/>
      <c r="L53" s="47"/>
      <c r="M53" s="47"/>
      <c r="N53" s="47"/>
      <c r="O53" s="48"/>
      <c r="P53" s="8"/>
      <c r="Q53" s="51"/>
      <c r="R53" s="34"/>
      <c r="S53" s="10"/>
      <c r="T53" s="36"/>
      <c r="U53" s="37"/>
      <c r="V53" s="49"/>
      <c r="W53" s="39">
        <f t="shared" si="5"/>
        <v>0</v>
      </c>
      <c r="X53" s="39">
        <f t="shared" si="6"/>
        <v>0</v>
      </c>
      <c r="Y53" s="40" t="s">
        <v>42</v>
      </c>
      <c r="Z53" s="50"/>
      <c r="AA53" s="49"/>
      <c r="AB53" s="43" t="str">
        <f t="shared" si="7"/>
        <v/>
      </c>
      <c r="AC53" s="44">
        <f t="shared" si="23"/>
        <v>0</v>
      </c>
      <c r="AD53" s="131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1</v>
      </c>
      <c r="AI53">
        <f t="shared" si="13"/>
        <v>1</v>
      </c>
      <c r="AJ53">
        <f t="shared" si="14"/>
        <v>1</v>
      </c>
    </row>
    <row r="54" spans="1:36" x14ac:dyDescent="0.25">
      <c r="A54" s="13"/>
      <c r="B54" s="147" t="str">
        <f t="shared" si="17"/>
        <v xml:space="preserve"> </v>
      </c>
      <c r="C54" s="148" t="str">
        <f t="shared" si="18"/>
        <v xml:space="preserve"> 0 </v>
      </c>
      <c r="D54" s="149"/>
      <c r="E54" s="150" t="str">
        <f t="shared" si="19"/>
        <v>00</v>
      </c>
      <c r="F54" s="150" t="str">
        <f t="shared" si="20"/>
        <v>00</v>
      </c>
      <c r="G54" s="151" t="str">
        <f>IF(D54&lt;&gt;"",'Unc. Calculator'!S59,"")</f>
        <v/>
      </c>
      <c r="H54" s="142"/>
      <c r="I54" s="92"/>
      <c r="J54" s="45"/>
      <c r="K54" s="46"/>
      <c r="L54" s="47"/>
      <c r="M54" s="47"/>
      <c r="N54" s="47"/>
      <c r="O54" s="48"/>
      <c r="P54" s="8"/>
      <c r="Q54" s="51"/>
      <c r="R54" s="34"/>
      <c r="S54" s="10"/>
      <c r="T54" s="36"/>
      <c r="U54" s="37"/>
      <c r="V54" s="49"/>
      <c r="W54" s="39">
        <f t="shared" si="5"/>
        <v>0</v>
      </c>
      <c r="X54" s="39">
        <f t="shared" si="6"/>
        <v>0</v>
      </c>
      <c r="Y54" s="40" t="s">
        <v>42</v>
      </c>
      <c r="Z54" s="50"/>
      <c r="AA54" s="49"/>
      <c r="AB54" s="43" t="str">
        <f t="shared" si="7"/>
        <v/>
      </c>
      <c r="AC54" s="44">
        <f t="shared" si="23"/>
        <v>0</v>
      </c>
      <c r="AD54" s="131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1</v>
      </c>
      <c r="AI54">
        <f t="shared" si="13"/>
        <v>1</v>
      </c>
      <c r="AJ54">
        <f t="shared" si="14"/>
        <v>1</v>
      </c>
    </row>
    <row r="55" spans="1:36" x14ac:dyDescent="0.25">
      <c r="A55" s="157"/>
      <c r="B55" s="152" t="str">
        <f t="shared" si="17"/>
        <v xml:space="preserve"> </v>
      </c>
      <c r="C55" s="153" t="str">
        <f t="shared" si="18"/>
        <v xml:space="preserve"> 0 </v>
      </c>
      <c r="D55" s="154"/>
      <c r="E55" s="155" t="str">
        <f t="shared" si="19"/>
        <v>00</v>
      </c>
      <c r="F55" s="155" t="str">
        <f t="shared" si="20"/>
        <v>00</v>
      </c>
      <c r="G55" s="156" t="str">
        <f>IF(D55&lt;&gt;"",'Unc. Calculator'!S60,"")</f>
        <v/>
      </c>
      <c r="H55" s="142"/>
      <c r="I55" s="92"/>
      <c r="J55" s="45"/>
      <c r="K55" s="46"/>
      <c r="L55" s="47"/>
      <c r="M55" s="47"/>
      <c r="N55" s="47"/>
      <c r="O55" s="48"/>
      <c r="P55" s="8"/>
      <c r="Q55" s="51"/>
      <c r="R55" s="34"/>
      <c r="S55" s="10"/>
      <c r="T55" s="36"/>
      <c r="U55" s="37"/>
      <c r="V55" s="49"/>
      <c r="W55" s="39">
        <f t="shared" si="5"/>
        <v>0</v>
      </c>
      <c r="X55" s="39">
        <f t="shared" si="6"/>
        <v>0</v>
      </c>
      <c r="Y55" s="40" t="s">
        <v>42</v>
      </c>
      <c r="Z55" s="50"/>
      <c r="AA55" s="49"/>
      <c r="AB55" s="43" t="str">
        <f t="shared" si="7"/>
        <v/>
      </c>
      <c r="AC55" s="44">
        <f t="shared" si="23"/>
        <v>0</v>
      </c>
      <c r="AD55" s="131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1</v>
      </c>
      <c r="AI55">
        <f t="shared" si="13"/>
        <v>1</v>
      </c>
      <c r="AJ55">
        <f t="shared" si="14"/>
        <v>1</v>
      </c>
    </row>
    <row r="56" spans="1:36" x14ac:dyDescent="0.25">
      <c r="A56" s="13"/>
      <c r="B56" s="147" t="str">
        <f t="shared" ref="B56:B110" si="26">IF(P56="",CONCATENATE(R56,Y56,S56),CONCATENATE(R56,Y56,P56))</f>
        <v xml:space="preserve"> </v>
      </c>
      <c r="C56" s="148" t="str">
        <f t="shared" ref="C56:C110" si="27">IF(ISERROR(SEARCH("Hz",AD56)),CONCATENATE(U56," ",AD56,T56," ",AB56),CONCATENATE(AB56," ","@"," ",U56,AD56))</f>
        <v xml:space="preserve"> 0 </v>
      </c>
      <c r="D56" s="149"/>
      <c r="E56" s="150" t="str">
        <f t="shared" ref="E56:E110" si="28">CONCATENATE(X56,AD56,T56)</f>
        <v>00</v>
      </c>
      <c r="F56" s="150" t="str">
        <f t="shared" ref="F56:F110" si="29">CONCATENATE(W56,AD56,T56)</f>
        <v>00</v>
      </c>
      <c r="G56" s="151" t="str">
        <f>IF(D56&lt;&gt;"",'Unc. Calculator'!S61,"")</f>
        <v/>
      </c>
      <c r="H56" s="142"/>
      <c r="I56" s="92"/>
      <c r="J56" s="45"/>
      <c r="K56" s="46"/>
      <c r="L56" s="47"/>
      <c r="M56" s="47"/>
      <c r="N56" s="47"/>
      <c r="O56" s="48"/>
      <c r="P56" s="8"/>
      <c r="Q56" s="51"/>
      <c r="R56" s="34"/>
      <c r="S56" s="10"/>
      <c r="T56" s="36"/>
      <c r="U56" s="37"/>
      <c r="V56" s="49"/>
      <c r="W56" s="39">
        <f t="shared" ref="W56:W110" si="30">IF(Q56&lt;&gt;"",TEXT(U56+V56,Q56),U56+V56)</f>
        <v>0</v>
      </c>
      <c r="X56" s="39">
        <f t="shared" ref="X56:X110" si="31">IF(Q56&lt;&gt;"",TEXT(U56-V56,Q56),U56-V56)</f>
        <v>0</v>
      </c>
      <c r="Y56" s="40" t="s">
        <v>42</v>
      </c>
      <c r="Z56" s="50"/>
      <c r="AA56" s="49"/>
      <c r="AB56" s="43" t="str">
        <f t="shared" ref="AB56:AB110" si="32">IF(ISERROR(SEARCH("Hz",AA56)),CONCATENATE(Z56,AA56),CONCATENATE($AA$2,Z56,AA56))</f>
        <v/>
      </c>
      <c r="AC56" s="44">
        <f t="shared" ref="AC56:AC110" si="33">VALUE(D56)</f>
        <v>0</v>
      </c>
      <c r="AD56" s="131">
        <f t="shared" ref="AD56:AD110" si="34">IF(RIGHT(S56,1)="O",CONCATENATE(LEFT(S56,1),"Ω"),IF(S56="DGF","°F",IF(S56="DGC","°C",S56)))</f>
        <v>0</v>
      </c>
      <c r="AE56">
        <f t="shared" ref="AE56:AE110" si="35">VALUE(D56)</f>
        <v>0</v>
      </c>
      <c r="AF56">
        <f t="shared" ref="AF56:AF110" si="36">VALUE(W56)</f>
        <v>0</v>
      </c>
      <c r="AG56">
        <f t="shared" ref="AG56:AG110" si="37">VALUE(X56)</f>
        <v>0</v>
      </c>
      <c r="AH56">
        <f t="shared" ref="AH56:AH110" si="38">IF(AND(AI56=1,AJ56=1),1,0)</f>
        <v>1</v>
      </c>
      <c r="AI56">
        <f t="shared" ref="AI56:AI110" si="39">IF(AE56&lt;AG56,0,1)</f>
        <v>1</v>
      </c>
      <c r="AJ56">
        <f t="shared" ref="AJ56:AJ110" si="40">IF(AE56&gt;AF56,0,1)</f>
        <v>1</v>
      </c>
    </row>
    <row r="57" spans="1:36" x14ac:dyDescent="0.25">
      <c r="A57" s="157"/>
      <c r="B57" s="152" t="str">
        <f t="shared" si="26"/>
        <v xml:space="preserve"> </v>
      </c>
      <c r="C57" s="153" t="str">
        <f t="shared" si="27"/>
        <v xml:space="preserve"> 0 </v>
      </c>
      <c r="D57" s="154"/>
      <c r="E57" s="155" t="str">
        <f t="shared" si="28"/>
        <v>00</v>
      </c>
      <c r="F57" s="155" t="str">
        <f t="shared" si="29"/>
        <v>00</v>
      </c>
      <c r="G57" s="156" t="str">
        <f>IF(D57&lt;&gt;"",'Unc. Calculator'!S62,"")</f>
        <v/>
      </c>
      <c r="H57" s="142"/>
      <c r="I57" s="92"/>
      <c r="J57" s="45"/>
      <c r="K57" s="46"/>
      <c r="L57" s="47"/>
      <c r="M57" s="47"/>
      <c r="N57" s="47"/>
      <c r="O57" s="48"/>
      <c r="P57" s="8"/>
      <c r="Q57" s="51"/>
      <c r="R57" s="34"/>
      <c r="S57" s="10"/>
      <c r="T57" s="36"/>
      <c r="U57" s="37"/>
      <c r="V57" s="49"/>
      <c r="W57" s="39">
        <f t="shared" si="30"/>
        <v>0</v>
      </c>
      <c r="X57" s="39">
        <f t="shared" si="31"/>
        <v>0</v>
      </c>
      <c r="Y57" s="40" t="s">
        <v>42</v>
      </c>
      <c r="Z57" s="50"/>
      <c r="AA57" s="49"/>
      <c r="AB57" s="43" t="str">
        <f t="shared" si="32"/>
        <v/>
      </c>
      <c r="AC57" s="44">
        <f t="shared" si="33"/>
        <v>0</v>
      </c>
      <c r="AD57" s="131">
        <f t="shared" si="34"/>
        <v>0</v>
      </c>
      <c r="AE57">
        <f t="shared" si="35"/>
        <v>0</v>
      </c>
      <c r="AF57">
        <f t="shared" si="36"/>
        <v>0</v>
      </c>
      <c r="AG57">
        <f t="shared" si="37"/>
        <v>0</v>
      </c>
      <c r="AH57">
        <f t="shared" si="38"/>
        <v>1</v>
      </c>
      <c r="AI57">
        <f t="shared" si="39"/>
        <v>1</v>
      </c>
      <c r="AJ57">
        <f t="shared" si="40"/>
        <v>1</v>
      </c>
    </row>
    <row r="58" spans="1:36" x14ac:dyDescent="0.25">
      <c r="A58" s="13"/>
      <c r="B58" s="147" t="str">
        <f t="shared" si="26"/>
        <v xml:space="preserve"> </v>
      </c>
      <c r="C58" s="148" t="str">
        <f t="shared" si="27"/>
        <v xml:space="preserve"> 0 </v>
      </c>
      <c r="D58" s="149"/>
      <c r="E58" s="150" t="str">
        <f t="shared" si="28"/>
        <v>00</v>
      </c>
      <c r="F58" s="150" t="str">
        <f t="shared" si="29"/>
        <v>00</v>
      </c>
      <c r="G58" s="151" t="str">
        <f>IF(D58&lt;&gt;"",'Unc. Calculator'!S63,"")</f>
        <v/>
      </c>
      <c r="H58" s="142"/>
      <c r="I58" s="92"/>
      <c r="J58" s="45"/>
      <c r="K58" s="46"/>
      <c r="L58" s="47"/>
      <c r="M58" s="47"/>
      <c r="N58" s="47"/>
      <c r="O58" s="48"/>
      <c r="P58" s="8"/>
      <c r="Q58" s="51"/>
      <c r="R58" s="34"/>
      <c r="S58" s="10"/>
      <c r="T58" s="36"/>
      <c r="U58" s="37"/>
      <c r="V58" s="49"/>
      <c r="W58" s="39">
        <f t="shared" si="30"/>
        <v>0</v>
      </c>
      <c r="X58" s="39">
        <f t="shared" si="31"/>
        <v>0</v>
      </c>
      <c r="Y58" s="40" t="s">
        <v>42</v>
      </c>
      <c r="Z58" s="50"/>
      <c r="AA58" s="49"/>
      <c r="AB58" s="43" t="str">
        <f t="shared" si="32"/>
        <v/>
      </c>
      <c r="AC58" s="44">
        <f t="shared" si="33"/>
        <v>0</v>
      </c>
      <c r="AD58" s="131">
        <f t="shared" si="34"/>
        <v>0</v>
      </c>
      <c r="AE58">
        <f t="shared" si="35"/>
        <v>0</v>
      </c>
      <c r="AF58">
        <f t="shared" si="36"/>
        <v>0</v>
      </c>
      <c r="AG58">
        <f t="shared" si="37"/>
        <v>0</v>
      </c>
      <c r="AH58">
        <f t="shared" si="38"/>
        <v>1</v>
      </c>
      <c r="AI58">
        <f t="shared" si="39"/>
        <v>1</v>
      </c>
      <c r="AJ58">
        <f t="shared" si="40"/>
        <v>1</v>
      </c>
    </row>
    <row r="59" spans="1:36" x14ac:dyDescent="0.25">
      <c r="A59" s="157"/>
      <c r="B59" s="152" t="str">
        <f t="shared" si="26"/>
        <v xml:space="preserve"> </v>
      </c>
      <c r="C59" s="153" t="str">
        <f t="shared" si="27"/>
        <v xml:space="preserve"> 0 </v>
      </c>
      <c r="D59" s="154"/>
      <c r="E59" s="155" t="str">
        <f t="shared" si="28"/>
        <v>00</v>
      </c>
      <c r="F59" s="155" t="str">
        <f t="shared" si="29"/>
        <v>00</v>
      </c>
      <c r="G59" s="156" t="str">
        <f>IF(D59&lt;&gt;"",'Unc. Calculator'!S64,"")</f>
        <v/>
      </c>
      <c r="H59" s="142"/>
      <c r="I59" s="92"/>
      <c r="J59" s="45"/>
      <c r="K59" s="46"/>
      <c r="L59" s="47"/>
      <c r="M59" s="47"/>
      <c r="N59" s="47"/>
      <c r="O59" s="48"/>
      <c r="P59" s="8"/>
      <c r="Q59" s="51"/>
      <c r="R59" s="34"/>
      <c r="S59" s="10"/>
      <c r="T59" s="36"/>
      <c r="U59" s="37"/>
      <c r="V59" s="49"/>
      <c r="W59" s="39">
        <f t="shared" si="30"/>
        <v>0</v>
      </c>
      <c r="X59" s="39">
        <f t="shared" si="31"/>
        <v>0</v>
      </c>
      <c r="Y59" s="40" t="s">
        <v>42</v>
      </c>
      <c r="Z59" s="50"/>
      <c r="AA59" s="49"/>
      <c r="AB59" s="43" t="str">
        <f t="shared" si="32"/>
        <v/>
      </c>
      <c r="AC59" s="44">
        <f t="shared" si="33"/>
        <v>0</v>
      </c>
      <c r="AD59" s="131">
        <f t="shared" si="34"/>
        <v>0</v>
      </c>
      <c r="AE59">
        <f t="shared" si="35"/>
        <v>0</v>
      </c>
      <c r="AF59">
        <f t="shared" si="36"/>
        <v>0</v>
      </c>
      <c r="AG59">
        <f t="shared" si="37"/>
        <v>0</v>
      </c>
      <c r="AH59">
        <f t="shared" si="38"/>
        <v>1</v>
      </c>
      <c r="AI59">
        <f t="shared" si="39"/>
        <v>1</v>
      </c>
      <c r="AJ59">
        <f t="shared" si="40"/>
        <v>1</v>
      </c>
    </row>
    <row r="60" spans="1:36" x14ac:dyDescent="0.25">
      <c r="A60" s="13"/>
      <c r="B60" s="147" t="str">
        <f t="shared" si="26"/>
        <v xml:space="preserve"> </v>
      </c>
      <c r="C60" s="148" t="str">
        <f t="shared" si="27"/>
        <v xml:space="preserve"> 0 </v>
      </c>
      <c r="D60" s="149"/>
      <c r="E60" s="150" t="str">
        <f t="shared" si="28"/>
        <v>00</v>
      </c>
      <c r="F60" s="150" t="str">
        <f t="shared" si="29"/>
        <v>00</v>
      </c>
      <c r="G60" s="151" t="str">
        <f>IF(D60&lt;&gt;"",'Unc. Calculator'!S65,"")</f>
        <v/>
      </c>
      <c r="H60" s="142"/>
      <c r="I60" s="92"/>
      <c r="J60" s="45"/>
      <c r="K60" s="46"/>
      <c r="L60" s="47"/>
      <c r="M60" s="47"/>
      <c r="N60" s="47"/>
      <c r="O60" s="48"/>
      <c r="P60" s="8"/>
      <c r="Q60" s="51"/>
      <c r="R60" s="34"/>
      <c r="S60" s="10"/>
      <c r="T60" s="36"/>
      <c r="U60" s="37"/>
      <c r="V60" s="49"/>
      <c r="W60" s="39">
        <f t="shared" si="30"/>
        <v>0</v>
      </c>
      <c r="X60" s="39">
        <f t="shared" si="31"/>
        <v>0</v>
      </c>
      <c r="Y60" s="40" t="s">
        <v>42</v>
      </c>
      <c r="Z60" s="50"/>
      <c r="AA60" s="49"/>
      <c r="AB60" s="43" t="str">
        <f t="shared" si="32"/>
        <v/>
      </c>
      <c r="AC60" s="44">
        <f t="shared" si="33"/>
        <v>0</v>
      </c>
      <c r="AD60" s="131">
        <f t="shared" si="34"/>
        <v>0</v>
      </c>
      <c r="AE60">
        <f t="shared" si="35"/>
        <v>0</v>
      </c>
      <c r="AF60">
        <f t="shared" si="36"/>
        <v>0</v>
      </c>
      <c r="AG60">
        <f t="shared" si="37"/>
        <v>0</v>
      </c>
      <c r="AH60">
        <f t="shared" si="38"/>
        <v>1</v>
      </c>
      <c r="AI60">
        <f t="shared" si="39"/>
        <v>1</v>
      </c>
      <c r="AJ60">
        <f t="shared" si="40"/>
        <v>1</v>
      </c>
    </row>
    <row r="61" spans="1:36" x14ac:dyDescent="0.25">
      <c r="A61" s="157"/>
      <c r="B61" s="152" t="str">
        <f t="shared" si="26"/>
        <v xml:space="preserve"> </v>
      </c>
      <c r="C61" s="153" t="str">
        <f t="shared" si="27"/>
        <v xml:space="preserve"> 0 </v>
      </c>
      <c r="D61" s="154"/>
      <c r="E61" s="155" t="str">
        <f t="shared" si="28"/>
        <v>00</v>
      </c>
      <c r="F61" s="155" t="str">
        <f t="shared" si="29"/>
        <v>00</v>
      </c>
      <c r="G61" s="156" t="str">
        <f>IF(D61&lt;&gt;"",'Unc. Calculator'!S66,"")</f>
        <v/>
      </c>
      <c r="H61" s="142"/>
      <c r="I61" s="92"/>
      <c r="J61" s="45"/>
      <c r="K61" s="46"/>
      <c r="L61" s="47"/>
      <c r="M61" s="47"/>
      <c r="N61" s="47"/>
      <c r="O61" s="48"/>
      <c r="P61" s="8"/>
      <c r="Q61" s="51"/>
      <c r="R61" s="34"/>
      <c r="S61" s="10"/>
      <c r="T61" s="36"/>
      <c r="U61" s="37"/>
      <c r="V61" s="49"/>
      <c r="W61" s="39">
        <f t="shared" si="30"/>
        <v>0</v>
      </c>
      <c r="X61" s="39">
        <f t="shared" si="31"/>
        <v>0</v>
      </c>
      <c r="Y61" s="40" t="s">
        <v>42</v>
      </c>
      <c r="Z61" s="50"/>
      <c r="AA61" s="49"/>
      <c r="AB61" s="43" t="str">
        <f t="shared" si="32"/>
        <v/>
      </c>
      <c r="AC61" s="44">
        <f t="shared" si="33"/>
        <v>0</v>
      </c>
      <c r="AD61" s="131">
        <f t="shared" si="34"/>
        <v>0</v>
      </c>
      <c r="AE61">
        <f t="shared" si="35"/>
        <v>0</v>
      </c>
      <c r="AF61">
        <f t="shared" si="36"/>
        <v>0</v>
      </c>
      <c r="AG61">
        <f t="shared" si="37"/>
        <v>0</v>
      </c>
      <c r="AH61">
        <f t="shared" si="38"/>
        <v>1</v>
      </c>
      <c r="AI61">
        <f t="shared" si="39"/>
        <v>1</v>
      </c>
      <c r="AJ61">
        <f t="shared" si="40"/>
        <v>1</v>
      </c>
    </row>
    <row r="62" spans="1:36" x14ac:dyDescent="0.25">
      <c r="A62" s="13"/>
      <c r="B62" s="147" t="str">
        <f t="shared" si="26"/>
        <v xml:space="preserve"> </v>
      </c>
      <c r="C62" s="148" t="str">
        <f t="shared" si="27"/>
        <v xml:space="preserve"> 0 </v>
      </c>
      <c r="D62" s="149"/>
      <c r="E62" s="150" t="str">
        <f t="shared" si="28"/>
        <v>00</v>
      </c>
      <c r="F62" s="150" t="str">
        <f t="shared" si="29"/>
        <v>00</v>
      </c>
      <c r="G62" s="151" t="str">
        <f>IF(D62&lt;&gt;"",'Unc. Calculator'!S67,"")</f>
        <v/>
      </c>
      <c r="H62" s="142"/>
      <c r="I62" s="92"/>
      <c r="J62" s="45"/>
      <c r="K62" s="46"/>
      <c r="L62" s="47"/>
      <c r="M62" s="47"/>
      <c r="N62" s="47"/>
      <c r="O62" s="48"/>
      <c r="P62" s="8"/>
      <c r="Q62" s="51"/>
      <c r="R62" s="34"/>
      <c r="S62" s="10"/>
      <c r="T62" s="36"/>
      <c r="U62" s="37"/>
      <c r="V62" s="49"/>
      <c r="W62" s="39">
        <f t="shared" si="30"/>
        <v>0</v>
      </c>
      <c r="X62" s="39">
        <f t="shared" si="31"/>
        <v>0</v>
      </c>
      <c r="Y62" s="40" t="s">
        <v>42</v>
      </c>
      <c r="Z62" s="50"/>
      <c r="AA62" s="49"/>
      <c r="AB62" s="43" t="str">
        <f t="shared" si="32"/>
        <v/>
      </c>
      <c r="AC62" s="44">
        <f t="shared" si="33"/>
        <v>0</v>
      </c>
      <c r="AD62" s="131">
        <f t="shared" si="34"/>
        <v>0</v>
      </c>
      <c r="AE62">
        <f t="shared" si="35"/>
        <v>0</v>
      </c>
      <c r="AF62">
        <f t="shared" si="36"/>
        <v>0</v>
      </c>
      <c r="AG62">
        <f t="shared" si="37"/>
        <v>0</v>
      </c>
      <c r="AH62">
        <f t="shared" si="38"/>
        <v>1</v>
      </c>
      <c r="AI62">
        <f t="shared" si="39"/>
        <v>1</v>
      </c>
      <c r="AJ62">
        <f t="shared" si="40"/>
        <v>1</v>
      </c>
    </row>
    <row r="63" spans="1:36" x14ac:dyDescent="0.25">
      <c r="A63" s="157"/>
      <c r="B63" s="152" t="str">
        <f t="shared" si="26"/>
        <v xml:space="preserve"> </v>
      </c>
      <c r="C63" s="153" t="str">
        <f t="shared" si="27"/>
        <v xml:space="preserve"> 0 </v>
      </c>
      <c r="D63" s="154"/>
      <c r="E63" s="155" t="str">
        <f t="shared" si="28"/>
        <v>00</v>
      </c>
      <c r="F63" s="155" t="str">
        <f t="shared" si="29"/>
        <v>00</v>
      </c>
      <c r="G63" s="156" t="str">
        <f>IF(D63&lt;&gt;"",'Unc. Calculator'!S68,"")</f>
        <v/>
      </c>
      <c r="H63" s="142"/>
      <c r="I63" s="92"/>
      <c r="J63" s="45"/>
      <c r="K63" s="46"/>
      <c r="L63" s="47"/>
      <c r="M63" s="47"/>
      <c r="N63" s="47"/>
      <c r="O63" s="48"/>
      <c r="P63" s="8"/>
      <c r="Q63" s="51"/>
      <c r="R63" s="34"/>
      <c r="S63" s="10"/>
      <c r="T63" s="36"/>
      <c r="U63" s="37"/>
      <c r="V63" s="49"/>
      <c r="W63" s="39">
        <f t="shared" si="30"/>
        <v>0</v>
      </c>
      <c r="X63" s="39">
        <f t="shared" si="31"/>
        <v>0</v>
      </c>
      <c r="Y63" s="40" t="s">
        <v>42</v>
      </c>
      <c r="Z63" s="50"/>
      <c r="AA63" s="49"/>
      <c r="AB63" s="43" t="str">
        <f t="shared" si="32"/>
        <v/>
      </c>
      <c r="AC63" s="44">
        <f t="shared" si="33"/>
        <v>0</v>
      </c>
      <c r="AD63" s="131">
        <f t="shared" si="34"/>
        <v>0</v>
      </c>
      <c r="AE63">
        <f t="shared" si="35"/>
        <v>0</v>
      </c>
      <c r="AF63">
        <f t="shared" si="36"/>
        <v>0</v>
      </c>
      <c r="AG63">
        <f t="shared" si="37"/>
        <v>0</v>
      </c>
      <c r="AH63">
        <f t="shared" si="38"/>
        <v>1</v>
      </c>
      <c r="AI63">
        <f t="shared" si="39"/>
        <v>1</v>
      </c>
      <c r="AJ63">
        <f t="shared" si="40"/>
        <v>1</v>
      </c>
    </row>
    <row r="64" spans="1:36" x14ac:dyDescent="0.25">
      <c r="A64" s="13"/>
      <c r="B64" s="147" t="str">
        <f t="shared" si="26"/>
        <v xml:space="preserve"> </v>
      </c>
      <c r="C64" s="148" t="str">
        <f t="shared" si="27"/>
        <v xml:space="preserve"> 0 </v>
      </c>
      <c r="D64" s="149"/>
      <c r="E64" s="150" t="str">
        <f t="shared" si="28"/>
        <v>00</v>
      </c>
      <c r="F64" s="150" t="str">
        <f t="shared" si="29"/>
        <v>00</v>
      </c>
      <c r="G64" s="151" t="str">
        <f>IF(D64&lt;&gt;"",'Unc. Calculator'!S69,"")</f>
        <v/>
      </c>
      <c r="H64" s="142"/>
      <c r="I64" s="92"/>
      <c r="J64" s="45"/>
      <c r="K64" s="46"/>
      <c r="L64" s="47"/>
      <c r="M64" s="47"/>
      <c r="N64" s="47"/>
      <c r="O64" s="48"/>
      <c r="P64" s="8"/>
      <c r="Q64" s="51"/>
      <c r="R64" s="34"/>
      <c r="S64" s="10"/>
      <c r="T64" s="36"/>
      <c r="U64" s="37"/>
      <c r="V64" s="49"/>
      <c r="W64" s="39">
        <f t="shared" si="30"/>
        <v>0</v>
      </c>
      <c r="X64" s="39">
        <f t="shared" si="31"/>
        <v>0</v>
      </c>
      <c r="Y64" s="40" t="s">
        <v>42</v>
      </c>
      <c r="Z64" s="50"/>
      <c r="AA64" s="49"/>
      <c r="AB64" s="43" t="str">
        <f t="shared" si="32"/>
        <v/>
      </c>
      <c r="AC64" s="44">
        <f t="shared" si="33"/>
        <v>0</v>
      </c>
      <c r="AD64" s="131">
        <f t="shared" si="34"/>
        <v>0</v>
      </c>
      <c r="AE64">
        <f t="shared" si="35"/>
        <v>0</v>
      </c>
      <c r="AF64">
        <f t="shared" si="36"/>
        <v>0</v>
      </c>
      <c r="AG64">
        <f t="shared" si="37"/>
        <v>0</v>
      </c>
      <c r="AH64">
        <f t="shared" si="38"/>
        <v>1</v>
      </c>
      <c r="AI64">
        <f t="shared" si="39"/>
        <v>1</v>
      </c>
      <c r="AJ64">
        <f t="shared" si="40"/>
        <v>1</v>
      </c>
    </row>
    <row r="65" spans="1:36" x14ac:dyDescent="0.25">
      <c r="A65" s="157"/>
      <c r="B65" s="152" t="str">
        <f t="shared" si="26"/>
        <v xml:space="preserve"> </v>
      </c>
      <c r="C65" s="153" t="str">
        <f t="shared" si="27"/>
        <v xml:space="preserve"> 0 </v>
      </c>
      <c r="D65" s="154"/>
      <c r="E65" s="155" t="str">
        <f t="shared" si="28"/>
        <v>00</v>
      </c>
      <c r="F65" s="155" t="str">
        <f t="shared" si="29"/>
        <v>00</v>
      </c>
      <c r="G65" s="156" t="str">
        <f>IF(D65&lt;&gt;"",'Unc. Calculator'!S70,"")</f>
        <v/>
      </c>
      <c r="H65" s="142"/>
      <c r="I65" s="92"/>
      <c r="J65" s="45"/>
      <c r="K65" s="46"/>
      <c r="L65" s="47"/>
      <c r="M65" s="47"/>
      <c r="N65" s="47"/>
      <c r="O65" s="48"/>
      <c r="P65" s="8"/>
      <c r="Q65" s="51"/>
      <c r="R65" s="34"/>
      <c r="S65" s="10"/>
      <c r="T65" s="36"/>
      <c r="U65" s="37"/>
      <c r="V65" s="49"/>
      <c r="W65" s="39">
        <f t="shared" si="30"/>
        <v>0</v>
      </c>
      <c r="X65" s="39">
        <f t="shared" si="31"/>
        <v>0</v>
      </c>
      <c r="Y65" s="40" t="s">
        <v>42</v>
      </c>
      <c r="Z65" s="50"/>
      <c r="AA65" s="49"/>
      <c r="AB65" s="43" t="str">
        <f t="shared" si="32"/>
        <v/>
      </c>
      <c r="AC65" s="44">
        <f t="shared" si="33"/>
        <v>0</v>
      </c>
      <c r="AD65" s="131">
        <f t="shared" si="34"/>
        <v>0</v>
      </c>
      <c r="AE65">
        <f t="shared" si="35"/>
        <v>0</v>
      </c>
      <c r="AF65">
        <f t="shared" si="36"/>
        <v>0</v>
      </c>
      <c r="AG65">
        <f t="shared" si="37"/>
        <v>0</v>
      </c>
      <c r="AH65">
        <f t="shared" si="38"/>
        <v>1</v>
      </c>
      <c r="AI65">
        <f t="shared" si="39"/>
        <v>1</v>
      </c>
      <c r="AJ65">
        <f t="shared" si="40"/>
        <v>1</v>
      </c>
    </row>
    <row r="66" spans="1:36" x14ac:dyDescent="0.25">
      <c r="A66" s="13"/>
      <c r="B66" s="147" t="str">
        <f t="shared" si="26"/>
        <v xml:space="preserve"> </v>
      </c>
      <c r="C66" s="148" t="str">
        <f t="shared" si="27"/>
        <v xml:space="preserve"> 0 </v>
      </c>
      <c r="D66" s="149"/>
      <c r="E66" s="150" t="str">
        <f t="shared" si="28"/>
        <v>00</v>
      </c>
      <c r="F66" s="150" t="str">
        <f t="shared" si="29"/>
        <v>00</v>
      </c>
      <c r="G66" s="151" t="str">
        <f>IF(D66&lt;&gt;"",'Unc. Calculator'!S71,"")</f>
        <v/>
      </c>
      <c r="H66" s="142"/>
      <c r="I66" s="92"/>
      <c r="J66" s="45"/>
      <c r="K66" s="46"/>
      <c r="L66" s="47"/>
      <c r="M66" s="47"/>
      <c r="N66" s="47"/>
      <c r="O66" s="48"/>
      <c r="P66" s="8"/>
      <c r="Q66" s="51"/>
      <c r="R66" s="34"/>
      <c r="S66" s="10"/>
      <c r="T66" s="36"/>
      <c r="U66" s="37"/>
      <c r="V66" s="49"/>
      <c r="W66" s="39">
        <f t="shared" si="30"/>
        <v>0</v>
      </c>
      <c r="X66" s="39">
        <f t="shared" si="31"/>
        <v>0</v>
      </c>
      <c r="Y66" s="40" t="s">
        <v>42</v>
      </c>
      <c r="Z66" s="50"/>
      <c r="AA66" s="49"/>
      <c r="AB66" s="43" t="str">
        <f t="shared" si="32"/>
        <v/>
      </c>
      <c r="AC66" s="44">
        <f t="shared" si="33"/>
        <v>0</v>
      </c>
      <c r="AD66" s="131">
        <f t="shared" si="34"/>
        <v>0</v>
      </c>
      <c r="AE66">
        <f t="shared" si="35"/>
        <v>0</v>
      </c>
      <c r="AF66">
        <f t="shared" si="36"/>
        <v>0</v>
      </c>
      <c r="AG66">
        <f t="shared" si="37"/>
        <v>0</v>
      </c>
      <c r="AH66">
        <f t="shared" si="38"/>
        <v>1</v>
      </c>
      <c r="AI66">
        <f t="shared" si="39"/>
        <v>1</v>
      </c>
      <c r="AJ66">
        <f t="shared" si="40"/>
        <v>1</v>
      </c>
    </row>
    <row r="67" spans="1:36" x14ac:dyDescent="0.25">
      <c r="A67" s="157"/>
      <c r="B67" s="152" t="str">
        <f t="shared" si="26"/>
        <v xml:space="preserve"> </v>
      </c>
      <c r="C67" s="153" t="str">
        <f t="shared" si="27"/>
        <v xml:space="preserve"> 0 </v>
      </c>
      <c r="D67" s="154"/>
      <c r="E67" s="155" t="str">
        <f t="shared" si="28"/>
        <v>00</v>
      </c>
      <c r="F67" s="155" t="str">
        <f t="shared" si="29"/>
        <v>00</v>
      </c>
      <c r="G67" s="156" t="str">
        <f>IF(D67&lt;&gt;"",'Unc. Calculator'!S72,"")</f>
        <v/>
      </c>
      <c r="H67" s="142"/>
      <c r="I67" s="92"/>
      <c r="J67" s="45"/>
      <c r="K67" s="46"/>
      <c r="L67" s="47"/>
      <c r="M67" s="47"/>
      <c r="N67" s="47"/>
      <c r="O67" s="48"/>
      <c r="P67" s="8"/>
      <c r="Q67" s="51"/>
      <c r="R67" s="34"/>
      <c r="S67" s="10"/>
      <c r="T67" s="36"/>
      <c r="U67" s="37"/>
      <c r="V67" s="49"/>
      <c r="W67" s="39">
        <f t="shared" si="30"/>
        <v>0</v>
      </c>
      <c r="X67" s="39">
        <f t="shared" si="31"/>
        <v>0</v>
      </c>
      <c r="Y67" s="40" t="s">
        <v>42</v>
      </c>
      <c r="Z67" s="50"/>
      <c r="AA67" s="49"/>
      <c r="AB67" s="43" t="str">
        <f t="shared" si="32"/>
        <v/>
      </c>
      <c r="AC67" s="44">
        <f t="shared" si="33"/>
        <v>0</v>
      </c>
      <c r="AD67" s="131">
        <f t="shared" si="34"/>
        <v>0</v>
      </c>
      <c r="AE67">
        <f t="shared" si="35"/>
        <v>0</v>
      </c>
      <c r="AF67">
        <f t="shared" si="36"/>
        <v>0</v>
      </c>
      <c r="AG67">
        <f t="shared" si="37"/>
        <v>0</v>
      </c>
      <c r="AH67">
        <f t="shared" si="38"/>
        <v>1</v>
      </c>
      <c r="AI67">
        <f t="shared" si="39"/>
        <v>1</v>
      </c>
      <c r="AJ67">
        <f t="shared" si="40"/>
        <v>1</v>
      </c>
    </row>
    <row r="68" spans="1:36" x14ac:dyDescent="0.25">
      <c r="A68" s="13"/>
      <c r="B68" s="147" t="str">
        <f t="shared" si="26"/>
        <v xml:space="preserve"> </v>
      </c>
      <c r="C68" s="148" t="str">
        <f t="shared" si="27"/>
        <v xml:space="preserve"> 0 </v>
      </c>
      <c r="D68" s="149"/>
      <c r="E68" s="150" t="str">
        <f t="shared" si="28"/>
        <v>00</v>
      </c>
      <c r="F68" s="150" t="str">
        <f t="shared" si="29"/>
        <v>00</v>
      </c>
      <c r="G68" s="151" t="str">
        <f>IF(D68&lt;&gt;"",'Unc. Calculator'!S73,"")</f>
        <v/>
      </c>
      <c r="H68" s="142"/>
      <c r="I68" s="92"/>
      <c r="J68" s="45"/>
      <c r="K68" s="46"/>
      <c r="L68" s="47"/>
      <c r="M68" s="47"/>
      <c r="N68" s="47"/>
      <c r="O68" s="48"/>
      <c r="P68" s="8"/>
      <c r="Q68" s="51"/>
      <c r="R68" s="34"/>
      <c r="S68" s="10"/>
      <c r="T68" s="36"/>
      <c r="U68" s="37"/>
      <c r="V68" s="49"/>
      <c r="W68" s="39">
        <f t="shared" si="30"/>
        <v>0</v>
      </c>
      <c r="X68" s="39">
        <f t="shared" si="31"/>
        <v>0</v>
      </c>
      <c r="Y68" s="40" t="s">
        <v>42</v>
      </c>
      <c r="Z68" s="50"/>
      <c r="AA68" s="49"/>
      <c r="AB68" s="43" t="str">
        <f t="shared" si="32"/>
        <v/>
      </c>
      <c r="AC68" s="44">
        <f t="shared" si="33"/>
        <v>0</v>
      </c>
      <c r="AD68" s="131">
        <f t="shared" si="34"/>
        <v>0</v>
      </c>
      <c r="AE68">
        <f t="shared" si="35"/>
        <v>0</v>
      </c>
      <c r="AF68">
        <f t="shared" si="36"/>
        <v>0</v>
      </c>
      <c r="AG68">
        <f t="shared" si="37"/>
        <v>0</v>
      </c>
      <c r="AH68">
        <f t="shared" si="38"/>
        <v>1</v>
      </c>
      <c r="AI68">
        <f t="shared" si="39"/>
        <v>1</v>
      </c>
      <c r="AJ68">
        <f t="shared" si="40"/>
        <v>1</v>
      </c>
    </row>
    <row r="69" spans="1:36" x14ac:dyDescent="0.25">
      <c r="A69" s="157"/>
      <c r="B69" s="152" t="str">
        <f t="shared" si="26"/>
        <v xml:space="preserve"> </v>
      </c>
      <c r="C69" s="153" t="str">
        <f t="shared" si="27"/>
        <v xml:space="preserve"> 0 </v>
      </c>
      <c r="D69" s="154"/>
      <c r="E69" s="155" t="str">
        <f t="shared" si="28"/>
        <v>00</v>
      </c>
      <c r="F69" s="155" t="str">
        <f t="shared" si="29"/>
        <v>00</v>
      </c>
      <c r="G69" s="156" t="str">
        <f>IF(D69&lt;&gt;"",'Unc. Calculator'!S74,"")</f>
        <v/>
      </c>
      <c r="H69" s="142"/>
      <c r="I69" s="92"/>
      <c r="J69" s="45"/>
      <c r="K69" s="46"/>
      <c r="L69" s="47"/>
      <c r="M69" s="47"/>
      <c r="N69" s="47"/>
      <c r="O69" s="48"/>
      <c r="P69" s="8"/>
      <c r="Q69" s="51"/>
      <c r="R69" s="34"/>
      <c r="S69" s="10"/>
      <c r="T69" s="36"/>
      <c r="U69" s="37"/>
      <c r="V69" s="49"/>
      <c r="W69" s="39">
        <f t="shared" si="30"/>
        <v>0</v>
      </c>
      <c r="X69" s="39">
        <f t="shared" si="31"/>
        <v>0</v>
      </c>
      <c r="Y69" s="40" t="s">
        <v>42</v>
      </c>
      <c r="Z69" s="50"/>
      <c r="AA69" s="49"/>
      <c r="AB69" s="43" t="str">
        <f t="shared" si="32"/>
        <v/>
      </c>
      <c r="AC69" s="44">
        <f t="shared" si="33"/>
        <v>0</v>
      </c>
      <c r="AD69" s="131">
        <f t="shared" si="34"/>
        <v>0</v>
      </c>
      <c r="AE69">
        <f t="shared" si="35"/>
        <v>0</v>
      </c>
      <c r="AF69">
        <f t="shared" si="36"/>
        <v>0</v>
      </c>
      <c r="AG69">
        <f t="shared" si="37"/>
        <v>0</v>
      </c>
      <c r="AH69">
        <f t="shared" si="38"/>
        <v>1</v>
      </c>
      <c r="AI69">
        <f t="shared" si="39"/>
        <v>1</v>
      </c>
      <c r="AJ69">
        <f t="shared" si="40"/>
        <v>1</v>
      </c>
    </row>
    <row r="70" spans="1:36" x14ac:dyDescent="0.25">
      <c r="A70" s="13"/>
      <c r="B70" s="147" t="str">
        <f t="shared" si="26"/>
        <v xml:space="preserve"> </v>
      </c>
      <c r="C70" s="148" t="str">
        <f t="shared" si="27"/>
        <v xml:space="preserve"> 0 </v>
      </c>
      <c r="D70" s="149"/>
      <c r="E70" s="150" t="str">
        <f t="shared" si="28"/>
        <v>00</v>
      </c>
      <c r="F70" s="150" t="str">
        <f t="shared" si="29"/>
        <v>00</v>
      </c>
      <c r="G70" s="151" t="str">
        <f>IF(D70&lt;&gt;"",'Unc. Calculator'!S75,"")</f>
        <v/>
      </c>
      <c r="H70" s="142"/>
      <c r="I70" s="92"/>
      <c r="J70" s="45"/>
      <c r="K70" s="46"/>
      <c r="L70" s="47"/>
      <c r="M70" s="47"/>
      <c r="N70" s="47"/>
      <c r="O70" s="48"/>
      <c r="P70" s="8"/>
      <c r="Q70" s="51"/>
      <c r="R70" s="34"/>
      <c r="S70" s="10"/>
      <c r="T70" s="36"/>
      <c r="U70" s="37"/>
      <c r="V70" s="49"/>
      <c r="W70" s="39">
        <f t="shared" si="30"/>
        <v>0</v>
      </c>
      <c r="X70" s="39">
        <f t="shared" si="31"/>
        <v>0</v>
      </c>
      <c r="Y70" s="40" t="s">
        <v>42</v>
      </c>
      <c r="Z70" s="50"/>
      <c r="AA70" s="49"/>
      <c r="AB70" s="43" t="str">
        <f t="shared" si="32"/>
        <v/>
      </c>
      <c r="AC70" s="44">
        <f t="shared" si="33"/>
        <v>0</v>
      </c>
      <c r="AD70" s="131">
        <f t="shared" si="34"/>
        <v>0</v>
      </c>
      <c r="AE70">
        <f t="shared" si="35"/>
        <v>0</v>
      </c>
      <c r="AF70">
        <f t="shared" si="36"/>
        <v>0</v>
      </c>
      <c r="AG70">
        <f t="shared" si="37"/>
        <v>0</v>
      </c>
      <c r="AH70">
        <f t="shared" si="38"/>
        <v>1</v>
      </c>
      <c r="AI70">
        <f t="shared" si="39"/>
        <v>1</v>
      </c>
      <c r="AJ70">
        <f t="shared" si="40"/>
        <v>1</v>
      </c>
    </row>
    <row r="71" spans="1:36" x14ac:dyDescent="0.25">
      <c r="A71" s="157"/>
      <c r="B71" s="152" t="str">
        <f t="shared" si="26"/>
        <v xml:space="preserve"> </v>
      </c>
      <c r="C71" s="153" t="str">
        <f t="shared" si="27"/>
        <v xml:space="preserve"> 0 </v>
      </c>
      <c r="D71" s="154"/>
      <c r="E71" s="155" t="str">
        <f t="shared" si="28"/>
        <v>00</v>
      </c>
      <c r="F71" s="155" t="str">
        <f t="shared" si="29"/>
        <v>00</v>
      </c>
      <c r="G71" s="156" t="str">
        <f>IF(D71&lt;&gt;"",'Unc. Calculator'!S76,"")</f>
        <v/>
      </c>
      <c r="H71" s="142"/>
      <c r="I71" s="92"/>
      <c r="J71" s="45"/>
      <c r="K71" s="46"/>
      <c r="L71" s="47"/>
      <c r="M71" s="47"/>
      <c r="N71" s="47"/>
      <c r="O71" s="48"/>
      <c r="P71" s="8"/>
      <c r="Q71" s="51"/>
      <c r="R71" s="34"/>
      <c r="S71" s="10"/>
      <c r="T71" s="36"/>
      <c r="U71" s="37"/>
      <c r="V71" s="49"/>
      <c r="W71" s="39">
        <f t="shared" si="30"/>
        <v>0</v>
      </c>
      <c r="X71" s="39">
        <f t="shared" si="31"/>
        <v>0</v>
      </c>
      <c r="Y71" s="40" t="s">
        <v>42</v>
      </c>
      <c r="Z71" s="50"/>
      <c r="AA71" s="49"/>
      <c r="AB71" s="43" t="str">
        <f t="shared" si="32"/>
        <v/>
      </c>
      <c r="AC71" s="44">
        <f t="shared" si="33"/>
        <v>0</v>
      </c>
      <c r="AD71" s="131">
        <f t="shared" si="34"/>
        <v>0</v>
      </c>
      <c r="AE71">
        <f t="shared" si="35"/>
        <v>0</v>
      </c>
      <c r="AF71">
        <f t="shared" si="36"/>
        <v>0</v>
      </c>
      <c r="AG71">
        <f t="shared" si="37"/>
        <v>0</v>
      </c>
      <c r="AH71">
        <f t="shared" si="38"/>
        <v>1</v>
      </c>
      <c r="AI71">
        <f t="shared" si="39"/>
        <v>1</v>
      </c>
      <c r="AJ71">
        <f t="shared" si="40"/>
        <v>1</v>
      </c>
    </row>
    <row r="72" spans="1:36" x14ac:dyDescent="0.25">
      <c r="A72" s="13"/>
      <c r="B72" s="147" t="str">
        <f t="shared" si="26"/>
        <v xml:space="preserve"> </v>
      </c>
      <c r="C72" s="148" t="str">
        <f t="shared" si="27"/>
        <v xml:space="preserve"> 0 </v>
      </c>
      <c r="D72" s="149"/>
      <c r="E72" s="150" t="str">
        <f t="shared" si="28"/>
        <v>00</v>
      </c>
      <c r="F72" s="150" t="str">
        <f t="shared" si="29"/>
        <v>00</v>
      </c>
      <c r="G72" s="151" t="str">
        <f>IF(D72&lt;&gt;"",'Unc. Calculator'!S77,"")</f>
        <v/>
      </c>
      <c r="H72" s="142"/>
      <c r="I72" s="92"/>
      <c r="J72" s="45"/>
      <c r="K72" s="46"/>
      <c r="L72" s="47"/>
      <c r="M72" s="47"/>
      <c r="N72" s="47"/>
      <c r="O72" s="48"/>
      <c r="P72" s="8"/>
      <c r="Q72" s="51"/>
      <c r="R72" s="34"/>
      <c r="S72" s="10"/>
      <c r="T72" s="36"/>
      <c r="U72" s="37"/>
      <c r="V72" s="49"/>
      <c r="W72" s="39">
        <f t="shared" si="30"/>
        <v>0</v>
      </c>
      <c r="X72" s="39">
        <f t="shared" si="31"/>
        <v>0</v>
      </c>
      <c r="Y72" s="40" t="s">
        <v>42</v>
      </c>
      <c r="Z72" s="50"/>
      <c r="AA72" s="49"/>
      <c r="AB72" s="43" t="str">
        <f t="shared" si="32"/>
        <v/>
      </c>
      <c r="AC72" s="44">
        <f t="shared" si="33"/>
        <v>0</v>
      </c>
      <c r="AD72" s="131">
        <f t="shared" si="34"/>
        <v>0</v>
      </c>
      <c r="AE72">
        <f t="shared" si="35"/>
        <v>0</v>
      </c>
      <c r="AF72">
        <f t="shared" si="36"/>
        <v>0</v>
      </c>
      <c r="AG72">
        <f t="shared" si="37"/>
        <v>0</v>
      </c>
      <c r="AH72">
        <f t="shared" si="38"/>
        <v>1</v>
      </c>
      <c r="AI72">
        <f t="shared" si="39"/>
        <v>1</v>
      </c>
      <c r="AJ72">
        <f t="shared" si="40"/>
        <v>1</v>
      </c>
    </row>
    <row r="73" spans="1:36" x14ac:dyDescent="0.25">
      <c r="A73" s="157"/>
      <c r="B73" s="152" t="str">
        <f t="shared" si="26"/>
        <v xml:space="preserve"> </v>
      </c>
      <c r="C73" s="153" t="str">
        <f t="shared" si="27"/>
        <v xml:space="preserve"> 0 </v>
      </c>
      <c r="D73" s="154"/>
      <c r="E73" s="155" t="str">
        <f t="shared" si="28"/>
        <v>00</v>
      </c>
      <c r="F73" s="155" t="str">
        <f t="shared" si="29"/>
        <v>00</v>
      </c>
      <c r="G73" s="156" t="str">
        <f>IF(D73&lt;&gt;"",'Unc. Calculator'!S78,"")</f>
        <v/>
      </c>
      <c r="H73" s="142"/>
      <c r="I73" s="92"/>
      <c r="J73" s="45"/>
      <c r="K73" s="46"/>
      <c r="L73" s="47"/>
      <c r="M73" s="47"/>
      <c r="N73" s="47"/>
      <c r="O73" s="48"/>
      <c r="P73" s="8"/>
      <c r="Q73" s="51"/>
      <c r="R73" s="34"/>
      <c r="S73" s="10"/>
      <c r="T73" s="36"/>
      <c r="U73" s="37"/>
      <c r="V73" s="49"/>
      <c r="W73" s="39">
        <f t="shared" si="30"/>
        <v>0</v>
      </c>
      <c r="X73" s="39">
        <f t="shared" si="31"/>
        <v>0</v>
      </c>
      <c r="Y73" s="40" t="s">
        <v>42</v>
      </c>
      <c r="Z73" s="50"/>
      <c r="AA73" s="49"/>
      <c r="AB73" s="43" t="str">
        <f t="shared" si="32"/>
        <v/>
      </c>
      <c r="AC73" s="44">
        <f t="shared" si="33"/>
        <v>0</v>
      </c>
      <c r="AD73" s="131">
        <f t="shared" si="34"/>
        <v>0</v>
      </c>
      <c r="AE73">
        <f t="shared" si="35"/>
        <v>0</v>
      </c>
      <c r="AF73">
        <f t="shared" si="36"/>
        <v>0</v>
      </c>
      <c r="AG73">
        <f t="shared" si="37"/>
        <v>0</v>
      </c>
      <c r="AH73">
        <f t="shared" si="38"/>
        <v>1</v>
      </c>
      <c r="AI73">
        <f t="shared" si="39"/>
        <v>1</v>
      </c>
      <c r="AJ73">
        <f t="shared" si="40"/>
        <v>1</v>
      </c>
    </row>
    <row r="74" spans="1:36" x14ac:dyDescent="0.25">
      <c r="A74" s="13"/>
      <c r="B74" s="147" t="str">
        <f t="shared" si="26"/>
        <v xml:space="preserve"> </v>
      </c>
      <c r="C74" s="148" t="str">
        <f t="shared" si="27"/>
        <v xml:space="preserve"> 0 </v>
      </c>
      <c r="D74" s="149"/>
      <c r="E74" s="150" t="str">
        <f t="shared" si="28"/>
        <v>00</v>
      </c>
      <c r="F74" s="150" t="str">
        <f t="shared" si="29"/>
        <v>00</v>
      </c>
      <c r="G74" s="151" t="str">
        <f>IF(D74&lt;&gt;"",'Unc. Calculator'!S79,"")</f>
        <v/>
      </c>
      <c r="H74" s="142"/>
      <c r="I74" s="92"/>
      <c r="J74" s="45"/>
      <c r="K74" s="46"/>
      <c r="L74" s="47"/>
      <c r="M74" s="47"/>
      <c r="N74" s="47"/>
      <c r="O74" s="48"/>
      <c r="P74" s="8"/>
      <c r="Q74" s="51"/>
      <c r="R74" s="34"/>
      <c r="S74" s="10"/>
      <c r="T74" s="36"/>
      <c r="U74" s="37"/>
      <c r="V74" s="49"/>
      <c r="W74" s="39">
        <f t="shared" si="30"/>
        <v>0</v>
      </c>
      <c r="X74" s="39">
        <f t="shared" si="31"/>
        <v>0</v>
      </c>
      <c r="Y74" s="40" t="s">
        <v>42</v>
      </c>
      <c r="Z74" s="50"/>
      <c r="AA74" s="49"/>
      <c r="AB74" s="43" t="str">
        <f t="shared" si="32"/>
        <v/>
      </c>
      <c r="AC74" s="44">
        <f t="shared" si="33"/>
        <v>0</v>
      </c>
      <c r="AD74" s="131">
        <f t="shared" si="34"/>
        <v>0</v>
      </c>
      <c r="AE74">
        <f t="shared" si="35"/>
        <v>0</v>
      </c>
      <c r="AF74">
        <f t="shared" si="36"/>
        <v>0</v>
      </c>
      <c r="AG74">
        <f t="shared" si="37"/>
        <v>0</v>
      </c>
      <c r="AH74">
        <f t="shared" si="38"/>
        <v>1</v>
      </c>
      <c r="AI74">
        <f t="shared" si="39"/>
        <v>1</v>
      </c>
      <c r="AJ74">
        <f t="shared" si="40"/>
        <v>1</v>
      </c>
    </row>
    <row r="75" spans="1:36" x14ac:dyDescent="0.25">
      <c r="A75" s="157"/>
      <c r="B75" s="152" t="str">
        <f t="shared" si="26"/>
        <v xml:space="preserve"> </v>
      </c>
      <c r="C75" s="153" t="str">
        <f t="shared" si="27"/>
        <v xml:space="preserve"> 0 </v>
      </c>
      <c r="D75" s="154"/>
      <c r="E75" s="155" t="str">
        <f t="shared" si="28"/>
        <v>00</v>
      </c>
      <c r="F75" s="155" t="str">
        <f t="shared" si="29"/>
        <v>00</v>
      </c>
      <c r="G75" s="156" t="str">
        <f>IF(D75&lt;&gt;"",'Unc. Calculator'!S80,"")</f>
        <v/>
      </c>
      <c r="H75" s="142"/>
      <c r="I75" s="92"/>
      <c r="J75" s="45"/>
      <c r="K75" s="46"/>
      <c r="L75" s="47"/>
      <c r="M75" s="47"/>
      <c r="N75" s="47"/>
      <c r="O75" s="48"/>
      <c r="P75" s="8"/>
      <c r="Q75" s="51"/>
      <c r="R75" s="34"/>
      <c r="S75" s="10"/>
      <c r="T75" s="36"/>
      <c r="U75" s="37"/>
      <c r="V75" s="49"/>
      <c r="W75" s="39">
        <f t="shared" si="30"/>
        <v>0</v>
      </c>
      <c r="X75" s="39">
        <f t="shared" si="31"/>
        <v>0</v>
      </c>
      <c r="Y75" s="40" t="s">
        <v>42</v>
      </c>
      <c r="Z75" s="50"/>
      <c r="AA75" s="49"/>
      <c r="AB75" s="43" t="str">
        <f t="shared" si="32"/>
        <v/>
      </c>
      <c r="AC75" s="44">
        <f t="shared" si="33"/>
        <v>0</v>
      </c>
      <c r="AD75" s="131">
        <f t="shared" si="34"/>
        <v>0</v>
      </c>
      <c r="AE75">
        <f t="shared" si="35"/>
        <v>0</v>
      </c>
      <c r="AF75">
        <f t="shared" si="36"/>
        <v>0</v>
      </c>
      <c r="AG75">
        <f t="shared" si="37"/>
        <v>0</v>
      </c>
      <c r="AH75">
        <f t="shared" si="38"/>
        <v>1</v>
      </c>
      <c r="AI75">
        <f t="shared" si="39"/>
        <v>1</v>
      </c>
      <c r="AJ75">
        <f t="shared" si="40"/>
        <v>1</v>
      </c>
    </row>
    <row r="76" spans="1:36" x14ac:dyDescent="0.25">
      <c r="A76" s="13"/>
      <c r="B76" s="147" t="str">
        <f t="shared" si="26"/>
        <v xml:space="preserve"> </v>
      </c>
      <c r="C76" s="148" t="str">
        <f t="shared" si="27"/>
        <v xml:space="preserve"> 0 </v>
      </c>
      <c r="D76" s="149"/>
      <c r="E76" s="150" t="str">
        <f t="shared" si="28"/>
        <v>00</v>
      </c>
      <c r="F76" s="150" t="str">
        <f t="shared" si="29"/>
        <v>00</v>
      </c>
      <c r="G76" s="151" t="str">
        <f>IF(D76&lt;&gt;"",'Unc. Calculator'!S81,"")</f>
        <v/>
      </c>
      <c r="H76" s="142"/>
      <c r="I76" s="92"/>
      <c r="J76" s="45"/>
      <c r="K76" s="46"/>
      <c r="L76" s="47"/>
      <c r="M76" s="47"/>
      <c r="N76" s="47"/>
      <c r="O76" s="48"/>
      <c r="P76" s="8"/>
      <c r="Q76" s="51"/>
      <c r="R76" s="34"/>
      <c r="S76" s="10"/>
      <c r="T76" s="36"/>
      <c r="U76" s="37"/>
      <c r="V76" s="49"/>
      <c r="W76" s="39">
        <f t="shared" si="30"/>
        <v>0</v>
      </c>
      <c r="X76" s="39">
        <f t="shared" si="31"/>
        <v>0</v>
      </c>
      <c r="Y76" s="40" t="s">
        <v>42</v>
      </c>
      <c r="Z76" s="50"/>
      <c r="AA76" s="49"/>
      <c r="AB76" s="43" t="str">
        <f t="shared" si="32"/>
        <v/>
      </c>
      <c r="AC76" s="44">
        <f t="shared" si="33"/>
        <v>0</v>
      </c>
      <c r="AD76" s="131">
        <f t="shared" si="34"/>
        <v>0</v>
      </c>
      <c r="AE76">
        <f t="shared" si="35"/>
        <v>0</v>
      </c>
      <c r="AF76">
        <f t="shared" si="36"/>
        <v>0</v>
      </c>
      <c r="AG76">
        <f t="shared" si="37"/>
        <v>0</v>
      </c>
      <c r="AH76">
        <f t="shared" si="38"/>
        <v>1</v>
      </c>
      <c r="AI76">
        <f t="shared" si="39"/>
        <v>1</v>
      </c>
      <c r="AJ76">
        <f t="shared" si="40"/>
        <v>1</v>
      </c>
    </row>
    <row r="77" spans="1:36" x14ac:dyDescent="0.25">
      <c r="A77" s="157"/>
      <c r="B77" s="152" t="str">
        <f t="shared" si="26"/>
        <v xml:space="preserve"> </v>
      </c>
      <c r="C77" s="153" t="str">
        <f t="shared" si="27"/>
        <v xml:space="preserve"> 0 </v>
      </c>
      <c r="D77" s="154"/>
      <c r="E77" s="155" t="str">
        <f t="shared" si="28"/>
        <v>00</v>
      </c>
      <c r="F77" s="155" t="str">
        <f t="shared" si="29"/>
        <v>00</v>
      </c>
      <c r="G77" s="156" t="str">
        <f>IF(D77&lt;&gt;"",'Unc. Calculator'!S82,"")</f>
        <v/>
      </c>
      <c r="H77" s="142"/>
      <c r="I77" s="92"/>
      <c r="J77" s="45"/>
      <c r="K77" s="46"/>
      <c r="L77" s="47"/>
      <c r="M77" s="47"/>
      <c r="N77" s="47"/>
      <c r="O77" s="48"/>
      <c r="P77" s="8"/>
      <c r="Q77" s="51"/>
      <c r="R77" s="34"/>
      <c r="S77" s="10"/>
      <c r="T77" s="36"/>
      <c r="U77" s="37"/>
      <c r="V77" s="49"/>
      <c r="W77" s="39">
        <f t="shared" si="30"/>
        <v>0</v>
      </c>
      <c r="X77" s="39">
        <f t="shared" si="31"/>
        <v>0</v>
      </c>
      <c r="Y77" s="40" t="s">
        <v>42</v>
      </c>
      <c r="Z77" s="50"/>
      <c r="AA77" s="49"/>
      <c r="AB77" s="43" t="str">
        <f t="shared" si="32"/>
        <v/>
      </c>
      <c r="AC77" s="44">
        <f t="shared" si="33"/>
        <v>0</v>
      </c>
      <c r="AD77" s="131">
        <f t="shared" si="34"/>
        <v>0</v>
      </c>
      <c r="AE77">
        <f t="shared" si="35"/>
        <v>0</v>
      </c>
      <c r="AF77">
        <f t="shared" si="36"/>
        <v>0</v>
      </c>
      <c r="AG77">
        <f t="shared" si="37"/>
        <v>0</v>
      </c>
      <c r="AH77">
        <f t="shared" si="38"/>
        <v>1</v>
      </c>
      <c r="AI77">
        <f t="shared" si="39"/>
        <v>1</v>
      </c>
      <c r="AJ77">
        <f t="shared" si="40"/>
        <v>1</v>
      </c>
    </row>
    <row r="78" spans="1:36" x14ac:dyDescent="0.25">
      <c r="A78" s="13"/>
      <c r="B78" s="147" t="str">
        <f t="shared" si="26"/>
        <v xml:space="preserve"> </v>
      </c>
      <c r="C78" s="148" t="str">
        <f t="shared" si="27"/>
        <v xml:space="preserve"> 0 </v>
      </c>
      <c r="D78" s="149"/>
      <c r="E78" s="150" t="str">
        <f t="shared" si="28"/>
        <v>00</v>
      </c>
      <c r="F78" s="150" t="str">
        <f t="shared" si="29"/>
        <v>00</v>
      </c>
      <c r="G78" s="151" t="str">
        <f>IF(D78&lt;&gt;"",'Unc. Calculator'!S83,"")</f>
        <v/>
      </c>
      <c r="H78" s="142"/>
      <c r="I78" s="92"/>
      <c r="J78" s="45"/>
      <c r="K78" s="46"/>
      <c r="L78" s="47"/>
      <c r="M78" s="47"/>
      <c r="N78" s="47"/>
      <c r="O78" s="48"/>
      <c r="P78" s="8"/>
      <c r="Q78" s="51"/>
      <c r="R78" s="34"/>
      <c r="S78" s="10"/>
      <c r="T78" s="36"/>
      <c r="U78" s="37"/>
      <c r="V78" s="49"/>
      <c r="W78" s="39">
        <f t="shared" si="30"/>
        <v>0</v>
      </c>
      <c r="X78" s="39">
        <f t="shared" si="31"/>
        <v>0</v>
      </c>
      <c r="Y78" s="40" t="s">
        <v>42</v>
      </c>
      <c r="Z78" s="50"/>
      <c r="AA78" s="49"/>
      <c r="AB78" s="43" t="str">
        <f t="shared" si="32"/>
        <v/>
      </c>
      <c r="AC78" s="44">
        <f t="shared" si="33"/>
        <v>0</v>
      </c>
      <c r="AD78" s="131">
        <f t="shared" si="34"/>
        <v>0</v>
      </c>
      <c r="AE78">
        <f t="shared" si="35"/>
        <v>0</v>
      </c>
      <c r="AF78">
        <f t="shared" si="36"/>
        <v>0</v>
      </c>
      <c r="AG78">
        <f t="shared" si="37"/>
        <v>0</v>
      </c>
      <c r="AH78">
        <f t="shared" si="38"/>
        <v>1</v>
      </c>
      <c r="AI78">
        <f t="shared" si="39"/>
        <v>1</v>
      </c>
      <c r="AJ78">
        <f t="shared" si="40"/>
        <v>1</v>
      </c>
    </row>
    <row r="79" spans="1:36" x14ac:dyDescent="0.25">
      <c r="A79" s="157"/>
      <c r="B79" s="152" t="str">
        <f t="shared" si="26"/>
        <v xml:space="preserve"> </v>
      </c>
      <c r="C79" s="153" t="str">
        <f t="shared" si="27"/>
        <v xml:space="preserve"> 0 </v>
      </c>
      <c r="D79" s="154"/>
      <c r="E79" s="155" t="str">
        <f t="shared" si="28"/>
        <v>00</v>
      </c>
      <c r="F79" s="155" t="str">
        <f t="shared" si="29"/>
        <v>00</v>
      </c>
      <c r="G79" s="156" t="str">
        <f>IF(D79&lt;&gt;"",'Unc. Calculator'!S84,"")</f>
        <v/>
      </c>
      <c r="H79" s="142"/>
      <c r="I79" s="92"/>
      <c r="J79" s="45"/>
      <c r="K79" s="46"/>
      <c r="L79" s="47"/>
      <c r="M79" s="47"/>
      <c r="N79" s="47"/>
      <c r="O79" s="48"/>
      <c r="P79" s="8"/>
      <c r="Q79" s="51"/>
      <c r="R79" s="34"/>
      <c r="S79" s="10"/>
      <c r="T79" s="36"/>
      <c r="U79" s="37"/>
      <c r="V79" s="49"/>
      <c r="W79" s="39">
        <f t="shared" si="30"/>
        <v>0</v>
      </c>
      <c r="X79" s="39">
        <f t="shared" si="31"/>
        <v>0</v>
      </c>
      <c r="Y79" s="40" t="s">
        <v>42</v>
      </c>
      <c r="Z79" s="50"/>
      <c r="AA79" s="49"/>
      <c r="AB79" s="43" t="str">
        <f t="shared" si="32"/>
        <v/>
      </c>
      <c r="AC79" s="44">
        <f t="shared" si="33"/>
        <v>0</v>
      </c>
      <c r="AD79" s="131">
        <f t="shared" si="34"/>
        <v>0</v>
      </c>
      <c r="AE79">
        <f t="shared" si="35"/>
        <v>0</v>
      </c>
      <c r="AF79">
        <f t="shared" si="36"/>
        <v>0</v>
      </c>
      <c r="AG79">
        <f t="shared" si="37"/>
        <v>0</v>
      </c>
      <c r="AH79">
        <f t="shared" si="38"/>
        <v>1</v>
      </c>
      <c r="AI79">
        <f t="shared" si="39"/>
        <v>1</v>
      </c>
      <c r="AJ79">
        <f t="shared" si="40"/>
        <v>1</v>
      </c>
    </row>
    <row r="80" spans="1:36" x14ac:dyDescent="0.25">
      <c r="A80" s="13"/>
      <c r="B80" s="147" t="str">
        <f t="shared" si="26"/>
        <v xml:space="preserve"> </v>
      </c>
      <c r="C80" s="148" t="str">
        <f t="shared" si="27"/>
        <v xml:space="preserve"> 0 </v>
      </c>
      <c r="D80" s="149"/>
      <c r="E80" s="150" t="str">
        <f t="shared" si="28"/>
        <v>00</v>
      </c>
      <c r="F80" s="150" t="str">
        <f t="shared" si="29"/>
        <v>00</v>
      </c>
      <c r="G80" s="151" t="str">
        <f>IF(D80&lt;&gt;"",'Unc. Calculator'!S85,"")</f>
        <v/>
      </c>
      <c r="H80" s="142"/>
      <c r="I80" s="92"/>
      <c r="J80" s="45"/>
      <c r="K80" s="46"/>
      <c r="L80" s="47"/>
      <c r="M80" s="47"/>
      <c r="N80" s="47"/>
      <c r="O80" s="48"/>
      <c r="P80" s="8"/>
      <c r="Q80" s="51"/>
      <c r="R80" s="34"/>
      <c r="S80" s="10"/>
      <c r="T80" s="36"/>
      <c r="U80" s="37"/>
      <c r="V80" s="49"/>
      <c r="W80" s="39">
        <f t="shared" si="30"/>
        <v>0</v>
      </c>
      <c r="X80" s="39">
        <f t="shared" si="31"/>
        <v>0</v>
      </c>
      <c r="Y80" s="40" t="s">
        <v>42</v>
      </c>
      <c r="Z80" s="50"/>
      <c r="AA80" s="49"/>
      <c r="AB80" s="43" t="str">
        <f t="shared" si="32"/>
        <v/>
      </c>
      <c r="AC80" s="44">
        <f t="shared" si="33"/>
        <v>0</v>
      </c>
      <c r="AD80" s="131">
        <f t="shared" si="34"/>
        <v>0</v>
      </c>
      <c r="AE80">
        <f t="shared" si="35"/>
        <v>0</v>
      </c>
      <c r="AF80">
        <f t="shared" si="36"/>
        <v>0</v>
      </c>
      <c r="AG80">
        <f t="shared" si="37"/>
        <v>0</v>
      </c>
      <c r="AH80">
        <f t="shared" si="38"/>
        <v>1</v>
      </c>
      <c r="AI80">
        <f t="shared" si="39"/>
        <v>1</v>
      </c>
      <c r="AJ80">
        <f t="shared" si="40"/>
        <v>1</v>
      </c>
    </row>
    <row r="81" spans="1:36" x14ac:dyDescent="0.25">
      <c r="A81" s="157"/>
      <c r="B81" s="152" t="str">
        <f t="shared" si="26"/>
        <v xml:space="preserve"> </v>
      </c>
      <c r="C81" s="153" t="str">
        <f t="shared" si="27"/>
        <v xml:space="preserve"> 0 </v>
      </c>
      <c r="D81" s="154"/>
      <c r="E81" s="155" t="str">
        <f t="shared" si="28"/>
        <v>00</v>
      </c>
      <c r="F81" s="155" t="str">
        <f t="shared" si="29"/>
        <v>00</v>
      </c>
      <c r="G81" s="156" t="str">
        <f>IF(D81&lt;&gt;"",'Unc. Calculator'!S86,"")</f>
        <v/>
      </c>
      <c r="H81" s="142"/>
      <c r="I81" s="92"/>
      <c r="J81" s="45"/>
      <c r="K81" s="46"/>
      <c r="L81" s="47"/>
      <c r="M81" s="47"/>
      <c r="N81" s="47"/>
      <c r="O81" s="48"/>
      <c r="P81" s="8"/>
      <c r="Q81" s="51"/>
      <c r="R81" s="34"/>
      <c r="S81" s="10"/>
      <c r="T81" s="36"/>
      <c r="U81" s="37"/>
      <c r="V81" s="49"/>
      <c r="W81" s="39">
        <f t="shared" si="30"/>
        <v>0</v>
      </c>
      <c r="X81" s="39">
        <f t="shared" si="31"/>
        <v>0</v>
      </c>
      <c r="Y81" s="40" t="s">
        <v>42</v>
      </c>
      <c r="Z81" s="50"/>
      <c r="AA81" s="49"/>
      <c r="AB81" s="43" t="str">
        <f t="shared" si="32"/>
        <v/>
      </c>
      <c r="AC81" s="44">
        <f t="shared" si="33"/>
        <v>0</v>
      </c>
      <c r="AD81" s="131">
        <f t="shared" si="34"/>
        <v>0</v>
      </c>
      <c r="AE81">
        <f t="shared" si="35"/>
        <v>0</v>
      </c>
      <c r="AF81">
        <f t="shared" si="36"/>
        <v>0</v>
      </c>
      <c r="AG81">
        <f t="shared" si="37"/>
        <v>0</v>
      </c>
      <c r="AH81">
        <f t="shared" si="38"/>
        <v>1</v>
      </c>
      <c r="AI81">
        <f t="shared" si="39"/>
        <v>1</v>
      </c>
      <c r="AJ81">
        <f t="shared" si="40"/>
        <v>1</v>
      </c>
    </row>
    <row r="82" spans="1:36" x14ac:dyDescent="0.25">
      <c r="A82" s="13"/>
      <c r="B82" s="147" t="str">
        <f t="shared" si="26"/>
        <v xml:space="preserve"> </v>
      </c>
      <c r="C82" s="148" t="str">
        <f t="shared" si="27"/>
        <v xml:space="preserve"> 0 </v>
      </c>
      <c r="D82" s="149"/>
      <c r="E82" s="150" t="str">
        <f t="shared" si="28"/>
        <v>00</v>
      </c>
      <c r="F82" s="150" t="str">
        <f t="shared" si="29"/>
        <v>00</v>
      </c>
      <c r="G82" s="151" t="str">
        <f>IF(D82&lt;&gt;"",'Unc. Calculator'!S87,"")</f>
        <v/>
      </c>
      <c r="H82" s="142"/>
      <c r="I82" s="92"/>
      <c r="J82" s="45"/>
      <c r="K82" s="46"/>
      <c r="L82" s="47"/>
      <c r="M82" s="47"/>
      <c r="N82" s="47"/>
      <c r="O82" s="48"/>
      <c r="P82" s="8"/>
      <c r="Q82" s="51"/>
      <c r="R82" s="34"/>
      <c r="S82" s="10"/>
      <c r="T82" s="36"/>
      <c r="U82" s="37"/>
      <c r="V82" s="49"/>
      <c r="W82" s="39">
        <f t="shared" si="30"/>
        <v>0</v>
      </c>
      <c r="X82" s="39">
        <f t="shared" si="31"/>
        <v>0</v>
      </c>
      <c r="Y82" s="40" t="s">
        <v>42</v>
      </c>
      <c r="Z82" s="50"/>
      <c r="AA82" s="49"/>
      <c r="AB82" s="43" t="str">
        <f t="shared" si="32"/>
        <v/>
      </c>
      <c r="AC82" s="44">
        <f t="shared" si="33"/>
        <v>0</v>
      </c>
      <c r="AD82" s="131">
        <f t="shared" si="34"/>
        <v>0</v>
      </c>
      <c r="AE82">
        <f t="shared" si="35"/>
        <v>0</v>
      </c>
      <c r="AF82">
        <f t="shared" si="36"/>
        <v>0</v>
      </c>
      <c r="AG82">
        <f t="shared" si="37"/>
        <v>0</v>
      </c>
      <c r="AH82">
        <f t="shared" si="38"/>
        <v>1</v>
      </c>
      <c r="AI82">
        <f t="shared" si="39"/>
        <v>1</v>
      </c>
      <c r="AJ82">
        <f t="shared" si="40"/>
        <v>1</v>
      </c>
    </row>
    <row r="83" spans="1:36" x14ac:dyDescent="0.25">
      <c r="A83" s="157"/>
      <c r="B83" s="152" t="str">
        <f t="shared" si="26"/>
        <v xml:space="preserve"> </v>
      </c>
      <c r="C83" s="153" t="str">
        <f t="shared" si="27"/>
        <v xml:space="preserve"> 0 </v>
      </c>
      <c r="D83" s="154"/>
      <c r="E83" s="155" t="str">
        <f t="shared" si="28"/>
        <v>00</v>
      </c>
      <c r="F83" s="155" t="str">
        <f t="shared" si="29"/>
        <v>00</v>
      </c>
      <c r="G83" s="156" t="str">
        <f>IF(D83&lt;&gt;"",'Unc. Calculator'!S88,"")</f>
        <v/>
      </c>
      <c r="H83" s="142"/>
      <c r="I83" s="92"/>
      <c r="J83" s="45"/>
      <c r="K83" s="46"/>
      <c r="L83" s="47"/>
      <c r="M83" s="47"/>
      <c r="N83" s="47"/>
      <c r="O83" s="48"/>
      <c r="P83" s="8"/>
      <c r="Q83" s="51"/>
      <c r="R83" s="34"/>
      <c r="S83" s="10"/>
      <c r="T83" s="36"/>
      <c r="U83" s="37"/>
      <c r="V83" s="49"/>
      <c r="W83" s="39">
        <f t="shared" si="30"/>
        <v>0</v>
      </c>
      <c r="X83" s="39">
        <f t="shared" si="31"/>
        <v>0</v>
      </c>
      <c r="Y83" s="40" t="s">
        <v>42</v>
      </c>
      <c r="Z83" s="50"/>
      <c r="AA83" s="49"/>
      <c r="AB83" s="43" t="str">
        <f t="shared" si="32"/>
        <v/>
      </c>
      <c r="AC83" s="44">
        <f t="shared" si="33"/>
        <v>0</v>
      </c>
      <c r="AD83" s="131">
        <f t="shared" si="34"/>
        <v>0</v>
      </c>
      <c r="AE83">
        <f t="shared" si="35"/>
        <v>0</v>
      </c>
      <c r="AF83">
        <f t="shared" si="36"/>
        <v>0</v>
      </c>
      <c r="AG83">
        <f t="shared" si="37"/>
        <v>0</v>
      </c>
      <c r="AH83">
        <f t="shared" si="38"/>
        <v>1</v>
      </c>
      <c r="AI83">
        <f t="shared" si="39"/>
        <v>1</v>
      </c>
      <c r="AJ83">
        <f t="shared" si="40"/>
        <v>1</v>
      </c>
    </row>
    <row r="84" spans="1:36" x14ac:dyDescent="0.25">
      <c r="A84" s="13"/>
      <c r="B84" s="147" t="str">
        <f t="shared" si="26"/>
        <v xml:space="preserve"> </v>
      </c>
      <c r="C84" s="148" t="str">
        <f t="shared" si="27"/>
        <v xml:space="preserve"> 0 </v>
      </c>
      <c r="D84" s="149"/>
      <c r="E84" s="150" t="str">
        <f t="shared" si="28"/>
        <v>00</v>
      </c>
      <c r="F84" s="150" t="str">
        <f t="shared" si="29"/>
        <v>00</v>
      </c>
      <c r="G84" s="151" t="str">
        <f>IF(D84&lt;&gt;"",'Unc. Calculator'!S89,"")</f>
        <v/>
      </c>
      <c r="H84" s="142"/>
      <c r="I84" s="92"/>
      <c r="J84" s="45"/>
      <c r="K84" s="46"/>
      <c r="L84" s="47"/>
      <c r="M84" s="47"/>
      <c r="N84" s="47"/>
      <c r="O84" s="48"/>
      <c r="P84" s="8"/>
      <c r="Q84" s="51"/>
      <c r="R84" s="34"/>
      <c r="S84" s="10"/>
      <c r="T84" s="36"/>
      <c r="U84" s="37"/>
      <c r="V84" s="49"/>
      <c r="W84" s="39">
        <f t="shared" si="30"/>
        <v>0</v>
      </c>
      <c r="X84" s="39">
        <f t="shared" si="31"/>
        <v>0</v>
      </c>
      <c r="Y84" s="40" t="s">
        <v>42</v>
      </c>
      <c r="Z84" s="50"/>
      <c r="AA84" s="49"/>
      <c r="AB84" s="43" t="str">
        <f t="shared" si="32"/>
        <v/>
      </c>
      <c r="AC84" s="44">
        <f t="shared" si="33"/>
        <v>0</v>
      </c>
      <c r="AD84" s="131">
        <f t="shared" si="34"/>
        <v>0</v>
      </c>
      <c r="AE84">
        <f t="shared" si="35"/>
        <v>0</v>
      </c>
      <c r="AF84">
        <f t="shared" si="36"/>
        <v>0</v>
      </c>
      <c r="AG84">
        <f t="shared" si="37"/>
        <v>0</v>
      </c>
      <c r="AH84">
        <f t="shared" si="38"/>
        <v>1</v>
      </c>
      <c r="AI84">
        <f t="shared" si="39"/>
        <v>1</v>
      </c>
      <c r="AJ84">
        <f t="shared" si="40"/>
        <v>1</v>
      </c>
    </row>
    <row r="85" spans="1:36" x14ac:dyDescent="0.25">
      <c r="A85" s="157"/>
      <c r="B85" s="152" t="str">
        <f t="shared" si="26"/>
        <v xml:space="preserve"> </v>
      </c>
      <c r="C85" s="153" t="str">
        <f t="shared" si="27"/>
        <v xml:space="preserve"> 0 </v>
      </c>
      <c r="D85" s="154"/>
      <c r="E85" s="155" t="str">
        <f t="shared" si="28"/>
        <v>00</v>
      </c>
      <c r="F85" s="155" t="str">
        <f t="shared" si="29"/>
        <v>00</v>
      </c>
      <c r="G85" s="156" t="str">
        <f>IF(D85&lt;&gt;"",'Unc. Calculator'!S90,"")</f>
        <v/>
      </c>
      <c r="H85" s="142"/>
      <c r="I85" s="92"/>
      <c r="J85" s="45"/>
      <c r="K85" s="46"/>
      <c r="L85" s="47"/>
      <c r="M85" s="47"/>
      <c r="N85" s="47"/>
      <c r="O85" s="48"/>
      <c r="P85" s="8"/>
      <c r="Q85" s="51"/>
      <c r="R85" s="34"/>
      <c r="S85" s="10"/>
      <c r="T85" s="36"/>
      <c r="U85" s="37"/>
      <c r="V85" s="49"/>
      <c r="W85" s="39">
        <f t="shared" si="30"/>
        <v>0</v>
      </c>
      <c r="X85" s="39">
        <f t="shared" si="31"/>
        <v>0</v>
      </c>
      <c r="Y85" s="40" t="s">
        <v>42</v>
      </c>
      <c r="Z85" s="50"/>
      <c r="AA85" s="49"/>
      <c r="AB85" s="43" t="str">
        <f t="shared" si="32"/>
        <v/>
      </c>
      <c r="AC85" s="44">
        <f t="shared" si="33"/>
        <v>0</v>
      </c>
      <c r="AD85" s="131">
        <f t="shared" si="34"/>
        <v>0</v>
      </c>
      <c r="AE85">
        <f t="shared" si="35"/>
        <v>0</v>
      </c>
      <c r="AF85">
        <f t="shared" si="36"/>
        <v>0</v>
      </c>
      <c r="AG85">
        <f t="shared" si="37"/>
        <v>0</v>
      </c>
      <c r="AH85">
        <f t="shared" si="38"/>
        <v>1</v>
      </c>
      <c r="AI85">
        <f t="shared" si="39"/>
        <v>1</v>
      </c>
      <c r="AJ85">
        <f t="shared" si="40"/>
        <v>1</v>
      </c>
    </row>
    <row r="86" spans="1:36" x14ac:dyDescent="0.25">
      <c r="A86" s="13"/>
      <c r="B86" s="147" t="str">
        <f t="shared" si="26"/>
        <v xml:space="preserve"> </v>
      </c>
      <c r="C86" s="148" t="str">
        <f t="shared" si="27"/>
        <v xml:space="preserve"> 0 </v>
      </c>
      <c r="D86" s="149"/>
      <c r="E86" s="150" t="str">
        <f t="shared" si="28"/>
        <v>00</v>
      </c>
      <c r="F86" s="150" t="str">
        <f t="shared" si="29"/>
        <v>00</v>
      </c>
      <c r="G86" s="151" t="str">
        <f>IF(D86&lt;&gt;"",'Unc. Calculator'!S91,"")</f>
        <v/>
      </c>
      <c r="H86" s="142"/>
      <c r="I86" s="92"/>
      <c r="J86" s="45"/>
      <c r="K86" s="46"/>
      <c r="L86" s="47"/>
      <c r="M86" s="47"/>
      <c r="N86" s="47"/>
      <c r="O86" s="48"/>
      <c r="P86" s="8"/>
      <c r="Q86" s="51"/>
      <c r="R86" s="34"/>
      <c r="S86" s="10"/>
      <c r="T86" s="36"/>
      <c r="U86" s="37"/>
      <c r="V86" s="49"/>
      <c r="W86" s="39">
        <f t="shared" si="30"/>
        <v>0</v>
      </c>
      <c r="X86" s="39">
        <f t="shared" si="31"/>
        <v>0</v>
      </c>
      <c r="Y86" s="40" t="s">
        <v>42</v>
      </c>
      <c r="Z86" s="50"/>
      <c r="AA86" s="49"/>
      <c r="AB86" s="43" t="str">
        <f t="shared" si="32"/>
        <v/>
      </c>
      <c r="AC86" s="44">
        <f t="shared" si="33"/>
        <v>0</v>
      </c>
      <c r="AD86" s="131">
        <f t="shared" si="34"/>
        <v>0</v>
      </c>
      <c r="AE86">
        <f t="shared" si="35"/>
        <v>0</v>
      </c>
      <c r="AF86">
        <f t="shared" si="36"/>
        <v>0</v>
      </c>
      <c r="AG86">
        <f t="shared" si="37"/>
        <v>0</v>
      </c>
      <c r="AH86">
        <f t="shared" si="38"/>
        <v>1</v>
      </c>
      <c r="AI86">
        <f t="shared" si="39"/>
        <v>1</v>
      </c>
      <c r="AJ86">
        <f t="shared" si="40"/>
        <v>1</v>
      </c>
    </row>
    <row r="87" spans="1:36" x14ac:dyDescent="0.25">
      <c r="A87" s="157"/>
      <c r="B87" s="152" t="str">
        <f t="shared" si="26"/>
        <v xml:space="preserve"> </v>
      </c>
      <c r="C87" s="153" t="str">
        <f t="shared" si="27"/>
        <v xml:space="preserve"> 0 </v>
      </c>
      <c r="D87" s="154"/>
      <c r="E87" s="155" t="str">
        <f t="shared" si="28"/>
        <v>00</v>
      </c>
      <c r="F87" s="155" t="str">
        <f t="shared" si="29"/>
        <v>00</v>
      </c>
      <c r="G87" s="156" t="str">
        <f>IF(D87&lt;&gt;"",'Unc. Calculator'!S92,"")</f>
        <v/>
      </c>
      <c r="H87" s="142"/>
      <c r="I87" s="92"/>
      <c r="J87" s="45"/>
      <c r="K87" s="46"/>
      <c r="L87" s="47"/>
      <c r="M87" s="47"/>
      <c r="N87" s="47"/>
      <c r="O87" s="48"/>
      <c r="P87" s="8"/>
      <c r="Q87" s="51"/>
      <c r="R87" s="34"/>
      <c r="S87" s="10"/>
      <c r="T87" s="36"/>
      <c r="U87" s="37"/>
      <c r="V87" s="49"/>
      <c r="W87" s="39">
        <f t="shared" si="30"/>
        <v>0</v>
      </c>
      <c r="X87" s="39">
        <f t="shared" si="31"/>
        <v>0</v>
      </c>
      <c r="Y87" s="40" t="s">
        <v>42</v>
      </c>
      <c r="Z87" s="50"/>
      <c r="AA87" s="49"/>
      <c r="AB87" s="43" t="str">
        <f t="shared" si="32"/>
        <v/>
      </c>
      <c r="AC87" s="44">
        <f t="shared" si="33"/>
        <v>0</v>
      </c>
      <c r="AD87" s="131">
        <f t="shared" si="34"/>
        <v>0</v>
      </c>
      <c r="AE87">
        <f t="shared" si="35"/>
        <v>0</v>
      </c>
      <c r="AF87">
        <f t="shared" si="36"/>
        <v>0</v>
      </c>
      <c r="AG87">
        <f t="shared" si="37"/>
        <v>0</v>
      </c>
      <c r="AH87">
        <f t="shared" si="38"/>
        <v>1</v>
      </c>
      <c r="AI87">
        <f t="shared" si="39"/>
        <v>1</v>
      </c>
      <c r="AJ87">
        <f t="shared" si="40"/>
        <v>1</v>
      </c>
    </row>
    <row r="88" spans="1:36" x14ac:dyDescent="0.25">
      <c r="A88" s="13"/>
      <c r="B88" s="147" t="str">
        <f t="shared" si="26"/>
        <v xml:space="preserve"> </v>
      </c>
      <c r="C88" s="148" t="str">
        <f t="shared" si="27"/>
        <v xml:space="preserve"> 0 </v>
      </c>
      <c r="D88" s="149"/>
      <c r="E88" s="150" t="str">
        <f t="shared" si="28"/>
        <v>00</v>
      </c>
      <c r="F88" s="150" t="str">
        <f t="shared" si="29"/>
        <v>00</v>
      </c>
      <c r="G88" s="151" t="str">
        <f>IF(D88&lt;&gt;"",'Unc. Calculator'!S93,"")</f>
        <v/>
      </c>
      <c r="H88" s="142"/>
      <c r="I88" s="92"/>
      <c r="J88" s="45"/>
      <c r="K88" s="46"/>
      <c r="L88" s="47"/>
      <c r="M88" s="47"/>
      <c r="N88" s="47"/>
      <c r="O88" s="48"/>
      <c r="P88" s="8"/>
      <c r="Q88" s="51"/>
      <c r="R88" s="34"/>
      <c r="S88" s="10"/>
      <c r="T88" s="36"/>
      <c r="U88" s="37"/>
      <c r="V88" s="49"/>
      <c r="W88" s="39">
        <f t="shared" si="30"/>
        <v>0</v>
      </c>
      <c r="X88" s="39">
        <f t="shared" si="31"/>
        <v>0</v>
      </c>
      <c r="Y88" s="40" t="s">
        <v>42</v>
      </c>
      <c r="Z88" s="50"/>
      <c r="AA88" s="49"/>
      <c r="AB88" s="43" t="str">
        <f t="shared" si="32"/>
        <v/>
      </c>
      <c r="AC88" s="44">
        <f t="shared" si="33"/>
        <v>0</v>
      </c>
      <c r="AD88" s="131">
        <f t="shared" si="34"/>
        <v>0</v>
      </c>
      <c r="AE88">
        <f t="shared" si="35"/>
        <v>0</v>
      </c>
      <c r="AF88">
        <f t="shared" si="36"/>
        <v>0</v>
      </c>
      <c r="AG88">
        <f t="shared" si="37"/>
        <v>0</v>
      </c>
      <c r="AH88">
        <f t="shared" si="38"/>
        <v>1</v>
      </c>
      <c r="AI88">
        <f t="shared" si="39"/>
        <v>1</v>
      </c>
      <c r="AJ88">
        <f t="shared" si="40"/>
        <v>1</v>
      </c>
    </row>
    <row r="89" spans="1:36" x14ac:dyDescent="0.25">
      <c r="A89" s="157"/>
      <c r="B89" s="152" t="str">
        <f t="shared" si="26"/>
        <v xml:space="preserve"> </v>
      </c>
      <c r="C89" s="153" t="str">
        <f t="shared" si="27"/>
        <v xml:space="preserve"> 0 </v>
      </c>
      <c r="D89" s="154"/>
      <c r="E89" s="155" t="str">
        <f t="shared" si="28"/>
        <v>00</v>
      </c>
      <c r="F89" s="155" t="str">
        <f t="shared" si="29"/>
        <v>00</v>
      </c>
      <c r="G89" s="156" t="str">
        <f>IF(D89&lt;&gt;"",'Unc. Calculator'!S94,"")</f>
        <v/>
      </c>
      <c r="H89" s="142"/>
      <c r="I89" s="92"/>
      <c r="J89" s="45"/>
      <c r="K89" s="46"/>
      <c r="L89" s="47"/>
      <c r="M89" s="47"/>
      <c r="N89" s="47"/>
      <c r="O89" s="48"/>
      <c r="P89" s="8"/>
      <c r="Q89" s="51"/>
      <c r="R89" s="34"/>
      <c r="S89" s="10"/>
      <c r="T89" s="36"/>
      <c r="U89" s="37"/>
      <c r="V89" s="49"/>
      <c r="W89" s="39">
        <f t="shared" si="30"/>
        <v>0</v>
      </c>
      <c r="X89" s="39">
        <f t="shared" si="31"/>
        <v>0</v>
      </c>
      <c r="Y89" s="40" t="s">
        <v>42</v>
      </c>
      <c r="Z89" s="50"/>
      <c r="AA89" s="49"/>
      <c r="AB89" s="43" t="str">
        <f t="shared" si="32"/>
        <v/>
      </c>
      <c r="AC89" s="44">
        <f t="shared" si="33"/>
        <v>0</v>
      </c>
      <c r="AD89" s="131">
        <f t="shared" si="34"/>
        <v>0</v>
      </c>
      <c r="AE89">
        <f t="shared" si="35"/>
        <v>0</v>
      </c>
      <c r="AF89">
        <f t="shared" si="36"/>
        <v>0</v>
      </c>
      <c r="AG89">
        <f t="shared" si="37"/>
        <v>0</v>
      </c>
      <c r="AH89">
        <f t="shared" si="38"/>
        <v>1</v>
      </c>
      <c r="AI89">
        <f t="shared" si="39"/>
        <v>1</v>
      </c>
      <c r="AJ89">
        <f t="shared" si="40"/>
        <v>1</v>
      </c>
    </row>
    <row r="90" spans="1:36" x14ac:dyDescent="0.25">
      <c r="A90" s="13"/>
      <c r="B90" s="147" t="str">
        <f t="shared" si="26"/>
        <v xml:space="preserve"> </v>
      </c>
      <c r="C90" s="148" t="str">
        <f t="shared" si="27"/>
        <v xml:space="preserve"> 0 </v>
      </c>
      <c r="D90" s="149"/>
      <c r="E90" s="150" t="str">
        <f t="shared" si="28"/>
        <v>00</v>
      </c>
      <c r="F90" s="150" t="str">
        <f t="shared" si="29"/>
        <v>00</v>
      </c>
      <c r="G90" s="151" t="str">
        <f>IF(D90&lt;&gt;"",'Unc. Calculator'!S95,"")</f>
        <v/>
      </c>
      <c r="H90" s="142"/>
      <c r="I90" s="92"/>
      <c r="J90" s="45"/>
      <c r="K90" s="46"/>
      <c r="L90" s="47"/>
      <c r="M90" s="47"/>
      <c r="N90" s="47"/>
      <c r="O90" s="48"/>
      <c r="P90" s="8"/>
      <c r="Q90" s="51"/>
      <c r="R90" s="34"/>
      <c r="S90" s="10"/>
      <c r="T90" s="36"/>
      <c r="U90" s="37"/>
      <c r="V90" s="49"/>
      <c r="W90" s="39">
        <f t="shared" si="30"/>
        <v>0</v>
      </c>
      <c r="X90" s="39">
        <f t="shared" si="31"/>
        <v>0</v>
      </c>
      <c r="Y90" s="40" t="s">
        <v>42</v>
      </c>
      <c r="Z90" s="50"/>
      <c r="AA90" s="49"/>
      <c r="AB90" s="43" t="str">
        <f t="shared" si="32"/>
        <v/>
      </c>
      <c r="AC90" s="44">
        <f t="shared" si="33"/>
        <v>0</v>
      </c>
      <c r="AD90" s="131">
        <f t="shared" si="34"/>
        <v>0</v>
      </c>
      <c r="AE90">
        <f t="shared" si="35"/>
        <v>0</v>
      </c>
      <c r="AF90">
        <f t="shared" si="36"/>
        <v>0</v>
      </c>
      <c r="AG90">
        <f t="shared" si="37"/>
        <v>0</v>
      </c>
      <c r="AH90">
        <f t="shared" si="38"/>
        <v>1</v>
      </c>
      <c r="AI90">
        <f t="shared" si="39"/>
        <v>1</v>
      </c>
      <c r="AJ90">
        <f t="shared" si="40"/>
        <v>1</v>
      </c>
    </row>
    <row r="91" spans="1:36" x14ac:dyDescent="0.25">
      <c r="A91" s="157"/>
      <c r="B91" s="152" t="str">
        <f t="shared" si="26"/>
        <v xml:space="preserve"> </v>
      </c>
      <c r="C91" s="153" t="str">
        <f t="shared" si="27"/>
        <v xml:space="preserve"> 0 </v>
      </c>
      <c r="D91" s="154"/>
      <c r="E91" s="155" t="str">
        <f t="shared" si="28"/>
        <v>00</v>
      </c>
      <c r="F91" s="155" t="str">
        <f t="shared" si="29"/>
        <v>00</v>
      </c>
      <c r="G91" s="156" t="str">
        <f>IF(D91&lt;&gt;"",'Unc. Calculator'!S96,"")</f>
        <v/>
      </c>
      <c r="H91" s="142"/>
      <c r="I91" s="92"/>
      <c r="J91" s="45"/>
      <c r="K91" s="46"/>
      <c r="L91" s="47"/>
      <c r="M91" s="47"/>
      <c r="N91" s="47"/>
      <c r="O91" s="48"/>
      <c r="P91" s="8"/>
      <c r="Q91" s="51"/>
      <c r="R91" s="34"/>
      <c r="S91" s="10"/>
      <c r="T91" s="36"/>
      <c r="U91" s="37"/>
      <c r="V91" s="49"/>
      <c r="W91" s="39">
        <f t="shared" si="30"/>
        <v>0</v>
      </c>
      <c r="X91" s="39">
        <f t="shared" si="31"/>
        <v>0</v>
      </c>
      <c r="Y91" s="40" t="s">
        <v>42</v>
      </c>
      <c r="Z91" s="50"/>
      <c r="AA91" s="49"/>
      <c r="AB91" s="43" t="str">
        <f t="shared" si="32"/>
        <v/>
      </c>
      <c r="AC91" s="44">
        <f t="shared" si="33"/>
        <v>0</v>
      </c>
      <c r="AD91" s="131">
        <f t="shared" si="34"/>
        <v>0</v>
      </c>
      <c r="AE91">
        <f t="shared" si="35"/>
        <v>0</v>
      </c>
      <c r="AF91">
        <f t="shared" si="36"/>
        <v>0</v>
      </c>
      <c r="AG91">
        <f t="shared" si="37"/>
        <v>0</v>
      </c>
      <c r="AH91">
        <f t="shared" si="38"/>
        <v>1</v>
      </c>
      <c r="AI91">
        <f t="shared" si="39"/>
        <v>1</v>
      </c>
      <c r="AJ91">
        <f t="shared" si="40"/>
        <v>1</v>
      </c>
    </row>
    <row r="92" spans="1:36" x14ac:dyDescent="0.25">
      <c r="A92" s="13"/>
      <c r="B92" s="147" t="str">
        <f t="shared" si="26"/>
        <v xml:space="preserve"> </v>
      </c>
      <c r="C92" s="148" t="str">
        <f t="shared" si="27"/>
        <v xml:space="preserve"> 0 </v>
      </c>
      <c r="D92" s="149"/>
      <c r="E92" s="150" t="str">
        <f t="shared" si="28"/>
        <v>00</v>
      </c>
      <c r="F92" s="150" t="str">
        <f t="shared" si="29"/>
        <v>00</v>
      </c>
      <c r="G92" s="151" t="str">
        <f>IF(D92&lt;&gt;"",'Unc. Calculator'!S97,"")</f>
        <v/>
      </c>
      <c r="H92" s="142"/>
      <c r="I92" s="92"/>
      <c r="J92" s="45"/>
      <c r="K92" s="46"/>
      <c r="L92" s="47"/>
      <c r="M92" s="47"/>
      <c r="N92" s="47"/>
      <c r="O92" s="48"/>
      <c r="P92" s="8"/>
      <c r="Q92" s="51"/>
      <c r="R92" s="34"/>
      <c r="S92" s="10"/>
      <c r="T92" s="36"/>
      <c r="U92" s="37"/>
      <c r="V92" s="49"/>
      <c r="W92" s="39">
        <f t="shared" si="30"/>
        <v>0</v>
      </c>
      <c r="X92" s="39">
        <f t="shared" si="31"/>
        <v>0</v>
      </c>
      <c r="Y92" s="40" t="s">
        <v>42</v>
      </c>
      <c r="Z92" s="50"/>
      <c r="AA92" s="49"/>
      <c r="AB92" s="43" t="str">
        <f t="shared" si="32"/>
        <v/>
      </c>
      <c r="AC92" s="44">
        <f t="shared" si="33"/>
        <v>0</v>
      </c>
      <c r="AD92" s="131">
        <f t="shared" si="34"/>
        <v>0</v>
      </c>
      <c r="AE92">
        <f t="shared" si="35"/>
        <v>0</v>
      </c>
      <c r="AF92">
        <f t="shared" si="36"/>
        <v>0</v>
      </c>
      <c r="AG92">
        <f t="shared" si="37"/>
        <v>0</v>
      </c>
      <c r="AH92">
        <f t="shared" si="38"/>
        <v>1</v>
      </c>
      <c r="AI92">
        <f t="shared" si="39"/>
        <v>1</v>
      </c>
      <c r="AJ92">
        <f t="shared" si="40"/>
        <v>1</v>
      </c>
    </row>
    <row r="93" spans="1:36" x14ac:dyDescent="0.25">
      <c r="A93" s="157"/>
      <c r="B93" s="152" t="str">
        <f t="shared" si="26"/>
        <v xml:space="preserve"> </v>
      </c>
      <c r="C93" s="153" t="str">
        <f t="shared" si="27"/>
        <v xml:space="preserve"> 0 </v>
      </c>
      <c r="D93" s="154"/>
      <c r="E93" s="155" t="str">
        <f t="shared" si="28"/>
        <v>00</v>
      </c>
      <c r="F93" s="155" t="str">
        <f t="shared" si="29"/>
        <v>00</v>
      </c>
      <c r="G93" s="156" t="str">
        <f>IF(D93&lt;&gt;"",'Unc. Calculator'!S98,"")</f>
        <v/>
      </c>
      <c r="H93" s="142"/>
      <c r="I93" s="92"/>
      <c r="J93" s="45"/>
      <c r="K93" s="46"/>
      <c r="L93" s="47"/>
      <c r="M93" s="47"/>
      <c r="N93" s="47"/>
      <c r="O93" s="48"/>
      <c r="P93" s="8"/>
      <c r="Q93" s="51"/>
      <c r="R93" s="34"/>
      <c r="S93" s="10"/>
      <c r="T93" s="36"/>
      <c r="U93" s="37"/>
      <c r="V93" s="49"/>
      <c r="W93" s="39">
        <f t="shared" si="30"/>
        <v>0</v>
      </c>
      <c r="X93" s="39">
        <f t="shared" si="31"/>
        <v>0</v>
      </c>
      <c r="Y93" s="40" t="s">
        <v>42</v>
      </c>
      <c r="Z93" s="50"/>
      <c r="AA93" s="49"/>
      <c r="AB93" s="43" t="str">
        <f t="shared" si="32"/>
        <v/>
      </c>
      <c r="AC93" s="44">
        <f t="shared" si="33"/>
        <v>0</v>
      </c>
      <c r="AD93" s="131">
        <f t="shared" si="34"/>
        <v>0</v>
      </c>
      <c r="AE93">
        <f t="shared" si="35"/>
        <v>0</v>
      </c>
      <c r="AF93">
        <f t="shared" si="36"/>
        <v>0</v>
      </c>
      <c r="AG93">
        <f t="shared" si="37"/>
        <v>0</v>
      </c>
      <c r="AH93">
        <f t="shared" si="38"/>
        <v>1</v>
      </c>
      <c r="AI93">
        <f t="shared" si="39"/>
        <v>1</v>
      </c>
      <c r="AJ93">
        <f t="shared" si="40"/>
        <v>1</v>
      </c>
    </row>
    <row r="94" spans="1:36" x14ac:dyDescent="0.25">
      <c r="A94" s="13"/>
      <c r="B94" s="147" t="str">
        <f t="shared" si="26"/>
        <v xml:space="preserve"> </v>
      </c>
      <c r="C94" s="148" t="str">
        <f t="shared" si="27"/>
        <v xml:space="preserve"> 0 </v>
      </c>
      <c r="D94" s="149"/>
      <c r="E94" s="150" t="str">
        <f t="shared" si="28"/>
        <v>00</v>
      </c>
      <c r="F94" s="150" t="str">
        <f t="shared" si="29"/>
        <v>00</v>
      </c>
      <c r="G94" s="151" t="str">
        <f>IF(D94&lt;&gt;"",'Unc. Calculator'!S99,"")</f>
        <v/>
      </c>
      <c r="H94" s="142"/>
      <c r="I94" s="92"/>
      <c r="J94" s="45"/>
      <c r="K94" s="46"/>
      <c r="L94" s="47"/>
      <c r="M94" s="47"/>
      <c r="N94" s="47"/>
      <c r="O94" s="48"/>
      <c r="P94" s="8"/>
      <c r="Q94" s="51"/>
      <c r="R94" s="34"/>
      <c r="S94" s="10"/>
      <c r="T94" s="36"/>
      <c r="U94" s="37"/>
      <c r="V94" s="49"/>
      <c r="W94" s="39">
        <f t="shared" si="30"/>
        <v>0</v>
      </c>
      <c r="X94" s="39">
        <f t="shared" si="31"/>
        <v>0</v>
      </c>
      <c r="Y94" s="40" t="s">
        <v>42</v>
      </c>
      <c r="Z94" s="50"/>
      <c r="AA94" s="49"/>
      <c r="AB94" s="43" t="str">
        <f t="shared" si="32"/>
        <v/>
      </c>
      <c r="AC94" s="44">
        <f t="shared" si="33"/>
        <v>0</v>
      </c>
      <c r="AD94" s="131">
        <f t="shared" si="34"/>
        <v>0</v>
      </c>
      <c r="AE94">
        <f t="shared" si="35"/>
        <v>0</v>
      </c>
      <c r="AF94">
        <f t="shared" si="36"/>
        <v>0</v>
      </c>
      <c r="AG94">
        <f t="shared" si="37"/>
        <v>0</v>
      </c>
      <c r="AH94">
        <f t="shared" si="38"/>
        <v>1</v>
      </c>
      <c r="AI94">
        <f t="shared" si="39"/>
        <v>1</v>
      </c>
      <c r="AJ94">
        <f t="shared" si="40"/>
        <v>1</v>
      </c>
    </row>
    <row r="95" spans="1:36" x14ac:dyDescent="0.25">
      <c r="A95" s="157"/>
      <c r="B95" s="152" t="str">
        <f t="shared" si="26"/>
        <v xml:space="preserve"> </v>
      </c>
      <c r="C95" s="153" t="str">
        <f t="shared" si="27"/>
        <v xml:space="preserve"> 0 </v>
      </c>
      <c r="D95" s="154"/>
      <c r="E95" s="155" t="str">
        <f t="shared" si="28"/>
        <v>00</v>
      </c>
      <c r="F95" s="155" t="str">
        <f t="shared" si="29"/>
        <v>00</v>
      </c>
      <c r="G95" s="156" t="str">
        <f>IF(D95&lt;&gt;"",'Unc. Calculator'!S100,"")</f>
        <v/>
      </c>
      <c r="H95" s="142"/>
      <c r="I95" s="92"/>
      <c r="J95" s="45"/>
      <c r="K95" s="46"/>
      <c r="L95" s="47"/>
      <c r="M95" s="47"/>
      <c r="N95" s="47"/>
      <c r="O95" s="48"/>
      <c r="P95" s="8"/>
      <c r="Q95" s="51"/>
      <c r="R95" s="34"/>
      <c r="S95" s="10"/>
      <c r="T95" s="36"/>
      <c r="U95" s="37"/>
      <c r="V95" s="49"/>
      <c r="W95" s="39">
        <f t="shared" si="30"/>
        <v>0</v>
      </c>
      <c r="X95" s="39">
        <f t="shared" si="31"/>
        <v>0</v>
      </c>
      <c r="Y95" s="40" t="s">
        <v>42</v>
      </c>
      <c r="Z95" s="50"/>
      <c r="AA95" s="49"/>
      <c r="AB95" s="43" t="str">
        <f t="shared" si="32"/>
        <v/>
      </c>
      <c r="AC95" s="44">
        <f t="shared" si="33"/>
        <v>0</v>
      </c>
      <c r="AD95" s="131">
        <f t="shared" si="34"/>
        <v>0</v>
      </c>
      <c r="AE95">
        <f t="shared" si="35"/>
        <v>0</v>
      </c>
      <c r="AF95">
        <f t="shared" si="36"/>
        <v>0</v>
      </c>
      <c r="AG95">
        <f t="shared" si="37"/>
        <v>0</v>
      </c>
      <c r="AH95">
        <f t="shared" si="38"/>
        <v>1</v>
      </c>
      <c r="AI95">
        <f t="shared" si="39"/>
        <v>1</v>
      </c>
      <c r="AJ95">
        <f t="shared" si="40"/>
        <v>1</v>
      </c>
    </row>
    <row r="96" spans="1:36" x14ac:dyDescent="0.25">
      <c r="A96" s="13"/>
      <c r="B96" s="147" t="str">
        <f t="shared" si="26"/>
        <v xml:space="preserve"> </v>
      </c>
      <c r="C96" s="148" t="str">
        <f t="shared" si="27"/>
        <v xml:space="preserve"> 0 </v>
      </c>
      <c r="D96" s="149"/>
      <c r="E96" s="150" t="str">
        <f t="shared" si="28"/>
        <v>00</v>
      </c>
      <c r="F96" s="150" t="str">
        <f t="shared" si="29"/>
        <v>00</v>
      </c>
      <c r="G96" s="151" t="str">
        <f>IF(D96&lt;&gt;"",'Unc. Calculator'!S101,"")</f>
        <v/>
      </c>
      <c r="H96" s="142"/>
      <c r="I96" s="92"/>
      <c r="J96" s="45"/>
      <c r="K96" s="46"/>
      <c r="L96" s="47"/>
      <c r="M96" s="47"/>
      <c r="N96" s="47"/>
      <c r="O96" s="48"/>
      <c r="P96" s="8"/>
      <c r="Q96" s="51"/>
      <c r="R96" s="34"/>
      <c r="S96" s="10"/>
      <c r="T96" s="36"/>
      <c r="U96" s="37"/>
      <c r="V96" s="49"/>
      <c r="W96" s="39">
        <f t="shared" si="30"/>
        <v>0</v>
      </c>
      <c r="X96" s="39">
        <f t="shared" si="31"/>
        <v>0</v>
      </c>
      <c r="Y96" s="40" t="s">
        <v>42</v>
      </c>
      <c r="Z96" s="50"/>
      <c r="AA96" s="49"/>
      <c r="AB96" s="43" t="str">
        <f t="shared" si="32"/>
        <v/>
      </c>
      <c r="AC96" s="44">
        <f t="shared" si="33"/>
        <v>0</v>
      </c>
      <c r="AD96" s="131">
        <f t="shared" si="34"/>
        <v>0</v>
      </c>
      <c r="AE96">
        <f t="shared" si="35"/>
        <v>0</v>
      </c>
      <c r="AF96">
        <f t="shared" si="36"/>
        <v>0</v>
      </c>
      <c r="AG96">
        <f t="shared" si="37"/>
        <v>0</v>
      </c>
      <c r="AH96">
        <f t="shared" si="38"/>
        <v>1</v>
      </c>
      <c r="AI96">
        <f t="shared" si="39"/>
        <v>1</v>
      </c>
      <c r="AJ96">
        <f t="shared" si="40"/>
        <v>1</v>
      </c>
    </row>
    <row r="97" spans="1:36" x14ac:dyDescent="0.25">
      <c r="A97" s="157"/>
      <c r="B97" s="152" t="str">
        <f t="shared" si="26"/>
        <v xml:space="preserve"> </v>
      </c>
      <c r="C97" s="153" t="str">
        <f t="shared" si="27"/>
        <v xml:space="preserve"> 0 </v>
      </c>
      <c r="D97" s="154"/>
      <c r="E97" s="155" t="str">
        <f t="shared" si="28"/>
        <v>00</v>
      </c>
      <c r="F97" s="155" t="str">
        <f t="shared" si="29"/>
        <v>00</v>
      </c>
      <c r="G97" s="156" t="str">
        <f>IF(D97&lt;&gt;"",'Unc. Calculator'!S102,"")</f>
        <v/>
      </c>
      <c r="H97" s="142"/>
      <c r="I97" s="92"/>
      <c r="J97" s="45"/>
      <c r="K97" s="46"/>
      <c r="L97" s="47"/>
      <c r="M97" s="47"/>
      <c r="N97" s="47"/>
      <c r="O97" s="48"/>
      <c r="P97" s="8"/>
      <c r="Q97" s="51"/>
      <c r="R97" s="34"/>
      <c r="S97" s="10"/>
      <c r="T97" s="36"/>
      <c r="U97" s="37"/>
      <c r="V97" s="49"/>
      <c r="W97" s="39">
        <f t="shared" si="30"/>
        <v>0</v>
      </c>
      <c r="X97" s="39">
        <f t="shared" si="31"/>
        <v>0</v>
      </c>
      <c r="Y97" s="40" t="s">
        <v>42</v>
      </c>
      <c r="Z97" s="50"/>
      <c r="AA97" s="49"/>
      <c r="AB97" s="43" t="str">
        <f t="shared" si="32"/>
        <v/>
      </c>
      <c r="AC97" s="44">
        <f t="shared" si="33"/>
        <v>0</v>
      </c>
      <c r="AD97" s="131">
        <f t="shared" si="34"/>
        <v>0</v>
      </c>
      <c r="AE97">
        <f t="shared" si="35"/>
        <v>0</v>
      </c>
      <c r="AF97">
        <f t="shared" si="36"/>
        <v>0</v>
      </c>
      <c r="AG97">
        <f t="shared" si="37"/>
        <v>0</v>
      </c>
      <c r="AH97">
        <f t="shared" si="38"/>
        <v>1</v>
      </c>
      <c r="AI97">
        <f t="shared" si="39"/>
        <v>1</v>
      </c>
      <c r="AJ97">
        <f t="shared" si="40"/>
        <v>1</v>
      </c>
    </row>
    <row r="98" spans="1:36" x14ac:dyDescent="0.25">
      <c r="A98" s="13"/>
      <c r="B98" s="147" t="str">
        <f t="shared" si="26"/>
        <v xml:space="preserve"> </v>
      </c>
      <c r="C98" s="148" t="str">
        <f t="shared" si="27"/>
        <v xml:space="preserve"> 0 </v>
      </c>
      <c r="D98" s="149"/>
      <c r="E98" s="150" t="str">
        <f t="shared" si="28"/>
        <v>00</v>
      </c>
      <c r="F98" s="150" t="str">
        <f t="shared" si="29"/>
        <v>00</v>
      </c>
      <c r="G98" s="151" t="str">
        <f>IF(D98&lt;&gt;"",'Unc. Calculator'!S103,"")</f>
        <v/>
      </c>
      <c r="H98" s="142"/>
      <c r="I98" s="92"/>
      <c r="J98" s="45"/>
      <c r="K98" s="46"/>
      <c r="L98" s="47"/>
      <c r="M98" s="47"/>
      <c r="N98" s="47"/>
      <c r="O98" s="48"/>
      <c r="P98" s="8"/>
      <c r="Q98" s="51"/>
      <c r="R98" s="34"/>
      <c r="S98" s="10"/>
      <c r="T98" s="36"/>
      <c r="U98" s="37"/>
      <c r="V98" s="49"/>
      <c r="W98" s="39">
        <f t="shared" si="30"/>
        <v>0</v>
      </c>
      <c r="X98" s="39">
        <f t="shared" si="31"/>
        <v>0</v>
      </c>
      <c r="Y98" s="40" t="s">
        <v>42</v>
      </c>
      <c r="Z98" s="50"/>
      <c r="AA98" s="49"/>
      <c r="AB98" s="43" t="str">
        <f t="shared" si="32"/>
        <v/>
      </c>
      <c r="AC98" s="44">
        <f t="shared" si="33"/>
        <v>0</v>
      </c>
      <c r="AD98" s="131">
        <f t="shared" si="34"/>
        <v>0</v>
      </c>
      <c r="AE98">
        <f t="shared" si="35"/>
        <v>0</v>
      </c>
      <c r="AF98">
        <f t="shared" si="36"/>
        <v>0</v>
      </c>
      <c r="AG98">
        <f t="shared" si="37"/>
        <v>0</v>
      </c>
      <c r="AH98">
        <f t="shared" si="38"/>
        <v>1</v>
      </c>
      <c r="AI98">
        <f t="shared" si="39"/>
        <v>1</v>
      </c>
      <c r="AJ98">
        <f t="shared" si="40"/>
        <v>1</v>
      </c>
    </row>
    <row r="99" spans="1:36" x14ac:dyDescent="0.25">
      <c r="A99" s="157"/>
      <c r="B99" s="152" t="str">
        <f t="shared" si="26"/>
        <v xml:space="preserve"> </v>
      </c>
      <c r="C99" s="153" t="str">
        <f t="shared" si="27"/>
        <v xml:space="preserve"> 0 </v>
      </c>
      <c r="D99" s="154"/>
      <c r="E99" s="155" t="str">
        <f t="shared" si="28"/>
        <v>00</v>
      </c>
      <c r="F99" s="155" t="str">
        <f t="shared" si="29"/>
        <v>00</v>
      </c>
      <c r="G99" s="156" t="str">
        <f>IF(D99&lt;&gt;"",'Unc. Calculator'!S104,"")</f>
        <v/>
      </c>
      <c r="H99" s="142"/>
      <c r="I99" s="92"/>
      <c r="J99" s="45"/>
      <c r="K99" s="46"/>
      <c r="L99" s="47"/>
      <c r="M99" s="47"/>
      <c r="N99" s="47"/>
      <c r="O99" s="48"/>
      <c r="P99" s="8"/>
      <c r="Q99" s="51"/>
      <c r="R99" s="34"/>
      <c r="S99" s="10"/>
      <c r="T99" s="36"/>
      <c r="U99" s="37"/>
      <c r="V99" s="49"/>
      <c r="W99" s="39">
        <f t="shared" si="30"/>
        <v>0</v>
      </c>
      <c r="X99" s="39">
        <f t="shared" si="31"/>
        <v>0</v>
      </c>
      <c r="Y99" s="40" t="s">
        <v>42</v>
      </c>
      <c r="Z99" s="50"/>
      <c r="AA99" s="49"/>
      <c r="AB99" s="43" t="str">
        <f t="shared" si="32"/>
        <v/>
      </c>
      <c r="AC99" s="44">
        <f t="shared" si="33"/>
        <v>0</v>
      </c>
      <c r="AD99" s="131">
        <f t="shared" si="34"/>
        <v>0</v>
      </c>
      <c r="AE99">
        <f t="shared" si="35"/>
        <v>0</v>
      </c>
      <c r="AF99">
        <f t="shared" si="36"/>
        <v>0</v>
      </c>
      <c r="AG99">
        <f t="shared" si="37"/>
        <v>0</v>
      </c>
      <c r="AH99">
        <f t="shared" si="38"/>
        <v>1</v>
      </c>
      <c r="AI99">
        <f t="shared" si="39"/>
        <v>1</v>
      </c>
      <c r="AJ99">
        <f t="shared" si="40"/>
        <v>1</v>
      </c>
    </row>
    <row r="100" spans="1:36" x14ac:dyDescent="0.25">
      <c r="A100" s="13"/>
      <c r="B100" s="147" t="str">
        <f t="shared" si="26"/>
        <v xml:space="preserve"> </v>
      </c>
      <c r="C100" s="148" t="str">
        <f t="shared" si="27"/>
        <v xml:space="preserve"> 0 </v>
      </c>
      <c r="D100" s="149"/>
      <c r="E100" s="150" t="str">
        <f t="shared" si="28"/>
        <v>00</v>
      </c>
      <c r="F100" s="150" t="str">
        <f t="shared" si="29"/>
        <v>00</v>
      </c>
      <c r="G100" s="151" t="str">
        <f>IF(D100&lt;&gt;"",'Unc. Calculator'!S105,"")</f>
        <v/>
      </c>
      <c r="H100" s="142"/>
      <c r="I100" s="92"/>
      <c r="J100" s="45"/>
      <c r="K100" s="46"/>
      <c r="L100" s="47"/>
      <c r="M100" s="47"/>
      <c r="N100" s="47"/>
      <c r="O100" s="48"/>
      <c r="P100" s="8"/>
      <c r="Q100" s="51"/>
      <c r="R100" s="34"/>
      <c r="S100" s="10"/>
      <c r="T100" s="36"/>
      <c r="U100" s="37"/>
      <c r="V100" s="49"/>
      <c r="W100" s="39">
        <f t="shared" si="30"/>
        <v>0</v>
      </c>
      <c r="X100" s="39">
        <f t="shared" si="31"/>
        <v>0</v>
      </c>
      <c r="Y100" s="40" t="s">
        <v>42</v>
      </c>
      <c r="Z100" s="50"/>
      <c r="AA100" s="49"/>
      <c r="AB100" s="43" t="str">
        <f t="shared" si="32"/>
        <v/>
      </c>
      <c r="AC100" s="44">
        <f t="shared" si="33"/>
        <v>0</v>
      </c>
      <c r="AD100" s="131">
        <f t="shared" si="34"/>
        <v>0</v>
      </c>
      <c r="AE100">
        <f t="shared" si="35"/>
        <v>0</v>
      </c>
      <c r="AF100">
        <f t="shared" si="36"/>
        <v>0</v>
      </c>
      <c r="AG100">
        <f t="shared" si="37"/>
        <v>0</v>
      </c>
      <c r="AH100">
        <f t="shared" si="38"/>
        <v>1</v>
      </c>
      <c r="AI100">
        <f t="shared" si="39"/>
        <v>1</v>
      </c>
      <c r="AJ100">
        <f t="shared" si="40"/>
        <v>1</v>
      </c>
    </row>
    <row r="101" spans="1:36" x14ac:dyDescent="0.25">
      <c r="A101" s="157"/>
      <c r="B101" s="152" t="str">
        <f t="shared" si="26"/>
        <v xml:space="preserve"> </v>
      </c>
      <c r="C101" s="153" t="str">
        <f t="shared" si="27"/>
        <v xml:space="preserve"> 0 </v>
      </c>
      <c r="D101" s="154"/>
      <c r="E101" s="155" t="str">
        <f t="shared" si="28"/>
        <v>00</v>
      </c>
      <c r="F101" s="155" t="str">
        <f t="shared" si="29"/>
        <v>00</v>
      </c>
      <c r="G101" s="156" t="str">
        <f>IF(D101&lt;&gt;"",'Unc. Calculator'!S106,"")</f>
        <v/>
      </c>
      <c r="H101" s="142"/>
      <c r="I101" s="92"/>
      <c r="J101" s="45"/>
      <c r="K101" s="46"/>
      <c r="L101" s="47"/>
      <c r="M101" s="47"/>
      <c r="N101" s="47"/>
      <c r="O101" s="48"/>
      <c r="P101" s="8"/>
      <c r="Q101" s="51"/>
      <c r="R101" s="34"/>
      <c r="S101" s="10"/>
      <c r="T101" s="36"/>
      <c r="U101" s="37"/>
      <c r="V101" s="49"/>
      <c r="W101" s="39">
        <f t="shared" si="30"/>
        <v>0</v>
      </c>
      <c r="X101" s="39">
        <f t="shared" si="31"/>
        <v>0</v>
      </c>
      <c r="Y101" s="40" t="s">
        <v>42</v>
      </c>
      <c r="Z101" s="50"/>
      <c r="AA101" s="49"/>
      <c r="AB101" s="43" t="str">
        <f t="shared" si="32"/>
        <v/>
      </c>
      <c r="AC101" s="44">
        <f t="shared" si="33"/>
        <v>0</v>
      </c>
      <c r="AD101" s="131">
        <f t="shared" si="34"/>
        <v>0</v>
      </c>
      <c r="AE101">
        <f t="shared" si="35"/>
        <v>0</v>
      </c>
      <c r="AF101">
        <f t="shared" si="36"/>
        <v>0</v>
      </c>
      <c r="AG101">
        <f t="shared" si="37"/>
        <v>0</v>
      </c>
      <c r="AH101">
        <f t="shared" si="38"/>
        <v>1</v>
      </c>
      <c r="AI101">
        <f t="shared" si="39"/>
        <v>1</v>
      </c>
      <c r="AJ101">
        <f t="shared" si="40"/>
        <v>1</v>
      </c>
    </row>
    <row r="102" spans="1:36" x14ac:dyDescent="0.25">
      <c r="A102" s="13"/>
      <c r="B102" s="147" t="str">
        <f t="shared" si="26"/>
        <v xml:space="preserve"> </v>
      </c>
      <c r="C102" s="148" t="str">
        <f t="shared" si="27"/>
        <v xml:space="preserve"> 0 </v>
      </c>
      <c r="D102" s="149"/>
      <c r="E102" s="150" t="str">
        <f t="shared" si="28"/>
        <v>00</v>
      </c>
      <c r="F102" s="150" t="str">
        <f t="shared" si="29"/>
        <v>00</v>
      </c>
      <c r="G102" s="151" t="str">
        <f>IF(D102&lt;&gt;"",'Unc. Calculator'!S107,"")</f>
        <v/>
      </c>
      <c r="H102" s="142"/>
      <c r="I102" s="92"/>
      <c r="J102" s="45"/>
      <c r="K102" s="46"/>
      <c r="L102" s="47"/>
      <c r="M102" s="47"/>
      <c r="N102" s="47"/>
      <c r="O102" s="48"/>
      <c r="P102" s="8"/>
      <c r="Q102" s="51"/>
      <c r="R102" s="34"/>
      <c r="S102" s="10"/>
      <c r="T102" s="36"/>
      <c r="U102" s="37"/>
      <c r="V102" s="49"/>
      <c r="W102" s="39">
        <f t="shared" si="30"/>
        <v>0</v>
      </c>
      <c r="X102" s="39">
        <f t="shared" si="31"/>
        <v>0</v>
      </c>
      <c r="Y102" s="40" t="s">
        <v>42</v>
      </c>
      <c r="Z102" s="50"/>
      <c r="AA102" s="49"/>
      <c r="AB102" s="43" t="str">
        <f t="shared" si="32"/>
        <v/>
      </c>
      <c r="AC102" s="44">
        <f t="shared" si="33"/>
        <v>0</v>
      </c>
      <c r="AD102" s="131">
        <f t="shared" si="34"/>
        <v>0</v>
      </c>
      <c r="AE102">
        <f t="shared" si="35"/>
        <v>0</v>
      </c>
      <c r="AF102">
        <f t="shared" si="36"/>
        <v>0</v>
      </c>
      <c r="AG102">
        <f t="shared" si="37"/>
        <v>0</v>
      </c>
      <c r="AH102">
        <f t="shared" si="38"/>
        <v>1</v>
      </c>
      <c r="AI102">
        <f t="shared" si="39"/>
        <v>1</v>
      </c>
      <c r="AJ102">
        <f t="shared" si="40"/>
        <v>1</v>
      </c>
    </row>
    <row r="103" spans="1:36" x14ac:dyDescent="0.25">
      <c r="A103" s="157"/>
      <c r="B103" s="152" t="str">
        <f t="shared" si="26"/>
        <v xml:space="preserve"> </v>
      </c>
      <c r="C103" s="153" t="str">
        <f t="shared" si="27"/>
        <v xml:space="preserve"> 0 </v>
      </c>
      <c r="D103" s="154"/>
      <c r="E103" s="155" t="str">
        <f t="shared" si="28"/>
        <v>00</v>
      </c>
      <c r="F103" s="155" t="str">
        <f t="shared" si="29"/>
        <v>00</v>
      </c>
      <c r="G103" s="156" t="str">
        <f>IF(D103&lt;&gt;"",'Unc. Calculator'!S108,"")</f>
        <v/>
      </c>
      <c r="H103" s="142"/>
      <c r="I103" s="92"/>
      <c r="J103" s="45"/>
      <c r="K103" s="46"/>
      <c r="L103" s="47"/>
      <c r="M103" s="47"/>
      <c r="N103" s="47"/>
      <c r="O103" s="48"/>
      <c r="P103" s="8"/>
      <c r="Q103" s="51"/>
      <c r="R103" s="34"/>
      <c r="S103" s="10"/>
      <c r="T103" s="36"/>
      <c r="U103" s="37"/>
      <c r="V103" s="49"/>
      <c r="W103" s="39">
        <f t="shared" si="30"/>
        <v>0</v>
      </c>
      <c r="X103" s="39">
        <f t="shared" si="31"/>
        <v>0</v>
      </c>
      <c r="Y103" s="40" t="s">
        <v>42</v>
      </c>
      <c r="Z103" s="50"/>
      <c r="AA103" s="49"/>
      <c r="AB103" s="43" t="str">
        <f t="shared" si="32"/>
        <v/>
      </c>
      <c r="AC103" s="44">
        <f t="shared" si="33"/>
        <v>0</v>
      </c>
      <c r="AD103" s="131">
        <f t="shared" si="34"/>
        <v>0</v>
      </c>
      <c r="AE103">
        <f t="shared" si="35"/>
        <v>0</v>
      </c>
      <c r="AF103">
        <f t="shared" si="36"/>
        <v>0</v>
      </c>
      <c r="AG103">
        <f t="shared" si="37"/>
        <v>0</v>
      </c>
      <c r="AH103">
        <f t="shared" si="38"/>
        <v>1</v>
      </c>
      <c r="AI103">
        <f t="shared" si="39"/>
        <v>1</v>
      </c>
      <c r="AJ103">
        <f t="shared" si="40"/>
        <v>1</v>
      </c>
    </row>
    <row r="104" spans="1:36" x14ac:dyDescent="0.25">
      <c r="A104" s="13"/>
      <c r="B104" s="147" t="str">
        <f t="shared" si="26"/>
        <v xml:space="preserve"> </v>
      </c>
      <c r="C104" s="148" t="str">
        <f t="shared" si="27"/>
        <v xml:space="preserve"> 0 </v>
      </c>
      <c r="D104" s="149"/>
      <c r="E104" s="150" t="str">
        <f t="shared" si="28"/>
        <v>00</v>
      </c>
      <c r="F104" s="150" t="str">
        <f t="shared" si="29"/>
        <v>00</v>
      </c>
      <c r="G104" s="151" t="str">
        <f>IF(D104&lt;&gt;"",'Unc. Calculator'!S109,"")</f>
        <v/>
      </c>
      <c r="H104" s="142"/>
      <c r="I104" s="92"/>
      <c r="J104" s="45"/>
      <c r="K104" s="46"/>
      <c r="L104" s="47"/>
      <c r="M104" s="47"/>
      <c r="N104" s="47"/>
      <c r="O104" s="48"/>
      <c r="P104" s="8"/>
      <c r="Q104" s="51"/>
      <c r="R104" s="34"/>
      <c r="S104" s="10"/>
      <c r="T104" s="36"/>
      <c r="U104" s="37"/>
      <c r="V104" s="49"/>
      <c r="W104" s="39">
        <f t="shared" si="30"/>
        <v>0</v>
      </c>
      <c r="X104" s="39">
        <f t="shared" si="31"/>
        <v>0</v>
      </c>
      <c r="Y104" s="40" t="s">
        <v>42</v>
      </c>
      <c r="Z104" s="50"/>
      <c r="AA104" s="49"/>
      <c r="AB104" s="43" t="str">
        <f t="shared" si="32"/>
        <v/>
      </c>
      <c r="AC104" s="44">
        <f t="shared" si="33"/>
        <v>0</v>
      </c>
      <c r="AD104" s="131">
        <f t="shared" si="34"/>
        <v>0</v>
      </c>
      <c r="AE104">
        <f t="shared" si="35"/>
        <v>0</v>
      </c>
      <c r="AF104">
        <f t="shared" si="36"/>
        <v>0</v>
      </c>
      <c r="AG104">
        <f t="shared" si="37"/>
        <v>0</v>
      </c>
      <c r="AH104">
        <f t="shared" si="38"/>
        <v>1</v>
      </c>
      <c r="AI104">
        <f t="shared" si="39"/>
        <v>1</v>
      </c>
      <c r="AJ104">
        <f t="shared" si="40"/>
        <v>1</v>
      </c>
    </row>
    <row r="105" spans="1:36" x14ac:dyDescent="0.25">
      <c r="A105" s="157"/>
      <c r="B105" s="152" t="str">
        <f t="shared" si="26"/>
        <v xml:space="preserve"> </v>
      </c>
      <c r="C105" s="153" t="str">
        <f t="shared" si="27"/>
        <v xml:space="preserve"> 0 </v>
      </c>
      <c r="D105" s="154"/>
      <c r="E105" s="155" t="str">
        <f t="shared" si="28"/>
        <v>00</v>
      </c>
      <c r="F105" s="155" t="str">
        <f t="shared" si="29"/>
        <v>00</v>
      </c>
      <c r="G105" s="156" t="str">
        <f>IF(D105&lt;&gt;"",'Unc. Calculator'!S110,"")</f>
        <v/>
      </c>
      <c r="H105" s="142"/>
      <c r="I105" s="92"/>
      <c r="J105" s="45"/>
      <c r="K105" s="46"/>
      <c r="L105" s="47"/>
      <c r="M105" s="47"/>
      <c r="N105" s="47"/>
      <c r="O105" s="48"/>
      <c r="P105" s="8"/>
      <c r="Q105" s="51"/>
      <c r="R105" s="34"/>
      <c r="S105" s="10"/>
      <c r="T105" s="36"/>
      <c r="U105" s="37"/>
      <c r="V105" s="49"/>
      <c r="W105" s="39">
        <f t="shared" si="30"/>
        <v>0</v>
      </c>
      <c r="X105" s="39">
        <f t="shared" si="31"/>
        <v>0</v>
      </c>
      <c r="Y105" s="40" t="s">
        <v>42</v>
      </c>
      <c r="Z105" s="50"/>
      <c r="AA105" s="49"/>
      <c r="AB105" s="43" t="str">
        <f t="shared" si="32"/>
        <v/>
      </c>
      <c r="AC105" s="44">
        <f t="shared" si="33"/>
        <v>0</v>
      </c>
      <c r="AD105" s="131">
        <f t="shared" si="34"/>
        <v>0</v>
      </c>
      <c r="AE105">
        <f t="shared" si="35"/>
        <v>0</v>
      </c>
      <c r="AF105">
        <f t="shared" si="36"/>
        <v>0</v>
      </c>
      <c r="AG105">
        <f t="shared" si="37"/>
        <v>0</v>
      </c>
      <c r="AH105">
        <f t="shared" si="38"/>
        <v>1</v>
      </c>
      <c r="AI105">
        <f t="shared" si="39"/>
        <v>1</v>
      </c>
      <c r="AJ105">
        <f t="shared" si="40"/>
        <v>1</v>
      </c>
    </row>
    <row r="106" spans="1:36" x14ac:dyDescent="0.25">
      <c r="A106" s="13"/>
      <c r="B106" s="147" t="str">
        <f t="shared" si="26"/>
        <v xml:space="preserve"> </v>
      </c>
      <c r="C106" s="148" t="str">
        <f t="shared" si="27"/>
        <v xml:space="preserve"> 0 </v>
      </c>
      <c r="D106" s="149"/>
      <c r="E106" s="150" t="str">
        <f t="shared" si="28"/>
        <v>00</v>
      </c>
      <c r="F106" s="150" t="str">
        <f t="shared" si="29"/>
        <v>00</v>
      </c>
      <c r="G106" s="151" t="str">
        <f>IF(D106&lt;&gt;"",'Unc. Calculator'!S111,"")</f>
        <v/>
      </c>
      <c r="H106" s="142"/>
      <c r="I106" s="92"/>
      <c r="J106" s="45"/>
      <c r="K106" s="46"/>
      <c r="L106" s="47"/>
      <c r="M106" s="47"/>
      <c r="N106" s="47"/>
      <c r="O106" s="48"/>
      <c r="P106" s="8"/>
      <c r="Q106" s="51"/>
      <c r="R106" s="34"/>
      <c r="S106" s="10"/>
      <c r="T106" s="36"/>
      <c r="U106" s="37"/>
      <c r="V106" s="49"/>
      <c r="W106" s="39">
        <f t="shared" si="30"/>
        <v>0</v>
      </c>
      <c r="X106" s="39">
        <f t="shared" si="31"/>
        <v>0</v>
      </c>
      <c r="Y106" s="40" t="s">
        <v>42</v>
      </c>
      <c r="Z106" s="50"/>
      <c r="AA106" s="49"/>
      <c r="AB106" s="43" t="str">
        <f t="shared" si="32"/>
        <v/>
      </c>
      <c r="AC106" s="44">
        <f t="shared" si="33"/>
        <v>0</v>
      </c>
      <c r="AD106" s="131">
        <f t="shared" si="34"/>
        <v>0</v>
      </c>
      <c r="AE106">
        <f t="shared" si="35"/>
        <v>0</v>
      </c>
      <c r="AF106">
        <f t="shared" si="36"/>
        <v>0</v>
      </c>
      <c r="AG106">
        <f t="shared" si="37"/>
        <v>0</v>
      </c>
      <c r="AH106">
        <f t="shared" si="38"/>
        <v>1</v>
      </c>
      <c r="AI106">
        <f t="shared" si="39"/>
        <v>1</v>
      </c>
      <c r="AJ106">
        <f t="shared" si="40"/>
        <v>1</v>
      </c>
    </row>
    <row r="107" spans="1:36" x14ac:dyDescent="0.25">
      <c r="A107" s="157"/>
      <c r="B107" s="152" t="str">
        <f t="shared" si="26"/>
        <v xml:space="preserve"> </v>
      </c>
      <c r="C107" s="153" t="str">
        <f t="shared" si="27"/>
        <v xml:space="preserve"> 0 </v>
      </c>
      <c r="D107" s="154"/>
      <c r="E107" s="155" t="str">
        <f t="shared" si="28"/>
        <v>00</v>
      </c>
      <c r="F107" s="155" t="str">
        <f t="shared" si="29"/>
        <v>00</v>
      </c>
      <c r="G107" s="156" t="str">
        <f>IF(D107&lt;&gt;"",'Unc. Calculator'!S112,"")</f>
        <v/>
      </c>
      <c r="H107" s="142"/>
      <c r="I107" s="92"/>
      <c r="J107" s="45"/>
      <c r="K107" s="46"/>
      <c r="L107" s="47"/>
      <c r="M107" s="47"/>
      <c r="N107" s="47"/>
      <c r="O107" s="48"/>
      <c r="P107" s="8"/>
      <c r="Q107" s="51"/>
      <c r="R107" s="34"/>
      <c r="S107" s="10"/>
      <c r="T107" s="36"/>
      <c r="U107" s="37"/>
      <c r="V107" s="49"/>
      <c r="W107" s="39">
        <f t="shared" si="30"/>
        <v>0</v>
      </c>
      <c r="X107" s="39">
        <f t="shared" si="31"/>
        <v>0</v>
      </c>
      <c r="Y107" s="40" t="s">
        <v>42</v>
      </c>
      <c r="Z107" s="50"/>
      <c r="AA107" s="49"/>
      <c r="AB107" s="43" t="str">
        <f t="shared" si="32"/>
        <v/>
      </c>
      <c r="AC107" s="44">
        <f t="shared" si="33"/>
        <v>0</v>
      </c>
      <c r="AD107" s="131">
        <f t="shared" si="34"/>
        <v>0</v>
      </c>
      <c r="AE107">
        <f t="shared" si="35"/>
        <v>0</v>
      </c>
      <c r="AF107">
        <f t="shared" si="36"/>
        <v>0</v>
      </c>
      <c r="AG107">
        <f t="shared" si="37"/>
        <v>0</v>
      </c>
      <c r="AH107">
        <f t="shared" si="38"/>
        <v>1</v>
      </c>
      <c r="AI107">
        <f t="shared" si="39"/>
        <v>1</v>
      </c>
      <c r="AJ107">
        <f t="shared" si="40"/>
        <v>1</v>
      </c>
    </row>
    <row r="108" spans="1:36" x14ac:dyDescent="0.25">
      <c r="A108" s="13"/>
      <c r="B108" s="147" t="str">
        <f t="shared" si="26"/>
        <v xml:space="preserve"> </v>
      </c>
      <c r="C108" s="148" t="str">
        <f t="shared" si="27"/>
        <v xml:space="preserve"> 0 </v>
      </c>
      <c r="D108" s="149"/>
      <c r="E108" s="150" t="str">
        <f t="shared" si="28"/>
        <v>00</v>
      </c>
      <c r="F108" s="150" t="str">
        <f t="shared" si="29"/>
        <v>00</v>
      </c>
      <c r="G108" s="151" t="str">
        <f>IF(D108&lt;&gt;"",'Unc. Calculator'!S113,"")</f>
        <v/>
      </c>
      <c r="H108" s="142"/>
      <c r="I108" s="92"/>
      <c r="J108" s="45"/>
      <c r="K108" s="46"/>
      <c r="L108" s="47"/>
      <c r="M108" s="47"/>
      <c r="N108" s="47"/>
      <c r="O108" s="48"/>
      <c r="P108" s="8"/>
      <c r="Q108" s="51"/>
      <c r="R108" s="34"/>
      <c r="S108" s="10"/>
      <c r="T108" s="36"/>
      <c r="U108" s="37"/>
      <c r="V108" s="49"/>
      <c r="W108" s="39">
        <f t="shared" si="30"/>
        <v>0</v>
      </c>
      <c r="X108" s="39">
        <f t="shared" si="31"/>
        <v>0</v>
      </c>
      <c r="Y108" s="40" t="s">
        <v>42</v>
      </c>
      <c r="Z108" s="50"/>
      <c r="AA108" s="49"/>
      <c r="AB108" s="43" t="str">
        <f t="shared" si="32"/>
        <v/>
      </c>
      <c r="AC108" s="44">
        <f t="shared" si="33"/>
        <v>0</v>
      </c>
      <c r="AD108" s="131">
        <f t="shared" si="34"/>
        <v>0</v>
      </c>
      <c r="AE108">
        <f t="shared" si="35"/>
        <v>0</v>
      </c>
      <c r="AF108">
        <f t="shared" si="36"/>
        <v>0</v>
      </c>
      <c r="AG108">
        <f t="shared" si="37"/>
        <v>0</v>
      </c>
      <c r="AH108">
        <f t="shared" si="38"/>
        <v>1</v>
      </c>
      <c r="AI108">
        <f t="shared" si="39"/>
        <v>1</v>
      </c>
      <c r="AJ108">
        <f t="shared" si="40"/>
        <v>1</v>
      </c>
    </row>
    <row r="109" spans="1:36" x14ac:dyDescent="0.25">
      <c r="A109" s="157"/>
      <c r="B109" s="152" t="str">
        <f t="shared" si="26"/>
        <v xml:space="preserve"> </v>
      </c>
      <c r="C109" s="153" t="str">
        <f t="shared" si="27"/>
        <v xml:space="preserve"> 0 </v>
      </c>
      <c r="D109" s="154"/>
      <c r="E109" s="155" t="str">
        <f t="shared" si="28"/>
        <v>00</v>
      </c>
      <c r="F109" s="155" t="str">
        <f t="shared" si="29"/>
        <v>00</v>
      </c>
      <c r="G109" s="156" t="str">
        <f>IF(D109&lt;&gt;"",'Unc. Calculator'!S114,"")</f>
        <v/>
      </c>
      <c r="H109" s="142"/>
      <c r="I109" s="92"/>
      <c r="J109" s="45"/>
      <c r="K109" s="46"/>
      <c r="L109" s="47"/>
      <c r="M109" s="47"/>
      <c r="N109" s="47"/>
      <c r="O109" s="48"/>
      <c r="P109" s="8"/>
      <c r="Q109" s="51"/>
      <c r="R109" s="34"/>
      <c r="S109" s="10"/>
      <c r="T109" s="36"/>
      <c r="U109" s="37"/>
      <c r="V109" s="49"/>
      <c r="W109" s="39">
        <f t="shared" si="30"/>
        <v>0</v>
      </c>
      <c r="X109" s="39">
        <f t="shared" si="31"/>
        <v>0</v>
      </c>
      <c r="Y109" s="40" t="s">
        <v>42</v>
      </c>
      <c r="Z109" s="50"/>
      <c r="AA109" s="49"/>
      <c r="AB109" s="43" t="str">
        <f t="shared" si="32"/>
        <v/>
      </c>
      <c r="AC109" s="44">
        <f t="shared" si="33"/>
        <v>0</v>
      </c>
      <c r="AD109" s="131">
        <f t="shared" si="34"/>
        <v>0</v>
      </c>
      <c r="AE109">
        <f t="shared" si="35"/>
        <v>0</v>
      </c>
      <c r="AF109">
        <f t="shared" si="36"/>
        <v>0</v>
      </c>
      <c r="AG109">
        <f t="shared" si="37"/>
        <v>0</v>
      </c>
      <c r="AH109">
        <f t="shared" si="38"/>
        <v>1</v>
      </c>
      <c r="AI109">
        <f t="shared" si="39"/>
        <v>1</v>
      </c>
      <c r="AJ109">
        <f t="shared" si="40"/>
        <v>1</v>
      </c>
    </row>
    <row r="110" spans="1:36" x14ac:dyDescent="0.25">
      <c r="A110" s="13"/>
      <c r="B110" s="147" t="str">
        <f t="shared" si="26"/>
        <v xml:space="preserve"> </v>
      </c>
      <c r="C110" s="148" t="str">
        <f t="shared" si="27"/>
        <v xml:space="preserve"> 0 </v>
      </c>
      <c r="D110" s="149"/>
      <c r="E110" s="150" t="str">
        <f t="shared" si="28"/>
        <v>00</v>
      </c>
      <c r="F110" s="150" t="str">
        <f t="shared" si="29"/>
        <v>00</v>
      </c>
      <c r="G110" s="151" t="str">
        <f>IF(D110&lt;&gt;"",'Unc. Calculator'!S115,"")</f>
        <v/>
      </c>
      <c r="H110" s="142"/>
      <c r="I110" s="92"/>
      <c r="J110" s="45"/>
      <c r="K110" s="46"/>
      <c r="L110" s="47"/>
      <c r="M110" s="47"/>
      <c r="N110" s="47"/>
      <c r="O110" s="48"/>
      <c r="P110" s="8"/>
      <c r="Q110" s="51"/>
      <c r="R110" s="34"/>
      <c r="S110" s="10"/>
      <c r="T110" s="36"/>
      <c r="U110" s="37"/>
      <c r="V110" s="49"/>
      <c r="W110" s="39">
        <f t="shared" si="30"/>
        <v>0</v>
      </c>
      <c r="X110" s="39">
        <f t="shared" si="31"/>
        <v>0</v>
      </c>
      <c r="Y110" s="40" t="s">
        <v>42</v>
      </c>
      <c r="Z110" s="50"/>
      <c r="AA110" s="49"/>
      <c r="AB110" s="43" t="str">
        <f t="shared" si="32"/>
        <v/>
      </c>
      <c r="AC110" s="44">
        <f t="shared" si="33"/>
        <v>0</v>
      </c>
      <c r="AD110" s="131">
        <f t="shared" si="34"/>
        <v>0</v>
      </c>
      <c r="AE110">
        <f t="shared" si="35"/>
        <v>0</v>
      </c>
      <c r="AF110">
        <f t="shared" si="36"/>
        <v>0</v>
      </c>
      <c r="AG110">
        <f t="shared" si="37"/>
        <v>0</v>
      </c>
      <c r="AH110">
        <f t="shared" si="38"/>
        <v>1</v>
      </c>
      <c r="AI110">
        <f t="shared" si="39"/>
        <v>1</v>
      </c>
      <c r="AJ110">
        <f t="shared" si="40"/>
        <v>1</v>
      </c>
    </row>
  </sheetData>
  <sheetProtection selectLockedCells="1"/>
  <mergeCells count="4">
    <mergeCell ref="AD3:AD5"/>
    <mergeCell ref="B2:D2"/>
    <mergeCell ref="P3:P5"/>
    <mergeCell ref="AA5:AB5"/>
  </mergeCells>
  <conditionalFormatting sqref="D6:D110">
    <cfRule type="expression" dxfId="1" priority="1">
      <formula>AH6:AH55=0</formula>
    </cfRule>
  </conditionalFormatting>
  <conditionalFormatting sqref="AC3">
    <cfRule type="expression" dxfId="0" priority="92" stopIfTrue="1">
      <formula>$AC$6&gt;$AD$6</formula>
    </cfRule>
  </conditionalFormatting>
  <printOptions horizontalCentered="1"/>
  <pageMargins left="0.7" right="0.7" top="0.75" bottom="0.75" header="0.3" footer="0.3"/>
  <pageSetup scale="42" orientation="portrait" r:id="rId1"/>
  <customProperties>
    <customPr name="%locator_row%" r:id="rId2"/>
    <customPr name="%startcell%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D1200"/>
  <sheetViews>
    <sheetView workbookViewId="0">
      <selection activeCell="S11" sqref="S11"/>
    </sheetView>
  </sheetViews>
  <sheetFormatPr defaultRowHeight="15" x14ac:dyDescent="0.25"/>
  <cols>
    <col min="1" max="15" width="1" customWidth="1"/>
    <col min="17" max="17" width="24.85546875" customWidth="1"/>
    <col min="18" max="18" width="26.140625" style="58" customWidth="1"/>
    <col min="19" max="19" width="23.7109375" style="58" customWidth="1"/>
    <col min="20" max="20" width="11.42578125" style="58" customWidth="1"/>
    <col min="21" max="29" width="9.140625" style="58"/>
    <col min="30" max="30" width="12.5703125" style="58" customWidth="1"/>
    <col min="31" max="31" width="12.140625" style="58" customWidth="1"/>
    <col min="32" max="32" width="9.7109375" style="58" customWidth="1"/>
    <col min="33" max="33" width="16.42578125" style="66" customWidth="1"/>
    <col min="34" max="34" width="16.5703125" style="58" customWidth="1"/>
    <col min="35" max="36" width="15.85546875" style="58" customWidth="1"/>
    <col min="37" max="37" width="17.28515625" style="58" customWidth="1"/>
    <col min="38" max="38" width="16.5703125" style="58" customWidth="1"/>
    <col min="39" max="39" width="15.7109375" style="58" customWidth="1"/>
    <col min="40" max="40" width="16.42578125" style="58" customWidth="1"/>
    <col min="41" max="42" width="13.85546875" style="58" customWidth="1"/>
    <col min="43" max="52" width="13.140625" style="58" customWidth="1"/>
    <col min="53" max="53" width="9.140625" style="62"/>
    <col min="54" max="55" width="9.140625" style="58"/>
    <col min="56" max="56" width="11.140625" style="58" customWidth="1"/>
    <col min="57" max="57" width="12" style="58" customWidth="1"/>
    <col min="58" max="58" width="11.28515625" style="58" customWidth="1"/>
    <col min="59" max="59" width="10.7109375" style="58" customWidth="1"/>
    <col min="60" max="60" width="11.140625" style="58" customWidth="1"/>
    <col min="61" max="61" width="11.85546875" style="58" customWidth="1"/>
    <col min="62" max="62" width="11.7109375" style="58" customWidth="1"/>
    <col min="63" max="63" width="11.85546875" style="58" customWidth="1"/>
    <col min="64" max="65" width="12.28515625" style="58" customWidth="1"/>
    <col min="66" max="71" width="9.140625" style="58"/>
    <col min="72" max="72" width="11.85546875" style="58" customWidth="1"/>
    <col min="73" max="73" width="19.140625" style="55" customWidth="1"/>
    <col min="74" max="74" width="20.42578125" style="58" customWidth="1"/>
    <col min="75" max="75" width="17.140625" style="55" customWidth="1"/>
    <col min="76" max="76" width="15.5703125" style="61" customWidth="1"/>
    <col min="77" max="86" width="9.140625" style="58"/>
    <col min="87" max="91" width="14.28515625" style="58" customWidth="1"/>
    <col min="92" max="92" width="10.5703125" style="55" customWidth="1"/>
    <col min="98" max="98" width="28.28515625" customWidth="1"/>
    <col min="99" max="99" width="18.5703125" customWidth="1"/>
    <col min="100" max="100" width="16.5703125" customWidth="1"/>
    <col min="101" max="101" width="17.28515625" customWidth="1"/>
    <col min="102" max="102" width="18.28515625" customWidth="1"/>
    <col min="103" max="103" width="17.7109375" customWidth="1"/>
    <col min="104" max="104" width="10.42578125" customWidth="1"/>
    <col min="107" max="107" width="11" bestFit="1" customWidth="1"/>
    <col min="108" max="108" width="10.140625" customWidth="1"/>
  </cols>
  <sheetData>
    <row r="1" spans="2:108" x14ac:dyDescent="0.25">
      <c r="Q1" s="71" t="s">
        <v>43</v>
      </c>
      <c r="R1"/>
      <c r="S1" s="111" t="s">
        <v>44</v>
      </c>
      <c r="T1" s="112" t="s">
        <v>45</v>
      </c>
      <c r="U1"/>
      <c r="V1"/>
      <c r="W1"/>
      <c r="AB1"/>
      <c r="AC1"/>
      <c r="AD1"/>
      <c r="AE1"/>
      <c r="AF1"/>
      <c r="AG1" s="58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</row>
    <row r="2" spans="2:108" x14ac:dyDescent="0.25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Q2" s="98" t="s">
        <v>46</v>
      </c>
      <c r="R2"/>
      <c r="S2" s="113" t="s">
        <v>47</v>
      </c>
      <c r="T2" s="114" t="s">
        <v>48</v>
      </c>
      <c r="U2"/>
      <c r="V2" t="s">
        <v>49</v>
      </c>
      <c r="W2"/>
      <c r="X2"/>
      <c r="Y2"/>
      <c r="Z2"/>
      <c r="AA2"/>
      <c r="AB2"/>
      <c r="AC2"/>
      <c r="AD2"/>
      <c r="AE2"/>
      <c r="AF2"/>
      <c r="AG2" s="58"/>
      <c r="AH2">
        <v>2</v>
      </c>
      <c r="AI2">
        <v>3</v>
      </c>
      <c r="AJ2">
        <v>4</v>
      </c>
      <c r="AK2">
        <v>5</v>
      </c>
      <c r="AL2">
        <v>6</v>
      </c>
      <c r="AM2">
        <v>7</v>
      </c>
      <c r="AN2">
        <v>8</v>
      </c>
      <c r="AO2">
        <v>9</v>
      </c>
      <c r="AP2">
        <v>10</v>
      </c>
      <c r="AQ2">
        <v>11</v>
      </c>
      <c r="AR2">
        <v>12</v>
      </c>
      <c r="AS2">
        <v>13</v>
      </c>
      <c r="AT2">
        <v>14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U2" s="102" t="s">
        <v>50</v>
      </c>
      <c r="CV2" s="102" t="s">
        <v>51</v>
      </c>
      <c r="CW2" s="105" t="s">
        <v>52</v>
      </c>
      <c r="CX2" s="102" t="s">
        <v>53</v>
      </c>
      <c r="CY2" s="105" t="s">
        <v>54</v>
      </c>
    </row>
    <row r="3" spans="2:108" ht="16.5" x14ac:dyDescent="0.3"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Q3" s="99" t="s">
        <v>55</v>
      </c>
      <c r="R3"/>
      <c r="S3" s="113" t="s">
        <v>56</v>
      </c>
      <c r="T3" s="115" t="s">
        <v>57</v>
      </c>
      <c r="U3"/>
      <c r="V3" s="123" t="s">
        <v>58</v>
      </c>
      <c r="W3" s="121" t="s">
        <v>59</v>
      </c>
      <c r="X3" s="121" t="s">
        <v>60</v>
      </c>
      <c r="Y3" s="121" t="s">
        <v>61</v>
      </c>
      <c r="Z3" s="121" t="s">
        <v>62</v>
      </c>
      <c r="AA3" s="121" t="s">
        <v>63</v>
      </c>
      <c r="AB3" s="121" t="s">
        <v>64</v>
      </c>
      <c r="AC3" s="121" t="s">
        <v>65</v>
      </c>
      <c r="AD3" s="121" t="s">
        <v>66</v>
      </c>
      <c r="AE3" s="121" t="s">
        <v>24</v>
      </c>
      <c r="AF3"/>
      <c r="AG3" s="58" t="s">
        <v>67</v>
      </c>
      <c r="AH3" s="101" t="e">
        <f>ADDRESS(MATCH(AH10,Standard6!$C:$C,0),4,1)&amp;":"&amp;ADDRESS(LOOKUP(2,1/(Standard6!$C:$C=AH10),ROW(Standard6!$C:$C)),4,1)</f>
        <v>#N/A</v>
      </c>
      <c r="AI3" s="101" t="e">
        <f>ADDRESS(MATCH(AI10,Standard6!$C:$C,0),4,1)&amp;":"&amp;ADDRESS(LOOKUP(2,1/(Standard6!$C:$C=AI10),ROW(Standard6!$C:$C)),4,1)</f>
        <v>#N/A</v>
      </c>
      <c r="AJ3" s="101" t="e">
        <f>ADDRESS(MATCH(AJ10,Standard6!$C:$C,0),4,1)&amp;":"&amp;ADDRESS(LOOKUP(2,1/(Standard6!$C:$C=AJ10),ROW(Standard6!$C:$C)),4,1)</f>
        <v>#N/A</v>
      </c>
      <c r="AK3" s="101" t="e">
        <f>ADDRESS(MATCH(AK10,Standard6!$C:$C,0),4,1)&amp;":"&amp;ADDRESS(LOOKUP(2,1/(Standard6!$C:$C=AK10),ROW(Standard6!$C:$C)),4,1)</f>
        <v>#N/A</v>
      </c>
      <c r="AL3" s="101" t="e">
        <f>ADDRESS(MATCH(AL10,Standard6!$C:$C,0),4,1)&amp;":"&amp;ADDRESS(LOOKUP(2,1/(Standard6!$C:$C=AL10),ROW(Standard6!$C:$C)),4,1)</f>
        <v>#N/A</v>
      </c>
      <c r="AM3" s="101" t="e">
        <f>ADDRESS(MATCH(AM10,Standard6!$C:$C,0),4,1)&amp;":"&amp;ADDRESS(LOOKUP(2,1/(Standard6!$C:$C=AM10),ROW(Standard6!$C:$C)),4,1)</f>
        <v>#N/A</v>
      </c>
      <c r="AN3" s="101" t="e">
        <f>ADDRESS(MATCH(AN10,Standard6!$C:$C,0),4,1)&amp;":"&amp;ADDRESS(LOOKUP(2,1/(Standard6!$C:$C=AN10),ROW(Standard6!$C:$C)),4,1)</f>
        <v>#N/A</v>
      </c>
      <c r="AO3" s="101" t="e">
        <f>ADDRESS(MATCH(AO10,Standard6!$C:$C,0),4,1)&amp;":"&amp;ADDRESS(LOOKUP(2,1/(Standard6!$C:$C=AO10),ROW(Standard6!$C:$C)),4,1)</f>
        <v>#N/A</v>
      </c>
      <c r="AP3" s="101" t="e">
        <f>ADDRESS(MATCH(AP10,Standard6!$C:$C,0),4,1)&amp;":"&amp;ADDRESS(LOOKUP(2,1/(Standard6!$C:$C=AP10),ROW(Standard6!$C:$C)),4,1)</f>
        <v>#N/A</v>
      </c>
      <c r="AQ3" s="101" t="e">
        <f>ADDRESS(MATCH(AQ10,Standard6!$C:$C,0),4,1)&amp;":"&amp;ADDRESS(LOOKUP(2,1/(Standard6!$C:$C=AQ10),ROW(Standard6!$C:$C)),4,1)</f>
        <v>#N/A</v>
      </c>
      <c r="AR3" s="101" t="e">
        <f>ADDRESS(MATCH(AR10,Standard6!$C:$C,0),4,1)&amp;":"&amp;ADDRESS(LOOKUP(2,1/(Standard6!$C:$C=AR10),ROW(Standard6!$C:$C)),4,1)</f>
        <v>#N/A</v>
      </c>
      <c r="AS3" s="101" t="e">
        <f>ADDRESS(MATCH(AS10,Standard6!$C:$C,0),4,1)&amp;":"&amp;ADDRESS(LOOKUP(2,1/(Standard6!$C:$C=AS10),ROW(Standard6!$C:$C)),4,1)</f>
        <v>#N/A</v>
      </c>
      <c r="AT3" s="101" t="e">
        <f>ADDRESS(MATCH(AT10,Standard6!$C:$C,0),4,1)&amp;":"&amp;ADDRESS(LOOKUP(2,1/(Standard6!$C:$C=AT10),ROW(Standard6!$C:$C)),4,1)</f>
        <v>#N/A</v>
      </c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 t="e">
        <f>1/BU11</f>
        <v>#N/A</v>
      </c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T3" s="58" t="s">
        <v>45</v>
      </c>
      <c r="CU3" s="96" t="str">
        <f>ADDRESS(MATCH($AI$10,Standard1!$C:$C,0),9,1)&amp;":"&amp;ADDRESS(LOOKUP(2,1/(Standard1!$C:$C=$AI$10),ROW($C:$C)),9,1)</f>
        <v>$I$230:$I$439</v>
      </c>
      <c r="CV3" s="96" t="str">
        <f>ADDRESS(MATCH($AK$10,Standard1!$C:$C,0),9,1)&amp;":"&amp;ADDRESS(LOOKUP(2,1/(Standard1!$C:$C=$AK$10),ROW($C:$C)),9,1)</f>
        <v>$I$471:$I$735</v>
      </c>
      <c r="CW3" s="96" t="str">
        <f>ADDRESS(MATCH($AR$10,Standard1!$C:$C,0),9,1)&amp;":"&amp;ADDRESS(LOOKUP(2,1/(Standard1!$C:$C=$AR$10),ROW($C:$C)),9,1)</f>
        <v>$I$736:$I$826</v>
      </c>
      <c r="CX3" s="96" t="str">
        <f>ADDRESS(MATCH($AS$10,Standard1!$C:$C,0),9,1)&amp;":"&amp;ADDRESS(LOOKUP(2,1/(Standard1!$C:$C=$AS$10),ROW($C:$C)),9,1)</f>
        <v>$I$827:$I$891</v>
      </c>
      <c r="CY3" s="96" t="str">
        <f>ADDRESS(MATCH($AT$10,Standard1!$C:$C,0),9,1)&amp;":"&amp;ADDRESS(LOOKUP(2,1/(Standard1!$C:$C=$AT$10),ROW($C:$C)),9,1)</f>
        <v>$I$892:$I$960</v>
      </c>
    </row>
    <row r="4" spans="2:108" ht="16.5" x14ac:dyDescent="0.3">
      <c r="Q4" s="108" t="s">
        <v>68</v>
      </c>
      <c r="R4"/>
      <c r="S4" s="113" t="s">
        <v>69</v>
      </c>
      <c r="T4" s="114" t="s">
        <v>70</v>
      </c>
      <c r="U4"/>
      <c r="V4" s="123">
        <v>3.0000000000000001E-3</v>
      </c>
      <c r="W4" s="121" t="s">
        <v>71</v>
      </c>
      <c r="X4" s="121" t="s">
        <v>45</v>
      </c>
      <c r="Y4" s="121">
        <f ca="1">VLOOKUP(W4,INDIRECT(CONCATENATE(X4,"!",$CT$11)),11,FALSE)</f>
        <v>5.8000999999999996</v>
      </c>
      <c r="Z4" s="121">
        <f ca="1">VLOOKUP(W4,INDIRECT(CONCATENATE(X4,"!",$CT$11)),12,FALSE)</f>
        <v>1.6501000000000001</v>
      </c>
      <c r="AA4" s="121">
        <f ca="1">VLOOKUP(W4,INDIRECT(CONCATENATE(X4,"!",$CT$11)),13,FALSE)</f>
        <v>5.8000999999999996</v>
      </c>
      <c r="AB4" s="121">
        <f ca="1">VLOOKUP(W4,INDIRECT(CONCATENATE(X4,"!",$CT$11)),14,FALSE)</f>
        <v>1.5717999999999999</v>
      </c>
      <c r="AC4" s="121">
        <f ca="1">VLOOKUP(W4,INDIRECT(CONCATENATE(X4,"!",$CT$11)),15,FALSE)</f>
        <v>0</v>
      </c>
      <c r="AD4" s="121" t="str">
        <f ca="1">VLOOKUP(W4,INDIRECT(CONCATENATE(X4,"!",$CT$11)),7,FALSE)</f>
        <v>µA</v>
      </c>
      <c r="AE4" s="122" t="str">
        <f ca="1">CONCATENATE(V4*Z4+Y4,AD4)</f>
        <v>5.8050503µA</v>
      </c>
      <c r="AF4"/>
      <c r="AG4" s="58" t="s">
        <v>72</v>
      </c>
      <c r="AH4" s="101" t="e">
        <f>ADDRESS(MATCH(AH10,Standard5!$C:$C,0),4,1)&amp;":"&amp;ADDRESS(LOOKUP(2,1/(Standard5!$C:$C=AH10),ROW(Standard5!$C:$C)),4,1)</f>
        <v>#N/A</v>
      </c>
      <c r="AI4" s="101" t="e">
        <f>ADDRESS(MATCH(AI10,Standard5!$C:$C,0),4,1)&amp;":"&amp;ADDRESS(LOOKUP(2,1/(Standard5!$C:$C=AI10),ROW(Standard5!$C:$C)),4,1)</f>
        <v>#N/A</v>
      </c>
      <c r="AJ4" s="101" t="e">
        <f>ADDRESS(MATCH(AJ10,Standard5!$C:$C,0),4,1)&amp;":"&amp;ADDRESS(LOOKUP(2,1/(Standard5!$C:$C=AJ10),ROW(Standard5!$C:$C)),4,1)</f>
        <v>#N/A</v>
      </c>
      <c r="AK4" s="101" t="e">
        <f>ADDRESS(MATCH(AK10,Standard5!$C:$C,0),4,1)&amp;":"&amp;ADDRESS(LOOKUP(2,1/(Standard5!$C:$C=AK10),ROW(Standard5!$C:$C)),4,1)</f>
        <v>#N/A</v>
      </c>
      <c r="AL4" s="101" t="e">
        <f>ADDRESS(MATCH(AL10,Standard5!$C:$C,0),4,1)&amp;":"&amp;ADDRESS(LOOKUP(2,1/(Standard5!$C:$C=AL10),ROW(Standard5!$C:$C)),4,1)</f>
        <v>#N/A</v>
      </c>
      <c r="AM4" s="101" t="e">
        <f>ADDRESS(MATCH(AM10,Standard5!$C:$C,0),4,1)&amp;":"&amp;ADDRESS(LOOKUP(2,1/(Standard5!$C:$C=AM10),ROW(Standard5!$C:$C)),4,1)</f>
        <v>#N/A</v>
      </c>
      <c r="AN4" s="101" t="e">
        <f>ADDRESS(MATCH(AN10,Standard5!$C:$C,0),4,1)&amp;":"&amp;ADDRESS(LOOKUP(2,1/(Standard5!$C:$C=AN10),ROW(Standard5!$C:$C)),4,1)</f>
        <v>#N/A</v>
      </c>
      <c r="AO4" s="101" t="e">
        <f>ADDRESS(MATCH(AO10,Standard5!$C:$C,0),4,1)&amp;":"&amp;ADDRESS(LOOKUP(2,1/(Standard5!$C:$C=AO10),ROW(Standard5!$C:$C)),4,1)</f>
        <v>#N/A</v>
      </c>
      <c r="AP4" s="101" t="e">
        <f>ADDRESS(MATCH(AP10,Standard5!$C:$C,0),4,1)&amp;":"&amp;ADDRESS(LOOKUP(2,1/(Standard5!$C:$C=AP10),ROW(Standard5!$C:$C)),4,1)</f>
        <v>#N/A</v>
      </c>
      <c r="AQ4" s="101" t="e">
        <f>ADDRESS(MATCH(AQ10,Standard5!$C:$C,0),4,1)&amp;":"&amp;ADDRESS(LOOKUP(2,1/(Standard5!$C:$C=AQ10),ROW(Standard5!$C:$C)),4,1)</f>
        <v>#N/A</v>
      </c>
      <c r="AR4" s="101" t="e">
        <f>ADDRESS(MATCH(AR10,Standard5!$C:$C,0),4,1)&amp;":"&amp;ADDRESS(LOOKUP(2,1/(Standard5!$C:$C=AR10),ROW(Standard5!$C:$C)),4,1)</f>
        <v>#N/A</v>
      </c>
      <c r="AS4" s="101" t="e">
        <f>ADDRESS(MATCH(AS10,Standard5!$C:$C,0),4,1)&amp;":"&amp;ADDRESS(LOOKUP(2,1/(Standard5!$C:$C=AS10),ROW(Standard5!$C:$C)),4,1)</f>
        <v>#N/A</v>
      </c>
      <c r="AT4" s="101" t="e">
        <f>ADDRESS(MATCH(AT10,Standard5!$C:$C,0),4,1)&amp;":"&amp;ADDRESS(LOOKUP(2,1/(Standard5!$C:$C=AT10),ROW(Standard5!$C:$C)),4,1)</f>
        <v>#N/A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T4" s="58" t="s">
        <v>48</v>
      </c>
      <c r="CU4" s="96" t="str">
        <f>ADDRESS(MATCH($AI$10,Standard2!$C:$C,0),9,1)&amp;":"&amp;ADDRESS(LOOKUP(2,1/(Standard2!$C:$C=$AI$10),ROW($C:$C)),9,1)</f>
        <v>$I$156:$I$552</v>
      </c>
      <c r="CV4" s="96" t="str">
        <f>ADDRESS(MATCH($AK$10,Standard2!$C:$C,0),9,1)&amp;":"&amp;ADDRESS(LOOKUP(2,1/(Standard2!$C:$C=$AK$10),ROW($C:$C)),9,1)</f>
        <v>$I$553:$I$970</v>
      </c>
      <c r="CW4" s="106" t="e">
        <f>ADDRESS(MATCH($AR$10,Standard2!$C:$C,0),9,1)&amp;":"&amp;ADDRESS(LOOKUP(2,1/(Standard2!$C:$C=$AR$10),ROW($C:$C)),9,1)</f>
        <v>#N/A</v>
      </c>
      <c r="CX4" s="96" t="e">
        <f>ADDRESS(MATCH($AS$10,Standard2!$C:$C,0),9,1)&amp;":"&amp;ADDRESS(LOOKUP(2,1/(Standard2!$C:$C=$AS$10),ROW($C:$C)),9,1)</f>
        <v>#N/A</v>
      </c>
      <c r="CY4" s="106" t="e">
        <f>ADDRESS(MATCH($AT$10,Standard2!$C:$C,0),9,1)&amp;":"&amp;ADDRESS(LOOKUP(2,1/(Standard2!$C:$C=$AT$10),ROW($C:$C)),9,1)</f>
        <v>#N/A</v>
      </c>
    </row>
    <row r="5" spans="2:108" ht="16.5" x14ac:dyDescent="0.3">
      <c r="R5" s="140" t="s">
        <v>42</v>
      </c>
      <c r="S5" s="113"/>
      <c r="T5" s="114" t="s">
        <v>72</v>
      </c>
      <c r="U5"/>
      <c r="AE5"/>
      <c r="AF5"/>
      <c r="AG5" s="58" t="s">
        <v>70</v>
      </c>
      <c r="AH5" s="101" t="str">
        <f>ADDRESS(MATCH(AH10,Standard4!$C:$C,0),4,1)&amp;":"&amp;ADDRESS(LOOKUP(2,1/(Standard4!$C:$C=AH10),ROW(Standard4!$C:$C)),4,1)</f>
        <v>$D$4:$D$28</v>
      </c>
      <c r="AI5" s="101" t="str">
        <f>ADDRESS(MATCH(AI10,Standard4!$C:$C,0),4,1)&amp;":"&amp;ADDRESS(LOOKUP(2,1/(Standard4!$C:$C=AI10),ROW(Standard4!$C:$C)),4,1)</f>
        <v>$D$80:$D$119</v>
      </c>
      <c r="AJ5" s="101" t="str">
        <f>ADDRESS(MATCH(AJ10,Standard4!$C:$C,0),4,1)&amp;":"&amp;ADDRESS(LOOKUP(2,1/(Standard4!$C:$C=AJ10),ROW(Standard4!$C:$C)),4,1)</f>
        <v>$D$29:$D$58</v>
      </c>
      <c r="AK5" s="101" t="str">
        <f>ADDRESS(MATCH(AK10,Standard4!$C:$C,0),4,1)&amp;":"&amp;ADDRESS(LOOKUP(2,1/(Standard4!$C:$C=AK10),ROW(Standard4!$C:$C)),4,1)</f>
        <v>$D$120:$D$149</v>
      </c>
      <c r="AL5" s="101" t="e">
        <f>ADDRESS(MATCH(AL10,Standard4!$C:$C,0),4,1)&amp;":"&amp;ADDRESS(LOOKUP(2,1/(Standard4!$C:$C=AL10),ROW(Standard4!$C:$C)),4,1)</f>
        <v>#N/A</v>
      </c>
      <c r="AM5" s="101" t="str">
        <f>ADDRESS(MATCH(AM10,Standard4!$C:$C,0),4,1)&amp;":"&amp;ADDRESS(LOOKUP(2,1/(Standard4!$C:$C=AM10),ROW(Standard4!$C:$C)),4,1)</f>
        <v>$D$150:$D$164</v>
      </c>
      <c r="AN5" s="101" t="str">
        <f>ADDRESS(MATCH(AN10,Standard4!$C:$C,0),4,1)&amp;":"&amp;ADDRESS(LOOKUP(2,1/(Standard4!$C:$C=AN10),ROW(Standard4!$C:$C)),4,1)</f>
        <v>$D$165:$D$169</v>
      </c>
      <c r="AO5" s="101" t="str">
        <f>ADDRESS(MATCH(AO10,Standard4!$C:$C,0),4,1)&amp;":"&amp;ADDRESS(LOOKUP(2,1/(Standard4!$C:$C=AO10),ROW(Standard4!$C:$C)),4,1)</f>
        <v>$D$59:$D$64</v>
      </c>
      <c r="AP5" s="101" t="str">
        <f>ADDRESS(MATCH(AP10,Standard4!$C:$C,0),4,1)&amp;":"&amp;ADDRESS(LOOKUP(2,1/(Standard4!$C:$C=AP10),ROW(Standard4!$C:$C)),4,1)</f>
        <v>$D$65:$D$69</v>
      </c>
      <c r="AQ5" s="101" t="str">
        <f>ADDRESS(MATCH(AQ10,Standard4!$C:$C,0),4,1)&amp;":"&amp;ADDRESS(LOOKUP(2,1/(Standard4!$C:$C=AQ10),ROW(Standard4!$C:$C)),4,1)</f>
        <v>$D$70:$D$79</v>
      </c>
      <c r="AR5" s="101" t="e">
        <f>ADDRESS(MATCH(AR10,Standard4!$C:$C,0),4,1)&amp;":"&amp;ADDRESS(LOOKUP(2,1/(Standard4!$C:$C=AR10),ROW(Standard4!$C:$C)),4,1)</f>
        <v>#N/A</v>
      </c>
      <c r="AS5" s="101" t="e">
        <f>ADDRESS(MATCH(AS10,Standard4!$C:$C,0),4,1)&amp;":"&amp;ADDRESS(LOOKUP(2,1/(Standard4!$C:$C=AS10),ROW(Standard4!$C:$C)),4,1)</f>
        <v>#N/A</v>
      </c>
      <c r="AT5" s="101" t="e">
        <f>ADDRESS(MATCH(AT10,Standard4!$C:$C,0),4,1)&amp;":"&amp;ADDRESS(LOOKUP(2,1/(Standard4!$C:$C=AT10),ROW(Standard4!$C:$C)),4,1)</f>
        <v>#N/A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T5" s="58" t="s">
        <v>57</v>
      </c>
      <c r="CU5" s="96" t="e">
        <f>ADDRESS(MATCH($AI$10,Standard3!$C:$C,0),9,1)&amp;":"&amp;ADDRESS(LOOKUP(2,1/(Standard3!$C:$C=$AI$10),ROW($C:$C)),9,1)</f>
        <v>#N/A</v>
      </c>
      <c r="CV5" s="96" t="e">
        <f>ADDRESS(MATCH($AK$10,Standard3!$C:$C,0),9,1)&amp;":"&amp;ADDRESS(LOOKUP(2,1/(Standard3!$C:$C=$AK$10),ROW($C:$C)),9,1)</f>
        <v>#N/A</v>
      </c>
      <c r="CW5" s="106" t="e">
        <f>ADDRESS(MATCH($AR$10,Standard3!$C:$C,0),9,1)&amp;":"&amp;ADDRESS(LOOKUP(2,1/(Standard3!$C:$C=$AR$10),ROW($C:$C)),9,1)</f>
        <v>#N/A</v>
      </c>
      <c r="CX5" s="96" t="e">
        <f>ADDRESS(MATCH($AS$10,Standard3!$C:$C,0),9,1)&amp;":"&amp;ADDRESS(LOOKUP(2,1/(Standard3!$C:$C=$AS$10),ROW($C:$C)),9,1)</f>
        <v>#N/A</v>
      </c>
      <c r="CY5" s="106" t="e">
        <f>ADDRESS(MATCH($AT$10,Standard3!$C:$C,0),9,1)&amp;":"&amp;ADDRESS(LOOKUP(2,1/(Standard3!$C:$C=$AT$10),ROW($C:$C)),9,1)</f>
        <v>#N/A</v>
      </c>
    </row>
    <row r="6" spans="2:108" ht="16.5" customHeight="1" x14ac:dyDescent="0.3">
      <c r="S6" s="116"/>
      <c r="T6" s="117" t="s">
        <v>67</v>
      </c>
      <c r="U6"/>
      <c r="AE6" s="61"/>
      <c r="AF6" s="61"/>
      <c r="AG6" s="66" t="s">
        <v>57</v>
      </c>
      <c r="AH6" s="101" t="e">
        <f>ADDRESS(MATCH(AH10,Standard3!$C:$C,0),4,1)&amp;":"&amp;ADDRESS(LOOKUP(2,1/(Standard3!$C:$C=AH10),ROW(Standard3!$C:$C)),4,1)</f>
        <v>#N/A</v>
      </c>
      <c r="AI6" s="101" t="e">
        <f>ADDRESS(MATCH(AI10,Standard3!$C:$C,0),4,1)&amp;":"&amp;ADDRESS(LOOKUP(2,1/(Standard3!$C:$C=AI10),ROW(Standard3!$C:$C)),4,1)</f>
        <v>#N/A</v>
      </c>
      <c r="AJ6" s="101" t="e">
        <f>ADDRESS(MATCH(AJ10,Standard3!$C:$C,0),4,1)&amp;":"&amp;ADDRESS(LOOKUP(2,1/(Standard3!$C:$C=AJ10),ROW(Standard3!$C:$C)),4,1)</f>
        <v>#N/A</v>
      </c>
      <c r="AK6" s="101" t="e">
        <f>ADDRESS(MATCH(AK10,Standard3!$C:$C,0),4,1)&amp;":"&amp;ADDRESS(LOOKUP(2,1/(Standard3!$C:$C=AK10),ROW(Standard3!$C:$C)),4,1)</f>
        <v>#N/A</v>
      </c>
      <c r="AL6" s="101" t="str">
        <f>ADDRESS(MATCH(AL10,Standard3!$C:$C,0),4,1)&amp;":"&amp;ADDRESS(LOOKUP(2,1/(Standard3!$C:$C=AL10),ROW(Standard3!$C:$C)),4,1)</f>
        <v>$D$39:$D$73</v>
      </c>
      <c r="AM6" s="101" t="e">
        <f>ADDRESS(MATCH(AM10,Standard3!$C:$C,0),4,1)&amp;":"&amp;ADDRESS(LOOKUP(2,1/(Standard3!$C:$C=AM10),ROW(Standard3!$C:$C)),4,1)</f>
        <v>#N/A</v>
      </c>
      <c r="AN6" s="101" t="e">
        <f>ADDRESS(MATCH(AN10,Standard3!$C:$C,0),4,1)&amp;":"&amp;ADDRESS(LOOKUP(2,1/(Standard3!$C:$C=AN10),ROW(Standard3!$C:$C)),4,1)</f>
        <v>#N/A</v>
      </c>
      <c r="AO6" s="101" t="e">
        <f>ADDRESS(MATCH(AO10,Standard3!$C:$C,0),4,1)&amp;":"&amp;ADDRESS(LOOKUP(2,1/(Standard3!$C:$C=AO10),ROW(Standard3!$C:$C)),4,1)</f>
        <v>#N/A</v>
      </c>
      <c r="AP6" s="101" t="e">
        <f>ADDRESS(MATCH(AP10,Standard3!$C:$C,0),4,1)&amp;":"&amp;ADDRESS(LOOKUP(2,1/(Standard3!$C:$C=AP10),ROW(Standard3!$C:$C)),4,1)</f>
        <v>#N/A</v>
      </c>
      <c r="AQ6" s="101" t="e">
        <f>ADDRESS(MATCH(AQ10,Standard3!$C:$C,0),4,1)&amp;":"&amp;ADDRESS(LOOKUP(2,1/(Standard3!$C:$C=AQ10),ROW(Standard3!$C:$C)),4,1)</f>
        <v>#N/A</v>
      </c>
      <c r="AR6" s="101" t="e">
        <f>ADDRESS(MATCH(AR10,Standard3!$C:$C,0),4,1)&amp;":"&amp;ADDRESS(LOOKUP(2,1/(Standard3!$C:$C=AR10),ROW(Standard3!$C:$C)),4,1)</f>
        <v>#N/A</v>
      </c>
      <c r="AS6" s="101" t="e">
        <f>ADDRESS(MATCH(AS10,Standard3!$C:$C,0),4,1)&amp;":"&amp;ADDRESS(LOOKUP(2,1/(Standard3!$C:$C=AS10),ROW(Standard3!$C:$C)),4,1)</f>
        <v>#N/A</v>
      </c>
      <c r="AT6" s="101" t="e">
        <f>ADDRESS(MATCH(AT10,Standard3!$C:$C,0),4,1)&amp;":"&amp;ADDRESS(LOOKUP(2,1/(Standard3!$C:$C=AT10),ROW(Standard3!$C:$C)),4,1)</f>
        <v>#N/A</v>
      </c>
      <c r="BX6" s="107"/>
      <c r="CD6" s="63"/>
      <c r="CE6" s="63"/>
      <c r="CF6" s="63"/>
      <c r="CG6" s="63"/>
      <c r="CH6" s="63"/>
      <c r="CO6" s="64"/>
      <c r="CQ6" s="65"/>
      <c r="CT6" s="58" t="s">
        <v>70</v>
      </c>
      <c r="CU6" s="96" t="str">
        <f>ADDRESS(MATCH($AI$10,Standard4!$C:$C,0),9,1)&amp;":"&amp;ADDRESS(LOOKUP(2,1/(Standard4!$C:$C=$AI$10),ROW($C:$C)),9,1)</f>
        <v>$I$80:$I$119</v>
      </c>
      <c r="CV6" s="96" t="str">
        <f>ADDRESS(MATCH($AK$10,Standard4!$C:$C,0),9,1)&amp;":"&amp;ADDRESS(LOOKUP(2,1/(Standard4!$C:$C=$AK$10),ROW($C:$C)),9,1)</f>
        <v>$I$120:$I$149</v>
      </c>
      <c r="CW6" s="106" t="e">
        <f>ADDRESS(MATCH($AR$10,Standard4!$C:$C,0),9,1)&amp;":"&amp;ADDRESS(LOOKUP(2,1/(Standard4!$C:$C=$AR$10),ROW($C:$C)),9,1)</f>
        <v>#N/A</v>
      </c>
      <c r="CX6" s="96" t="e">
        <f>ADDRESS(MATCH($AS$10,Standard4!$C:$C,0),9,1)&amp;":"&amp;ADDRESS(LOOKUP(2,1/(Standard4!$C:$C=$AS$10),ROW($C:$C)),9,1)</f>
        <v>#N/A</v>
      </c>
      <c r="CY6" s="106" t="e">
        <f>ADDRESS(MATCH($AT$10,Standard4!$C:$C,0),9,1)&amp;":"&amp;ADDRESS(LOOKUP(2,1/(Standard4!$C:$C=$AT$10),ROW($C:$C)),9,1)</f>
        <v>#N/A</v>
      </c>
      <c r="CZ6" s="124" t="s">
        <v>73</v>
      </c>
      <c r="DB6" t="s">
        <v>74</v>
      </c>
      <c r="DC6" t="s">
        <v>75</v>
      </c>
    </row>
    <row r="7" spans="2:108" ht="17.25" thickBot="1" x14ac:dyDescent="0.35">
      <c r="S7" s="118"/>
      <c r="T7" s="119" t="s">
        <v>76</v>
      </c>
      <c r="U7"/>
      <c r="AG7" s="66" t="s">
        <v>48</v>
      </c>
      <c r="AH7" s="101" t="str">
        <f>ADDRESS(MATCH(AH10,Standard2!$C:$C,0),4,1)&amp;":"&amp;ADDRESS(LOOKUP(2,1/(Standard2!$C:$C=AH10),ROW(Standard2!$C:$C)),4,1)</f>
        <v>$D$4:$D$35</v>
      </c>
      <c r="AI7" s="101" t="str">
        <f>ADDRESS(MATCH(AI10,Standard2!$C:$C,0),4,1)&amp;":"&amp;ADDRESS(LOOKUP(2,1/(Standard2!$C:$C=AI10),ROW(Standard2!$C:$C)),4,1)</f>
        <v>$D$156:$D$552</v>
      </c>
      <c r="AJ7" s="101" t="str">
        <f>ADDRESS(MATCH(AJ10,Standard2!$C:$C,0),4,1)&amp;":"&amp;ADDRESS(LOOKUP(2,1/(Standard2!$C:$C=AJ10),ROW(Standard2!$C:$C)),4,1)</f>
        <v>$D$36:$D$95</v>
      </c>
      <c r="AK7" s="101" t="str">
        <f>ADDRESS(MATCH(AK10,Standard2!$C:$C,0),4,1)&amp;":"&amp;ADDRESS(LOOKUP(2,1/(Standard2!$C:$C=AK10),ROW(Standard2!$C:$C)),4,1)</f>
        <v>$D$553:$D$970</v>
      </c>
      <c r="AL7" s="101" t="str">
        <f>ADDRESS(MATCH(AL10,Standard2!$C:$C,0),4,1)&amp;":"&amp;ADDRESS(LOOKUP(2,1/(Standard2!$C:$C=AL10),ROW(Standard2!$C:$C)),4,1)</f>
        <v>$D$96:$D$155</v>
      </c>
      <c r="AM7" s="101" t="e">
        <f>ADDRESS(MATCH(AM10,Standard2!$C:$C,0),4,1)&amp;":"&amp;ADDRESS(LOOKUP(2,1/(Standard2!$C:$C=AM10),ROW(Standard2!$C:$C)),4,1)</f>
        <v>#N/A</v>
      </c>
      <c r="AN7" s="101" t="str">
        <f>ADDRESS(MATCH(AN10,Standard2!$C:$C,0),4,1)&amp;":"&amp;ADDRESS(LOOKUP(2,1/(Standard2!$C:$C=AN10),ROW(Standard2!$C:$C)),4,1)</f>
        <v>$D$751:$D$1002</v>
      </c>
      <c r="AO7" s="101" t="e">
        <f>ADDRESS(MATCH(AO10,Standard2!$C:$C,0),4,1)&amp;":"&amp;ADDRESS(LOOKUP(2,1/(Standard2!$C:$C=AO10),ROW(Standard2!$C:$C)),4,1)</f>
        <v>#N/A</v>
      </c>
      <c r="AP7" s="101" t="e">
        <f>ADDRESS(MATCH(AP10,Standard2!$C:$C,0),4,1)&amp;":"&amp;ADDRESS(LOOKUP(2,1/(Standard2!$C:$C=AP10),ROW(Standard2!$C:$C)),4,1)</f>
        <v>#N/A</v>
      </c>
      <c r="AQ7" s="101" t="e">
        <f>ADDRESS(MATCH(AQ10,Standard2!$C:$C,0),4,1)&amp;":"&amp;ADDRESS(LOOKUP(2,1/(Standard2!$C:$C=AQ10),ROW(Standard2!$C:$C)),4,1)</f>
        <v>#N/A</v>
      </c>
      <c r="AR7" s="101" t="e">
        <f>ADDRESS(MATCH(AR10,Standard2!$C:$C,0),4,1)&amp;":"&amp;ADDRESS(LOOKUP(2,1/(Standard2!$C:$C=AR10),ROW(Standard2!$C:$C)),4,1)</f>
        <v>#N/A</v>
      </c>
      <c r="AS7" s="101" t="e">
        <f>ADDRESS(MATCH(AS10,Standard2!$C:$C,0),4,1)&amp;":"&amp;ADDRESS(LOOKUP(2,1/(Standard2!$C:$C=AS10),ROW(Standard2!$C:$C)),4,1)</f>
        <v>#N/A</v>
      </c>
      <c r="AT7" s="101" t="e">
        <f>ADDRESS(MATCH(AT10,Standard2!$C:$C,0),4,1)&amp;":"&amp;ADDRESS(LOOKUP(2,1/(Standard2!$C:$C=AT10),ROW(Standard2!$C:$C)),4,1)</f>
        <v>#N/A</v>
      </c>
      <c r="BA7" s="100" t="s">
        <v>77</v>
      </c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72"/>
      <c r="BV7" s="71" t="s">
        <v>78</v>
      </c>
      <c r="BY7" s="68"/>
      <c r="BZ7" s="69"/>
      <c r="CA7" s="69"/>
      <c r="CB7" s="69"/>
      <c r="CC7" s="70"/>
      <c r="CD7" s="68"/>
      <c r="CE7" s="69"/>
      <c r="CF7" s="69"/>
      <c r="CG7" s="69"/>
      <c r="CH7" s="70"/>
      <c r="CI7" s="68"/>
      <c r="CJ7" s="69"/>
      <c r="CK7" s="69"/>
      <c r="CL7" s="69"/>
      <c r="CM7" s="70"/>
      <c r="CN7" s="72"/>
      <c r="CO7" s="73"/>
      <c r="CP7" s="74"/>
      <c r="CQ7" s="74"/>
      <c r="CR7" s="74"/>
      <c r="CS7" s="75"/>
      <c r="CT7" s="58" t="s">
        <v>72</v>
      </c>
      <c r="CU7" s="96" t="e">
        <f>ADDRESS(MATCH($AI$10,Standard5!$C:$C,0),9,1)&amp;":"&amp;ADDRESS(LOOKUP(2,1/(Standard5!$C:$C=$AI$10),ROW($C:$C)),9,1)</f>
        <v>#N/A</v>
      </c>
      <c r="CV7" s="96" t="e">
        <f>ADDRESS(MATCH($AK$10,Standard5!$C:$C,0),9,1)&amp;":"&amp;ADDRESS(LOOKUP(2,1/(Standard5!$C:$C=$AK$10),ROW($C:$C)),9,1)</f>
        <v>#N/A</v>
      </c>
      <c r="CW7" s="106" t="e">
        <f>ADDRESS(MATCH($AR$10,Standard5!$C:$C,0),9,1)&amp;":"&amp;ADDRESS(LOOKUP(2,1/(Standard5!$C:$C=$AR$10),ROW($C:$C)),9,1)</f>
        <v>#N/A</v>
      </c>
      <c r="CX7" s="96" t="e">
        <f>ADDRESS(MATCH($AS$10,Standard5!$C:$C,0),9,1)&amp;":"&amp;ADDRESS(LOOKUP(2,1/(Standard5!$C:$C=$AS$10),ROW($C:$C)),9,1)</f>
        <v>#N/A</v>
      </c>
      <c r="CY7" s="106" t="e">
        <f>ADDRESS(MATCH($AT$10,Standard5!$C:$C,0),9,1)&amp;":"&amp;ADDRESS(LOOKUP(2,1/(Standard5!$C:$C=$AT$10),ROW($C:$C)),9,1)</f>
        <v>#N/A</v>
      </c>
      <c r="CZ7" s="124"/>
      <c r="DB7" t="s">
        <v>79</v>
      </c>
      <c r="DC7" t="s">
        <v>80</v>
      </c>
    </row>
    <row r="8" spans="2:108" ht="16.5" customHeight="1" x14ac:dyDescent="0.3">
      <c r="S8"/>
      <c r="T8"/>
      <c r="X8" s="76"/>
      <c r="Y8" s="62"/>
      <c r="AE8" s="76"/>
      <c r="AG8" s="66" t="s">
        <v>45</v>
      </c>
      <c r="AH8" s="101" t="str">
        <f>ADDRESS(MATCH(AH10,Standard1!$C:$C,0),4,1)&amp;":"&amp;ADDRESS(LOOKUP(2,1/(Standard1!$C:$C=AH10),ROW(Standard1!$C:$C)),4,1)</f>
        <v>$D$4:$D$40</v>
      </c>
      <c r="AI8" s="101" t="str">
        <f>ADDRESS(MATCH(AI10,Standard1!$C:$C,0),4,1)&amp;":"&amp;ADDRESS(LOOKUP(2,1/(Standard1!$C:$C=AI10),ROW(Standard1!$C:$C)),4,1)</f>
        <v>$D$230:$D$439</v>
      </c>
      <c r="AJ8" s="101" t="str">
        <f>ADDRESS(MATCH(AJ10,Standard1!$C:$C,0),4,1)&amp;":"&amp;ADDRESS(LOOKUP(2,1/(Standard1!$C:$C=AJ10),ROW(Standard1!$C:$C)),4,1)</f>
        <v>$D$41:$D$81</v>
      </c>
      <c r="AK8" s="101" t="str">
        <f>ADDRESS(MATCH(AK10,Standard1!$C:$C,0),4,1)&amp;":"&amp;ADDRESS(LOOKUP(2,1/(Standard1!$C:$C=AK10),ROW(Standard1!$C:$C)),4,1)</f>
        <v>$D$471:$D$735</v>
      </c>
      <c r="AL8" s="101" t="str">
        <f>ADDRESS(MATCH(AL10,Standard1!$C:$C,0),4,1)&amp;":"&amp;ADDRESS(LOOKUP(2,1/(Standard1!$C:$C=AL10),ROW(Standard1!$C:$C)),4,1)</f>
        <v>$D$151:$D$229</v>
      </c>
      <c r="AM8" s="101" t="str">
        <f>ADDRESS(MATCH(AM10,Standard1!$C:$C,0),4,1)&amp;":"&amp;ADDRESS(LOOKUP(2,1/(Standard1!$C:$C=AM10),ROW(Standard1!$C:$C)),4,1)</f>
        <v>$D$961:$D$1030</v>
      </c>
      <c r="AN8" s="101" t="str">
        <f>ADDRESS(MATCH(AN10,Standard1!$C:$C,0),4,1)&amp;":"&amp;ADDRESS(LOOKUP(2,1/(Standard1!$C:$C=AN10),ROW(Standard1!$C:$C)),4,1)</f>
        <v>$D$440:$D$470</v>
      </c>
      <c r="AO8" s="101" t="str">
        <f>ADDRESS(MATCH(AO10,Standard1!$C:$C,0),4,1)&amp;":"&amp;ADDRESS(LOOKUP(2,1/(Standard1!$C:$C=AO10),ROW(Standard1!$C:$C)),4,1)</f>
        <v>$D$82:$D$107</v>
      </c>
      <c r="AP8" s="101" t="str">
        <f>ADDRESS(MATCH(AP10,Standard1!$C:$C,0),4,1)&amp;":"&amp;ADDRESS(LOOKUP(2,1/(Standard1!$C:$C=AP10),ROW(Standard1!$C:$C)),4,1)</f>
        <v>$D$108:$D$129</v>
      </c>
      <c r="AQ8" s="101" t="str">
        <f>ADDRESS(MATCH(AQ10,Standard1!$C:$C,0),4,1)&amp;":"&amp;ADDRESS(LOOKUP(2,1/(Standard1!$C:$C=AQ10),ROW(Standard1!$C:$C)),4,1)</f>
        <v>$D$130:$D$150</v>
      </c>
      <c r="AR8" s="101" t="str">
        <f>ADDRESS(MATCH(AR10,Standard1!$C:$C,0),4,1)&amp;":"&amp;ADDRESS(LOOKUP(2,1/(Standard1!$C:$C=AR10),ROW(Standard1!$C:$C)),4,1)</f>
        <v>$D$736:$D$826</v>
      </c>
      <c r="AS8" s="101" t="str">
        <f>ADDRESS(MATCH(AS10,Standard1!$C:$C,0),4,1)&amp;":"&amp;ADDRESS(LOOKUP(2,1/(Standard1!$C:$C=AS10),ROW(Standard1!$C:$C)),4,1)</f>
        <v>$D$827:$D$891</v>
      </c>
      <c r="AT8" s="101" t="str">
        <f>ADDRESS(MATCH(AT10,Standard1!$C:$C,0),4,1)&amp;":"&amp;ADDRESS(LOOKUP(2,1/(Standard1!$C:$C=AT10),ROW(Standard1!$C:$C)),4,1)</f>
        <v>$D$892:$D$960</v>
      </c>
      <c r="AU8" s="96"/>
      <c r="AV8" s="96"/>
      <c r="AW8" s="96"/>
      <c r="AX8" s="96"/>
      <c r="AY8" s="96"/>
      <c r="AZ8" s="96"/>
      <c r="BA8" s="53" t="s">
        <v>81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77"/>
      <c r="BV8" s="62" t="s">
        <v>82</v>
      </c>
      <c r="BY8" s="62"/>
      <c r="CC8" s="76"/>
      <c r="CD8" s="62"/>
      <c r="CH8" s="76"/>
      <c r="CI8" s="62"/>
      <c r="CM8" s="76"/>
      <c r="CN8" s="78"/>
      <c r="CO8" s="103" t="s">
        <v>83</v>
      </c>
      <c r="CS8" s="79"/>
      <c r="CT8" s="58" t="s">
        <v>67</v>
      </c>
      <c r="CU8" s="96" t="e">
        <f>ADDRESS(MATCH($AI$10,Standard6!$C:$C,0),9,1)&amp;":"&amp;ADDRESS(LOOKUP(2,1/(Standard6!$C:$C=$AI$10),ROW($C:$C)),9,1)</f>
        <v>#N/A</v>
      </c>
      <c r="CV8" s="96" t="e">
        <f>ADDRESS(MATCH($AK$10,Standard6!$C:$C,0),9,1)&amp;":"&amp;ADDRESS(LOOKUP(2,1/(Standard6!$C:$C=$AK$10),ROW($C:$C)),9,1)</f>
        <v>#N/A</v>
      </c>
      <c r="CW8" s="106" t="e">
        <f>ADDRESS(MATCH($AR$10,Standard6!$C:$C,0),9,1)&amp;":"&amp;ADDRESS(LOOKUP(2,1/(Standard6!$C:$C=$AR$10),ROW($C:$C)),9,1)</f>
        <v>#N/A</v>
      </c>
      <c r="CX8" s="96" t="e">
        <f>ADDRESS(MATCH($AS$10,Standard6!$C:$C,0),9,1)&amp;":"&amp;ADDRESS(LOOKUP(2,1/(Standard6!$C:$C=$AS$10),ROW($C:$C)),9,1)</f>
        <v>#N/A</v>
      </c>
      <c r="CY8" s="106" t="e">
        <f>ADDRESS(MATCH($AT$10,Standard6!$C:$C,0),9,1)&amp;":"&amp;ADDRESS(LOOKUP(2,1/(Standard6!$C:$C=$AT$10),ROW($C:$C)),9,1)</f>
        <v>#N/A</v>
      </c>
      <c r="CZ8" s="124"/>
    </row>
    <row r="9" spans="2:108" x14ac:dyDescent="0.25">
      <c r="S9" s="59"/>
      <c r="T9" s="80" t="s">
        <v>84</v>
      </c>
      <c r="X9" s="76"/>
      <c r="Y9" s="80" t="s">
        <v>85</v>
      </c>
      <c r="AE9" s="76"/>
      <c r="AH9" s="80" t="s">
        <v>86</v>
      </c>
      <c r="BA9" s="62" t="s">
        <v>87</v>
      </c>
      <c r="BB9" s="58" t="s">
        <v>87</v>
      </c>
      <c r="BC9" s="58" t="s">
        <v>88</v>
      </c>
      <c r="BD9" s="58" t="s">
        <v>88</v>
      </c>
      <c r="BE9" s="58" t="s">
        <v>89</v>
      </c>
      <c r="BF9" s="58" t="s">
        <v>90</v>
      </c>
      <c r="BG9" s="58" t="s">
        <v>91</v>
      </c>
      <c r="BH9" s="58" t="s">
        <v>88</v>
      </c>
      <c r="BI9" s="58" t="s">
        <v>88</v>
      </c>
      <c r="BJ9" s="58" t="s">
        <v>88</v>
      </c>
      <c r="BK9" s="58" t="s">
        <v>88</v>
      </c>
      <c r="BL9" s="58" t="s">
        <v>88</v>
      </c>
      <c r="BM9" s="58" t="s">
        <v>88</v>
      </c>
      <c r="BU9" s="78"/>
      <c r="BV9" s="62"/>
      <c r="BX9" s="81"/>
      <c r="BY9" s="82" t="s">
        <v>92</v>
      </c>
      <c r="CC9" s="76"/>
      <c r="CD9" s="82" t="s">
        <v>93</v>
      </c>
      <c r="CH9" s="76"/>
      <c r="CI9" s="82" t="s">
        <v>94</v>
      </c>
      <c r="CM9" s="76"/>
      <c r="CN9" s="78"/>
      <c r="CO9" s="103" t="s">
        <v>95</v>
      </c>
      <c r="CS9" s="79"/>
      <c r="CT9" s="58"/>
      <c r="CZ9" s="124"/>
      <c r="DB9" t="s">
        <v>96</v>
      </c>
    </row>
    <row r="10" spans="2:108" x14ac:dyDescent="0.25">
      <c r="Q10" s="61" t="s">
        <v>97</v>
      </c>
      <c r="R10" t="s">
        <v>98</v>
      </c>
      <c r="S10" s="58" t="s">
        <v>99</v>
      </c>
      <c r="T10" s="83" t="s">
        <v>100</v>
      </c>
      <c r="U10" s="54" t="s">
        <v>101</v>
      </c>
      <c r="V10" s="84" t="s">
        <v>102</v>
      </c>
      <c r="W10" s="84" t="s">
        <v>103</v>
      </c>
      <c r="X10" s="85" t="s">
        <v>102</v>
      </c>
      <c r="Y10" s="52" t="s">
        <v>104</v>
      </c>
      <c r="Z10" s="54" t="s">
        <v>104</v>
      </c>
      <c r="AA10" s="53" t="s">
        <v>104</v>
      </c>
      <c r="AB10" s="53" t="s">
        <v>104</v>
      </c>
      <c r="AC10" s="53" t="s">
        <v>104</v>
      </c>
      <c r="AD10" s="53" t="s">
        <v>104</v>
      </c>
      <c r="AE10" s="86" t="s">
        <v>105</v>
      </c>
      <c r="AF10" s="61" t="s">
        <v>106</v>
      </c>
      <c r="AG10" s="87" t="s">
        <v>107</v>
      </c>
      <c r="AH10" s="52" t="s">
        <v>108</v>
      </c>
      <c r="AI10" s="53" t="s">
        <v>109</v>
      </c>
      <c r="AJ10" s="53" t="s">
        <v>110</v>
      </c>
      <c r="AK10" s="53" t="s">
        <v>111</v>
      </c>
      <c r="AL10" s="53" t="s">
        <v>112</v>
      </c>
      <c r="AM10" s="53" t="s">
        <v>113</v>
      </c>
      <c r="AN10" s="53" t="s">
        <v>114</v>
      </c>
      <c r="AO10" s="53" t="s">
        <v>115</v>
      </c>
      <c r="AP10" s="53" t="s">
        <v>116</v>
      </c>
      <c r="AQ10" s="53" t="s">
        <v>117</v>
      </c>
      <c r="AR10" s="53" t="s">
        <v>118</v>
      </c>
      <c r="AS10" s="53" t="s">
        <v>119</v>
      </c>
      <c r="AT10" s="53" t="s">
        <v>120</v>
      </c>
      <c r="AU10" s="53"/>
      <c r="AV10" s="53"/>
      <c r="AW10" s="53"/>
      <c r="AX10" s="53"/>
      <c r="AY10" s="53"/>
      <c r="AZ10" s="53"/>
      <c r="BA10" s="52" t="str">
        <f t="shared" ref="BA10:BM10" si="0">AH10</f>
        <v>DCV</v>
      </c>
      <c r="BB10" s="53" t="str">
        <f t="shared" si="0"/>
        <v>ACV</v>
      </c>
      <c r="BC10" s="53" t="str">
        <f t="shared" si="0"/>
        <v>DCA</v>
      </c>
      <c r="BD10" s="53" t="str">
        <f t="shared" si="0"/>
        <v>ACA</v>
      </c>
      <c r="BE10" s="53" t="str">
        <f t="shared" si="0"/>
        <v>Resistance</v>
      </c>
      <c r="BF10" s="53" t="str">
        <f t="shared" si="0"/>
        <v>Capacitance</v>
      </c>
      <c r="BG10" s="53" t="str">
        <f t="shared" si="0"/>
        <v>Frequency</v>
      </c>
      <c r="BH10" s="53" t="str">
        <f t="shared" si="0"/>
        <v>DCA 10 TURN</v>
      </c>
      <c r="BI10" s="53" t="str">
        <f t="shared" si="0"/>
        <v>DCA 20 TURN</v>
      </c>
      <c r="BJ10" s="53" t="str">
        <f t="shared" si="0"/>
        <v>DCA 50 TURN</v>
      </c>
      <c r="BK10" s="53" t="str">
        <f t="shared" si="0"/>
        <v>ACA 10 TURN</v>
      </c>
      <c r="BL10" s="53" t="str">
        <f t="shared" si="0"/>
        <v>ACA 20 TURN</v>
      </c>
      <c r="BM10" s="53" t="str">
        <f t="shared" si="0"/>
        <v>ACA 50 TURN</v>
      </c>
      <c r="BN10" s="53"/>
      <c r="BO10" s="53"/>
      <c r="BP10" s="53"/>
      <c r="BQ10" s="53"/>
      <c r="BR10" s="53"/>
      <c r="BS10" s="53"/>
      <c r="BT10" s="53"/>
      <c r="BU10" s="86" t="s">
        <v>121</v>
      </c>
      <c r="BV10" s="83" t="s">
        <v>91</v>
      </c>
      <c r="BW10" s="54" t="s">
        <v>107</v>
      </c>
      <c r="BX10" s="86" t="s">
        <v>122</v>
      </c>
      <c r="BY10" s="52" t="s">
        <v>61</v>
      </c>
      <c r="BZ10" s="53" t="s">
        <v>62</v>
      </c>
      <c r="CA10" s="53" t="s">
        <v>123</v>
      </c>
      <c r="CB10" s="53" t="s">
        <v>124</v>
      </c>
      <c r="CC10" s="88" t="s">
        <v>125</v>
      </c>
      <c r="CD10" s="89" t="s">
        <v>126</v>
      </c>
      <c r="CE10" s="84" t="s">
        <v>127</v>
      </c>
      <c r="CF10" s="84" t="s">
        <v>128</v>
      </c>
      <c r="CG10" s="84" t="s">
        <v>129</v>
      </c>
      <c r="CH10" s="85" t="s">
        <v>130</v>
      </c>
      <c r="CI10" s="52" t="s">
        <v>131</v>
      </c>
      <c r="CJ10" s="53" t="s">
        <v>132</v>
      </c>
      <c r="CK10" s="53" t="s">
        <v>133</v>
      </c>
      <c r="CL10" s="53" t="s">
        <v>134</v>
      </c>
      <c r="CM10" s="88" t="s">
        <v>135</v>
      </c>
      <c r="CN10" s="86" t="s">
        <v>66</v>
      </c>
      <c r="CO10" s="52" t="s">
        <v>136</v>
      </c>
      <c r="CP10" s="53" t="s">
        <v>137</v>
      </c>
      <c r="CQ10" s="54" t="s">
        <v>24</v>
      </c>
      <c r="CR10" s="90"/>
      <c r="CS10" s="91"/>
      <c r="CT10" s="61" t="s">
        <v>138</v>
      </c>
      <c r="CU10" s="58" t="str">
        <f>BB10</f>
        <v>ACV</v>
      </c>
      <c r="CV10" s="58" t="str">
        <f>BD10</f>
        <v>ACA</v>
      </c>
      <c r="CW10" s="55" t="str">
        <f>BK10</f>
        <v>ACA 10 TURN</v>
      </c>
      <c r="CX10" s="55" t="str">
        <f>BL10</f>
        <v>ACA 20 TURN</v>
      </c>
      <c r="CY10" s="55" t="str">
        <f>BM10</f>
        <v>ACA 50 TURN</v>
      </c>
      <c r="CZ10" s="124"/>
      <c r="DB10" t="s">
        <v>136</v>
      </c>
      <c r="DC10" t="s">
        <v>139</v>
      </c>
      <c r="DD10" t="s">
        <v>140</v>
      </c>
    </row>
    <row r="11" spans="2:108" x14ac:dyDescent="0.25">
      <c r="Q11" s="58" t="e">
        <f ca="1">CONCATENATE(AE11,CQ11,AF11,BX11)</f>
        <v>#N/A</v>
      </c>
      <c r="R11" t="str">
        <f>IF(Worksheet!I6=$S$2,$S$2,IF(Worksheet!I6=$S$3,$S$3,$S$1))</f>
        <v>5502A</v>
      </c>
      <c r="S11" s="59" t="str">
        <f t="shared" ref="S11:S74" ca="1" si="1">IFERROR(CONCATENATE((ROUND(MAX((SQRT(((((STDEV(CI11:CM11))/SQRT(5))*2.87/2)^2)+(((CA11+(AG11*(CB11)))*0.5)^2))*2),BY11+(BZ11*AG11)),2-(1+INT(LOG10(ABS(MAX((SQRT(((((STDEV(CI11:CM11))/SQRT(5))*2.87/2)^2)+(((CA11+(AG11*(CB11)))*0.5)^2))*2),BY11+(BZ11*AG11))))))))," ",CN11),"*")</f>
        <v>*</v>
      </c>
      <c r="T11" s="55" t="e">
        <f>CQ11</f>
        <v>#N/A</v>
      </c>
      <c r="U11" s="60">
        <f>IF(Worksheet!S6="%",ABS(Worksheet!Z6),ABS(Worksheet!U6))</f>
        <v>0</v>
      </c>
      <c r="V11" s="126">
        <f>IF(Worksheet!S6="%",Worksheet!AA6,Worksheet!S6)</f>
        <v>0</v>
      </c>
      <c r="W11" s="60" t="str">
        <f>IF(Worksheet!S6="%","",IF(Worksheet!Z6&lt;&gt;"",Worksheet!Z6,""))</f>
        <v/>
      </c>
      <c r="X11" s="60" t="str">
        <f>IF(Worksheet!S6="%","",IF(Worksheet!AA6&lt;&gt;"",Worksheet!AA6,""))</f>
        <v/>
      </c>
      <c r="Y11" s="58" t="str">
        <f>IF(OR(LEFT(RIGHT(V11,2),1)="°",LEFT(RIGHT(V11,2),1)="Ω",LEFT(RIGHT(V11,2),1)=Z11),"",LEFT(RIGHT(V11,2),1))</f>
        <v/>
      </c>
      <c r="Z11" s="58" t="str">
        <f>IF(RIGHT(V11,1)="Ω","O",IF(RIGHT(V11,2)="°F","DGF",IF(RIGHT(V11,2)="°C","DGC",RIGHT(V11,1))))</f>
        <v>0</v>
      </c>
      <c r="AA11" s="58" t="str">
        <f>IF(X11&lt;&gt;"","AC","DC")</f>
        <v>DC</v>
      </c>
      <c r="AB11" s="58" t="str">
        <f>IF(OR(Z11="DGC",Z11="DGF",Z11="O",Z11="F"),Z11,CONCATENATE(AA11,Z11))</f>
        <v>DC0</v>
      </c>
      <c r="AC11" s="58" t="str">
        <f>IF(Worksheet!H6&lt;&gt;"",Worksheet!H6,"")</f>
        <v/>
      </c>
      <c r="AD11" s="58" t="str">
        <f t="shared" ref="AD11:AD43" si="2">IF(RIGHT(AB11,2)="f","Capacitance",IF(RIGHT(AB11,1)="Z","Frequency",IF(RIGHT(AB11,1)="O","Resistance",IF(AND(RIGHT(AB11,1)="A",AC11&lt;&gt;""),CONCATENATE(AB11,$R$5,AC11,$R$5,"TURN"),""))))</f>
        <v/>
      </c>
      <c r="AE11" s="109" t="str">
        <f>IF(AD11&lt;&gt;"",AD11,AB11)</f>
        <v>DC0</v>
      </c>
      <c r="AF11" s="109" t="e">
        <f>HLOOKUP(AE11,$AH$10:AZ11,COUNTIF($AE$7:AE11,"&lt;&gt;"&amp;""),FALSE)</f>
        <v>#N/A</v>
      </c>
      <c r="AG11" s="66" t="e">
        <f>U11*BU11</f>
        <v>#N/A</v>
      </c>
      <c r="AH11" s="96" t="e">
        <f ca="1">VLOOKUP($AG11,INDIRECT(CONCATENATE($CR11,"!",VLOOKUP($CR11,$AG$3:AH$8,AH$2,FALSE))),1,TRUE)</f>
        <v>#N/A</v>
      </c>
      <c r="AI11" s="96" t="e">
        <f ca="1">VLOOKUP($AG11,INDIRECT(CONCATENATE($CR11,"!",VLOOKUP($CR11,$AG$3:AI$8,AI$2,FALSE))),1,TRUE)</f>
        <v>#N/A</v>
      </c>
      <c r="AJ11" s="96" t="e">
        <f ca="1">VLOOKUP($AG11,INDIRECT(CONCATENATE($CR11,"!",VLOOKUP($CR11,$AG$3:AJ$8,AJ$2,FALSE))),1,TRUE)</f>
        <v>#N/A</v>
      </c>
      <c r="AK11" s="96" t="e">
        <f ca="1">VLOOKUP($AG11,INDIRECT(CONCATENATE($CR11,"!",VLOOKUP($CR11,$AG$3:AK$8,AK$2,FALSE))),1,TRUE)</f>
        <v>#N/A</v>
      </c>
      <c r="AL11" s="96" t="e">
        <f ca="1">VLOOKUP($AG11,INDIRECT(CONCATENATE($CR11,"!",VLOOKUP($CR11,$AG$3:AL$8,AL$2,FALSE))),1,TRUE)</f>
        <v>#N/A</v>
      </c>
      <c r="AM11" s="96" t="e">
        <f ca="1">VLOOKUP($AG11,INDIRECT(CONCATENATE($CR11,"!",VLOOKUP($CR11,$AG$3:AM$8,AM$2,FALSE))),1,TRUE)</f>
        <v>#N/A</v>
      </c>
      <c r="AN11" s="96" t="e">
        <f ca="1">VLOOKUP($AG11,INDIRECT(CONCATENATE($CR11,"!",VLOOKUP($CR11,$AG$3:AN$8,AN$2,FALSE))),1,TRUE)</f>
        <v>#N/A</v>
      </c>
      <c r="AO11" s="96" t="e">
        <f ca="1">VLOOKUP($AG11,INDIRECT(CONCATENATE($CR11,"!",VLOOKUP($CR11,$AG$3:AO$8,AO$2,FALSE))),1,TRUE)</f>
        <v>#N/A</v>
      </c>
      <c r="AP11" s="96" t="e">
        <f ca="1">VLOOKUP($AG11,INDIRECT(CONCATENATE($CR11,"!",VLOOKUP($CR11,$AG$3:AP$8,AP$2,FALSE))),1,TRUE)</f>
        <v>#N/A</v>
      </c>
      <c r="AQ11" s="96" t="e">
        <f ca="1">VLOOKUP($AG11,INDIRECT(CONCATENATE($CR11,"!",VLOOKUP($CR11,$AG$3:AQ$8,AQ$2,FALSE))),1,TRUE)</f>
        <v>#N/A</v>
      </c>
      <c r="AR11" s="96" t="e">
        <f ca="1">VLOOKUP($AG11,INDIRECT(CONCATENATE($CR11,"!",VLOOKUP($CR11,$AG$3:AR$8,AR$2,FALSE))),1,TRUE)</f>
        <v>#N/A</v>
      </c>
      <c r="AS11" s="96" t="e">
        <f ca="1">VLOOKUP($AG11,INDIRECT(CONCATENATE($CR11,"!",VLOOKUP($CR11,$AG$3:AS$8,AS$2,FALSE))),1,TRUE)</f>
        <v>#N/A</v>
      </c>
      <c r="AT11" s="96" t="e">
        <f ca="1">VLOOKUP($AG11,INDIRECT(CONCATENATE($CR11,"!",VLOOKUP($CR11,$AG$3:AT$8,AT$2,FALSE))),1,TRUE)</f>
        <v>#N/A</v>
      </c>
      <c r="AU11" s="96"/>
      <c r="AV11" s="96"/>
      <c r="AW11" s="96"/>
      <c r="AX11" s="96"/>
      <c r="AY11" s="96"/>
      <c r="AZ11" s="96"/>
      <c r="BA11" s="62">
        <f>IF($V11="mV",0.001,IF($V11="µV",0.000001,IF($V11="kV",1000,1)))</f>
        <v>1</v>
      </c>
      <c r="BB11" s="58">
        <f>IF($V11="mV",0.001,IF($V11="µV",0.000001,IF($V11="kV",1000,1)))</f>
        <v>1</v>
      </c>
      <c r="BC11" s="58">
        <f>IF($V11="mA",0.001,IF($V11="µA",0.000001,IF($V11="kA",1000,1)))</f>
        <v>1</v>
      </c>
      <c r="BD11" s="58">
        <f>IF($V11="mA",0.001,IF($V11="µA",0.000001,IF($V11="kA",1000,1)))</f>
        <v>1</v>
      </c>
      <c r="BE11" s="58">
        <f>IF(CONCATENATE($Y11,$Z11)="O",0.001,IF(EXACT(CONCATENATE($Y11,$Z11),"mO")=TRUE,0.000001,IF(EXACT(CONCATENATE($Y11,$Z11),"MO")=TRUE,1000,1)))</f>
        <v>1</v>
      </c>
      <c r="BF11" s="58">
        <f>IF($V11="µF",0.001,IF($V11="nF",0.000001,IF($V11="pF",0.000000001,1)))</f>
        <v>1</v>
      </c>
      <c r="BG11" s="58">
        <f>IF($V11="Hz",0.001,IF($V11="mHz",0.000001,IF($V11="MHz",1000,IF($V11="µHz",0.000000001,1))))</f>
        <v>1</v>
      </c>
      <c r="BH11" s="58">
        <f t="shared" ref="BH11:BM26" si="3">IF($V11="mA",0.001,IF($V11="µA",0.000001,IF($V11="kA",1000,1)))</f>
        <v>1</v>
      </c>
      <c r="BI11" s="58">
        <f t="shared" si="3"/>
        <v>1</v>
      </c>
      <c r="BJ11" s="58">
        <f t="shared" si="3"/>
        <v>1</v>
      </c>
      <c r="BK11" s="58">
        <f t="shared" si="3"/>
        <v>1</v>
      </c>
      <c r="BL11" s="58">
        <f t="shared" si="3"/>
        <v>1</v>
      </c>
      <c r="BM11" s="58">
        <f t="shared" si="3"/>
        <v>1</v>
      </c>
      <c r="BU11" s="55" t="e">
        <f>HLOOKUP(AE11,$BA$10:BT11,COUNTIF($AE$7:AE11,"&lt;&gt;"&amp;""),FALSE)</f>
        <v>#N/A</v>
      </c>
      <c r="BV11" s="58">
        <f>IF($X11="Hz",0.001,IF(EXACT("mHz",$X11)=TRUE,0.000001,IF(EXACT("MHz",$X11)=TRUE,1000,IF($X11="µHz",0.000000001,1))))</f>
        <v>1</v>
      </c>
      <c r="BW11" s="55" t="str">
        <f>IF(W11&lt;&gt;"",IF(Z11="A",IF(W11&gt;50,W11*0.0001,BV11*W11),BV11*W11),"")</f>
        <v/>
      </c>
      <c r="BX11" s="110" t="str">
        <f ca="1">IF(OR(AE11=$BB$10,AE11=$BD$10,AE11=$BK$10,AE11=$BL$10,AE11=$BM$10),VLOOKUP(BW11,INDIRECT(CONCATENATE(CR11,"!",HLOOKUP(AE11,$CU$10:CY11,CZ11,FALSE))),1,TRUE),"")</f>
        <v/>
      </c>
      <c r="BY11" s="96" t="e">
        <f ca="1">VLOOKUP(Q11,INDIRECT(CONCATENATE(CR11,"!",$CT11)),11,FALSE)</f>
        <v>#N/A</v>
      </c>
      <c r="BZ11" s="96" t="e">
        <f ca="1">VLOOKUP(Q11,INDIRECT(CONCATENATE(CR11,"!",$CT11)),12,FALSE)</f>
        <v>#N/A</v>
      </c>
      <c r="CA11" s="96" t="e">
        <f ca="1">VLOOKUP(Q11,INDIRECT(CONCATENATE(CR11,"!",$CT11)),13,FALSE)</f>
        <v>#N/A</v>
      </c>
      <c r="CB11" s="96" t="e">
        <f ca="1">VLOOKUP(Q11,INDIRECT(CONCATENATE(CR11,"!",$CT11)),14,FALSE)</f>
        <v>#N/A</v>
      </c>
      <c r="CC11" s="96" t="e">
        <f ca="1">DB11/DC11</f>
        <v>#VALUE!</v>
      </c>
      <c r="CD11" s="63">
        <f>Worksheet!K6</f>
        <v>0</v>
      </c>
      <c r="CE11" s="63">
        <f>Worksheet!L6</f>
        <v>0</v>
      </c>
      <c r="CF11" s="63">
        <f>Worksheet!M6</f>
        <v>0</v>
      </c>
      <c r="CG11" s="63">
        <f>Worksheet!N6</f>
        <v>0</v>
      </c>
      <c r="CH11" s="63">
        <f>Worksheet!O6</f>
        <v>0</v>
      </c>
      <c r="CI11" s="125" t="e">
        <f ca="1">CD11*$CC11</f>
        <v>#VALUE!</v>
      </c>
      <c r="CJ11" s="125" t="e">
        <f ca="1">CE11*$CC11</f>
        <v>#VALUE!</v>
      </c>
      <c r="CK11" s="125" t="e">
        <f ca="1">CF11*$CC11</f>
        <v>#VALUE!</v>
      </c>
      <c r="CL11" s="125" t="e">
        <f ca="1">CG11*$CC11</f>
        <v>#VALUE!</v>
      </c>
      <c r="CM11" s="125" t="e">
        <f ca="1">CH11*$CC11</f>
        <v>#VALUE!</v>
      </c>
      <c r="CN11" s="96" t="e">
        <f ca="1">VLOOKUP(Q11,INDIRECT(CONCATENATE(CR11,"!",$CT11)),7,FALSE)</f>
        <v>#N/A</v>
      </c>
      <c r="CO11" s="97">
        <f>Worksheet!Q6</f>
        <v>0</v>
      </c>
      <c r="CP11" t="str">
        <f>CONCATENATE(LEFT(CO11,LEN(CO11)-1),1)</f>
        <v>1</v>
      </c>
      <c r="CQ11" s="108" t="e">
        <f>VALUE(CP11)*BU11</f>
        <v>#N/A</v>
      </c>
      <c r="CR11" t="str">
        <f>VLOOKUP($R11,$S$1:$T$7,2,FALSE)</f>
        <v>Standard1</v>
      </c>
      <c r="CT11" s="104" t="str">
        <f ca="1">ADDRESS(4,2,1)&amp;":"&amp;ADDRESS(COUNTIF(INDIRECT(CONCATENATE(CR11,"!","C:C")),"&lt;&gt;"&amp;""),16,1)</f>
        <v>$B$4:$P$1376</v>
      </c>
      <c r="CU11" s="96" t="str">
        <f>VLOOKUP($CR11,$CT$3:CU$8,2,FALSE)</f>
        <v>$I$230:$I$439</v>
      </c>
      <c r="CV11" s="96" t="str">
        <f>VLOOKUP($CR11,$CT$3:CV$8,3,FALSE)</f>
        <v>$I$471:$I$735</v>
      </c>
      <c r="CW11" s="96" t="str">
        <f>VLOOKUP($CR11,$CT$3:CW$8,4,FALSE)</f>
        <v>$I$736:$I$826</v>
      </c>
      <c r="CX11" s="96" t="str">
        <f>VLOOKUP($CR11,$CT$3:CX$8,5,FALSE)</f>
        <v>$I$827:$I$891</v>
      </c>
      <c r="CY11" s="96" t="str">
        <f>VLOOKUP($CR11,$CT$3:CY$8,6,FALSE)</f>
        <v>$I$892:$I$960</v>
      </c>
      <c r="CZ11">
        <f>COUNTIF($CU$10:CU11,"&lt;&gt;"&amp;"")</f>
        <v>2</v>
      </c>
      <c r="DB11" t="str">
        <f t="shared" ref="DB11:DB49" si="4">IF(LEFT(V11,1)="p",0.000000000001,IF(LEFT(V11)="n",0.000000001,IF(LEFT(V11,1)="µ",0.000001,IF(EXACT(LEFT(V11),"m")=TRUE,0.001,IF(OR(V11="V",V11="A",V11="Ω",V11="O",V11="Hz",V11="F",V11="DGC",V11="DGF",V11="°F",V11="°C"),1,IF(EXACT(LEFT(V11,1),"k")=TRUE,1000,IF(EXACT(LEFT(V11,1),"M")=TRUE,1000000,"")))))))</f>
        <v/>
      </c>
      <c r="DC11" t="e">
        <f t="shared" ref="DC11:DC49" ca="1" si="5">IF(LEFT(CN11,1)="p",0.000000000001,IF(LEFT(CN11,1)="n",0.000000001,IF(LEFT(CN11,1)="µ",0.000001,IF(EXACT(LEFT(CN11,1),"m")=TRUE,0.001,IF(OR(CN11="V",CN11="A",CN11="Ω",CN11="Hz",CN11="F",CN11="°F",CN11="°C"),1,IF(LEFT(CN11,1)="k",1000,IF(EXACT(LEFT(CN11,1),"M")=TRUE,1000000,"ERROR")))))))</f>
        <v>#N/A</v>
      </c>
    </row>
    <row r="12" spans="2:108" x14ac:dyDescent="0.25">
      <c r="Q12" s="58" t="e">
        <f t="shared" ref="Q12:Q22" ca="1" si="6">CONCATENATE(AE12,CQ12,AF12,BX12)</f>
        <v>#N/A</v>
      </c>
      <c r="R12" t="str">
        <f>IF(Worksheet!I7=$S$2,$S$2,IF(Worksheet!I7=$S$3,$S$3,$S$1))</f>
        <v>5502A</v>
      </c>
      <c r="S12" s="59" t="str">
        <f t="shared" ca="1" si="1"/>
        <v>*</v>
      </c>
      <c r="T12" s="55" t="e">
        <f t="shared" ref="T12:T22" si="7">CQ12</f>
        <v>#N/A</v>
      </c>
      <c r="U12" s="60">
        <f>IF(Worksheet!S7="%",ABS(Worksheet!Z7),ABS(Worksheet!U7))</f>
        <v>0</v>
      </c>
      <c r="V12" s="126">
        <f>IF(Worksheet!S7="%",Worksheet!AA7,Worksheet!S7)</f>
        <v>0</v>
      </c>
      <c r="W12" s="60" t="str">
        <f>IF(Worksheet!S7="%","",IF(Worksheet!Z7&lt;&gt;"",Worksheet!Z7,""))</f>
        <v/>
      </c>
      <c r="X12" s="60" t="str">
        <f>IF(Worksheet!S7="%","",IF(Worksheet!AA7&lt;&gt;"",Worksheet!AA7,""))</f>
        <v/>
      </c>
      <c r="Y12" s="58" t="str">
        <f t="shared" ref="Y12:Y22" si="8">IF(OR(LEFT(RIGHT(V12,2),1)="°",LEFT(RIGHT(V12,2),1)="Ω",LEFT(RIGHT(V12,2),1)=Z12),"",LEFT(RIGHT(V12,2),1))</f>
        <v/>
      </c>
      <c r="Z12" s="58" t="str">
        <f t="shared" ref="Z12:Z22" si="9">IF(RIGHT(V12,1)="Ω","O",IF(RIGHT(V12,2)="°F","DGF",IF(RIGHT(V12,2)="°C","DGC",RIGHT(V12,1))))</f>
        <v>0</v>
      </c>
      <c r="AA12" s="58" t="str">
        <f t="shared" ref="AA12:AA22" si="10">IF(X12&lt;&gt;"","AC","DC")</f>
        <v>DC</v>
      </c>
      <c r="AB12" s="58" t="str">
        <f t="shared" ref="AB12:AB75" si="11">IF(OR(Z12="DGC",Z12="DGF",Z12="O",Z12="F"),Z12,CONCATENATE(AA12,Z12))</f>
        <v>DC0</v>
      </c>
      <c r="AC12" s="58" t="str">
        <f>IF(Worksheet!H7&lt;&gt;"",Worksheet!H7,"")</f>
        <v/>
      </c>
      <c r="AD12" s="58" t="str">
        <f t="shared" si="2"/>
        <v/>
      </c>
      <c r="AE12" s="109" t="str">
        <f t="shared" ref="AE12:AE49" si="12">IF(AD12&lt;&gt;"",AD12,AB12)</f>
        <v>DC0</v>
      </c>
      <c r="AF12" s="109" t="e">
        <f>HLOOKUP(AE12,$AH$10:AZ12,COUNTIF($AE$7:AE12,"&lt;&gt;"&amp;""),FALSE)</f>
        <v>#N/A</v>
      </c>
      <c r="AG12" s="66" t="e">
        <f t="shared" ref="AG12:AG22" si="13">U12*BU12</f>
        <v>#N/A</v>
      </c>
      <c r="AH12" s="96" t="e">
        <f ca="1">VLOOKUP($AG12,INDIRECT(CONCATENATE($CR12,"!",VLOOKUP($CR12,$AG$3:AH$8,AH$2,FALSE))),1,TRUE)</f>
        <v>#N/A</v>
      </c>
      <c r="AI12" s="96" t="e">
        <f ca="1">VLOOKUP($AG12,INDIRECT(CONCATENATE($CR12,"!",VLOOKUP($CR12,$AG$3:AI$8,AI$2,FALSE))),1,TRUE)</f>
        <v>#N/A</v>
      </c>
      <c r="AJ12" s="96" t="e">
        <f ca="1">VLOOKUP($AG12,INDIRECT(CONCATENATE($CR12,"!",VLOOKUP($CR12,$AG$3:AJ$8,AJ$2,FALSE))),1,TRUE)</f>
        <v>#N/A</v>
      </c>
      <c r="AK12" s="96" t="e">
        <f ca="1">VLOOKUP($AG12,INDIRECT(CONCATENATE($CR12,"!",VLOOKUP($CR12,$AG$3:AK$8,AK$2,FALSE))),1,TRUE)</f>
        <v>#N/A</v>
      </c>
      <c r="AL12" s="96" t="e">
        <f ca="1">VLOOKUP($AG12,INDIRECT(CONCATENATE($CR12,"!",VLOOKUP($CR12,$AG$3:AL$8,AL$2,FALSE))),1,TRUE)</f>
        <v>#N/A</v>
      </c>
      <c r="AM12" s="96" t="e">
        <f ca="1">VLOOKUP($AG12,INDIRECT(CONCATENATE($CR12,"!",VLOOKUP($CR12,$AG$3:AM$8,AM$2,FALSE))),1,TRUE)</f>
        <v>#N/A</v>
      </c>
      <c r="AN12" s="96" t="e">
        <f ca="1">VLOOKUP($AG12,INDIRECT(CONCATENATE($CR12,"!",VLOOKUP($CR12,$AG$3:AN$8,AN$2,FALSE))),1,TRUE)</f>
        <v>#N/A</v>
      </c>
      <c r="AO12" s="96" t="e">
        <f ca="1">VLOOKUP($AG12,INDIRECT(CONCATENATE($CR12,"!",VLOOKUP($CR12,$AG$3:AO$8,AO$2,FALSE))),1,TRUE)</f>
        <v>#N/A</v>
      </c>
      <c r="AP12" s="96" t="e">
        <f ca="1">VLOOKUP($AG12,INDIRECT(CONCATENATE($CR12,"!",VLOOKUP($CR12,$AG$3:AP$8,AP$2,FALSE))),1,TRUE)</f>
        <v>#N/A</v>
      </c>
      <c r="AQ12" s="96" t="e">
        <f ca="1">VLOOKUP($AG12,INDIRECT(CONCATENATE($CR12,"!",VLOOKUP($CR12,$AG$3:AQ$8,AQ$2,FALSE))),1,TRUE)</f>
        <v>#N/A</v>
      </c>
      <c r="AR12" s="96" t="e">
        <f ca="1">VLOOKUP($AG12,INDIRECT(CONCATENATE($CR12,"!",VLOOKUP($CR12,$AG$3:AR$8,AR$2,FALSE))),1,TRUE)</f>
        <v>#N/A</v>
      </c>
      <c r="AS12" s="96" t="e">
        <f ca="1">VLOOKUP($AG12,INDIRECT(CONCATENATE($CR12,"!",VLOOKUP($CR12,$AG$3:AS$8,AS$2,FALSE))),1,TRUE)</f>
        <v>#N/A</v>
      </c>
      <c r="AT12" s="96" t="e">
        <f ca="1">VLOOKUP($AG12,INDIRECT(CONCATENATE($CR12,"!",VLOOKUP($CR12,$AG$3:AT$8,AT$2,FALSE))),1,TRUE)</f>
        <v>#N/A</v>
      </c>
      <c r="AU12" s="96"/>
      <c r="AV12" s="96"/>
      <c r="AW12" s="96"/>
      <c r="AX12" s="96"/>
      <c r="AY12" s="96"/>
      <c r="AZ12" s="96"/>
      <c r="BA12" s="62">
        <f t="shared" ref="BA12:BB27" si="14">IF($V12="mV",0.001,IF($V12="µV",0.000001,IF($V12="kV",1000,1)))</f>
        <v>1</v>
      </c>
      <c r="BB12" s="58">
        <f t="shared" si="14"/>
        <v>1</v>
      </c>
      <c r="BC12" s="58">
        <f t="shared" ref="BC12:BD27" si="15">IF($V12="mA",0.001,IF($V12="µA",0.000001,IF($V12="kA",1000,1)))</f>
        <v>1</v>
      </c>
      <c r="BD12" s="58">
        <f t="shared" si="15"/>
        <v>1</v>
      </c>
      <c r="BE12" s="58">
        <f t="shared" ref="BE12:BE75" si="16">IF(CONCATENATE($Y12,$Z12)="O",0.001,IF(EXACT(CONCATENATE($Y12,$Z12),"mO")=TRUE,0.000001,IF(EXACT(CONCATENATE($Y12,$Z12),"MO")=TRUE,1000,1)))</f>
        <v>1</v>
      </c>
      <c r="BF12" s="58">
        <f t="shared" ref="BF12:BF75" si="17">IF($V12="µF",0.001,IF($V12="nF",0.000001,IF($V12="pF",0.000000001,1)))</f>
        <v>1</v>
      </c>
      <c r="BG12" s="58">
        <f t="shared" ref="BG12:BG75" si="18">IF($V12="Hz",0.001,IF($V12="mHz",0.000001,IF($V12="MHz",1000,IF($V12="µHz",0.000000001,1))))</f>
        <v>1</v>
      </c>
      <c r="BH12" s="58">
        <f t="shared" si="3"/>
        <v>1</v>
      </c>
      <c r="BI12" s="58">
        <f t="shared" si="3"/>
        <v>1</v>
      </c>
      <c r="BJ12" s="58">
        <f t="shared" si="3"/>
        <v>1</v>
      </c>
      <c r="BK12" s="58">
        <f t="shared" si="3"/>
        <v>1</v>
      </c>
      <c r="BL12" s="58">
        <f t="shared" si="3"/>
        <v>1</v>
      </c>
      <c r="BM12" s="58">
        <f t="shared" si="3"/>
        <v>1</v>
      </c>
      <c r="BU12" s="55" t="e">
        <f>HLOOKUP(AE12,$BA$10:BT12,COUNTIF($AE$7:AE12,"&lt;&gt;"&amp;""),FALSE)</f>
        <v>#N/A</v>
      </c>
      <c r="BV12" s="58">
        <f t="shared" ref="BV12:BV75" si="19">IF($X12="Hz",0.001,IF(EXACT("mHz",$X12)=TRUE,0.000001,IF(EXACT("MHz",$X12)=TRUE,1000,IF($X12="µHz",0.000000001,1))))</f>
        <v>1</v>
      </c>
      <c r="BW12" s="55" t="str">
        <f t="shared" ref="BW12:BW75" si="20">IF(W12&lt;&gt;"",IF(Z12="A",IF(W12&gt;50,W12*0.0001,BV12*W12),BV12*W12),"")</f>
        <v/>
      </c>
      <c r="BX12" s="110" t="str">
        <f ca="1">IF(OR(AE12=$BB$10,AE12=$BD$10,AE12=$BK$10,AE12=$BL$10,AE12=$BM$10),VLOOKUP(BW12,INDIRECT(CONCATENATE(CR12,"!",HLOOKUP(AE12,$CU$10:CY12,CZ12,FALSE))),1,TRUE),"")</f>
        <v/>
      </c>
      <c r="BY12" s="96" t="e">
        <f t="shared" ref="BY12:BY49" ca="1" si="21">VLOOKUP(Q12,INDIRECT(CONCATENATE(CR12,"!",$CT12)),11,FALSE)</f>
        <v>#N/A</v>
      </c>
      <c r="BZ12" s="96" t="e">
        <f t="shared" ref="BZ12:BZ49" ca="1" si="22">VLOOKUP(Q12,INDIRECT(CONCATENATE(CR12,"!",$CT12)),12,FALSE)</f>
        <v>#N/A</v>
      </c>
      <c r="CA12" s="96" t="e">
        <f t="shared" ref="CA12:CA49" ca="1" si="23">VLOOKUP(Q12,INDIRECT(CONCATENATE(CR12,"!",$CT12)),13,FALSE)</f>
        <v>#N/A</v>
      </c>
      <c r="CB12" s="96" t="e">
        <f t="shared" ref="CB12:CB49" ca="1" si="24">VLOOKUP(Q12,INDIRECT(CONCATENATE(CR12,"!",$CT12)),14,FALSE)</f>
        <v>#N/A</v>
      </c>
      <c r="CC12" s="96" t="e">
        <f t="shared" ref="CC12:CC49" ca="1" si="25">DB12/DC12</f>
        <v>#VALUE!</v>
      </c>
      <c r="CD12" s="63">
        <f>Worksheet!K7</f>
        <v>0</v>
      </c>
      <c r="CE12" s="63">
        <f>Worksheet!L7</f>
        <v>0</v>
      </c>
      <c r="CF12" s="63">
        <f>Worksheet!M7</f>
        <v>0</v>
      </c>
      <c r="CG12" s="63">
        <f>Worksheet!N7</f>
        <v>0</v>
      </c>
      <c r="CH12" s="63">
        <f>Worksheet!O7</f>
        <v>0</v>
      </c>
      <c r="CI12" s="125" t="e">
        <f t="shared" ref="CI12:CI49" ca="1" si="26">CD12*$CC12</f>
        <v>#VALUE!</v>
      </c>
      <c r="CJ12" s="125" t="e">
        <f t="shared" ref="CJ12:CJ49" ca="1" si="27">CE12*$CC12</f>
        <v>#VALUE!</v>
      </c>
      <c r="CK12" s="125" t="e">
        <f t="shared" ref="CK12:CK49" ca="1" si="28">CF12*$CC12</f>
        <v>#VALUE!</v>
      </c>
      <c r="CL12" s="125" t="e">
        <f t="shared" ref="CL12:CL49" ca="1" si="29">CG12*$CC12</f>
        <v>#VALUE!</v>
      </c>
      <c r="CM12" s="125" t="e">
        <f t="shared" ref="CM12:CM49" ca="1" si="30">CH12*$CC12</f>
        <v>#VALUE!</v>
      </c>
      <c r="CN12" s="96" t="e">
        <f t="shared" ref="CN12:CN22" ca="1" si="31">VLOOKUP(Q12,INDIRECT(CONCATENATE(CR12,"!",$CT12)),7,FALSE)</f>
        <v>#N/A</v>
      </c>
      <c r="CO12" s="97">
        <f>Worksheet!Q7</f>
        <v>0</v>
      </c>
      <c r="CP12" t="str">
        <f t="shared" ref="CP12:CP49" si="32">CONCATENATE(LEFT(CO12,LEN(CO12)-1),1)</f>
        <v>1</v>
      </c>
      <c r="CQ12" s="108" t="e">
        <f t="shared" ref="CQ12:CQ22" si="33">VALUE(CP12)*BU12</f>
        <v>#N/A</v>
      </c>
      <c r="CR12" t="str">
        <f t="shared" ref="CR12:CR75" si="34">VLOOKUP($R12,$S$1:$T$7,2,FALSE)</f>
        <v>Standard1</v>
      </c>
      <c r="CT12" s="104" t="str">
        <f t="shared" ref="CT12:CT22" ca="1" si="35">ADDRESS(4,2,1)&amp;":"&amp;ADDRESS(COUNTIF(INDIRECT(CONCATENATE(CR12,"!","C:C")),"&lt;&gt;"&amp;""),16,1)</f>
        <v>$B$4:$P$1376</v>
      </c>
      <c r="CU12" s="96" t="str">
        <f>VLOOKUP($CR12,$CT$3:CU$8,2,FALSE)</f>
        <v>$I$230:$I$439</v>
      </c>
      <c r="CV12" s="96" t="str">
        <f>VLOOKUP($CR12,$CT$3:CV$8,3,FALSE)</f>
        <v>$I$471:$I$735</v>
      </c>
      <c r="CW12" s="96" t="str">
        <f>VLOOKUP($CR12,$CT$3:CW$8,4,FALSE)</f>
        <v>$I$736:$I$826</v>
      </c>
      <c r="CX12" s="96" t="str">
        <f>VLOOKUP($CR12,$CT$3:CX$8,5,FALSE)</f>
        <v>$I$827:$I$891</v>
      </c>
      <c r="CY12" s="96" t="str">
        <f>VLOOKUP($CR12,$CT$3:CY$8,6,FALSE)</f>
        <v>$I$892:$I$960</v>
      </c>
      <c r="CZ12">
        <f>COUNTIF($CU$10:CU12,"&lt;&gt;"&amp;"")</f>
        <v>3</v>
      </c>
      <c r="DB12" t="str">
        <f t="shared" si="4"/>
        <v/>
      </c>
      <c r="DC12" t="e">
        <f t="shared" ca="1" si="5"/>
        <v>#N/A</v>
      </c>
    </row>
    <row r="13" spans="2:108" x14ac:dyDescent="0.25">
      <c r="Q13" s="58" t="e">
        <f t="shared" ca="1" si="6"/>
        <v>#N/A</v>
      </c>
      <c r="R13" t="str">
        <f>IF(Worksheet!I8=$S$2,$S$2,IF(Worksheet!I8=$S$3,$S$3,$S$1))</f>
        <v>5502A</v>
      </c>
      <c r="S13" s="59" t="str">
        <f t="shared" ca="1" si="1"/>
        <v>*</v>
      </c>
      <c r="T13" s="55" t="e">
        <f t="shared" si="7"/>
        <v>#N/A</v>
      </c>
      <c r="U13" s="60">
        <f>IF(Worksheet!S8="%",ABS(Worksheet!Z8),ABS(Worksheet!U8))</f>
        <v>0</v>
      </c>
      <c r="V13" s="126">
        <f>IF(Worksheet!S8="%",Worksheet!AA8,Worksheet!S8)</f>
        <v>0</v>
      </c>
      <c r="W13" s="60" t="str">
        <f>IF(Worksheet!S8="%","",IF(Worksheet!Z8&lt;&gt;"",Worksheet!Z8,""))</f>
        <v/>
      </c>
      <c r="X13" s="60" t="str">
        <f>IF(Worksheet!S8="%","",IF(Worksheet!AA8&lt;&gt;"",Worksheet!AA8,""))</f>
        <v/>
      </c>
      <c r="Y13" s="58" t="str">
        <f t="shared" si="8"/>
        <v/>
      </c>
      <c r="Z13" s="58" t="str">
        <f t="shared" si="9"/>
        <v>0</v>
      </c>
      <c r="AA13" s="58" t="str">
        <f t="shared" si="10"/>
        <v>DC</v>
      </c>
      <c r="AB13" s="58" t="str">
        <f t="shared" si="11"/>
        <v>DC0</v>
      </c>
      <c r="AC13" s="58" t="str">
        <f>IF(Worksheet!H8&lt;&gt;"",Worksheet!H8,"")</f>
        <v/>
      </c>
      <c r="AD13" s="58" t="str">
        <f t="shared" si="2"/>
        <v/>
      </c>
      <c r="AE13" s="109" t="str">
        <f t="shared" si="12"/>
        <v>DC0</v>
      </c>
      <c r="AF13" s="109" t="e">
        <f>HLOOKUP(AE13,$AH$10:AZ13,COUNTIF($AE$7:AE13,"&lt;&gt;"&amp;""),FALSE)</f>
        <v>#N/A</v>
      </c>
      <c r="AG13" s="66" t="e">
        <f t="shared" si="13"/>
        <v>#N/A</v>
      </c>
      <c r="AH13" s="96" t="e">
        <f ca="1">VLOOKUP($AG13,INDIRECT(CONCATENATE($CR13,"!",VLOOKUP($CR13,$AG$3:AH$8,AH$2,FALSE))),1,TRUE)</f>
        <v>#N/A</v>
      </c>
      <c r="AI13" s="96" t="e">
        <f ca="1">VLOOKUP($AG13,INDIRECT(CONCATENATE($CR13,"!",VLOOKUP($CR13,$AG$3:AI$8,AI$2,FALSE))),1,TRUE)</f>
        <v>#N/A</v>
      </c>
      <c r="AJ13" s="96" t="e">
        <f ca="1">VLOOKUP($AG13,INDIRECT(CONCATENATE($CR13,"!",VLOOKUP($CR13,$AG$3:AJ$8,AJ$2,FALSE))),1,TRUE)</f>
        <v>#N/A</v>
      </c>
      <c r="AK13" s="96" t="e">
        <f ca="1">VLOOKUP($AG13,INDIRECT(CONCATENATE($CR13,"!",VLOOKUP($CR13,$AG$3:AK$8,AK$2,FALSE))),1,TRUE)</f>
        <v>#N/A</v>
      </c>
      <c r="AL13" s="96" t="e">
        <f ca="1">VLOOKUP($AG13,INDIRECT(CONCATENATE($CR13,"!",VLOOKUP($CR13,$AG$3:AL$8,AL$2,FALSE))),1,TRUE)</f>
        <v>#N/A</v>
      </c>
      <c r="AM13" s="96" t="e">
        <f ca="1">VLOOKUP($AG13,INDIRECT(CONCATENATE($CR13,"!",VLOOKUP($CR13,$AG$3:AM$8,AM$2,FALSE))),1,TRUE)</f>
        <v>#N/A</v>
      </c>
      <c r="AN13" s="96" t="e">
        <f ca="1">VLOOKUP($AG13,INDIRECT(CONCATENATE($CR13,"!",VLOOKUP($CR13,$AG$3:AN$8,AN$2,FALSE))),1,TRUE)</f>
        <v>#N/A</v>
      </c>
      <c r="AO13" s="96" t="e">
        <f ca="1">VLOOKUP($AG13,INDIRECT(CONCATENATE($CR13,"!",VLOOKUP($CR13,$AG$3:AO$8,AO$2,FALSE))),1,TRUE)</f>
        <v>#N/A</v>
      </c>
      <c r="AP13" s="96" t="e">
        <f ca="1">VLOOKUP($AG13,INDIRECT(CONCATENATE($CR13,"!",VLOOKUP($CR13,$AG$3:AP$8,AP$2,FALSE))),1,TRUE)</f>
        <v>#N/A</v>
      </c>
      <c r="AQ13" s="96" t="e">
        <f ca="1">VLOOKUP($AG13,INDIRECT(CONCATENATE($CR13,"!",VLOOKUP($CR13,$AG$3:AQ$8,AQ$2,FALSE))),1,TRUE)</f>
        <v>#N/A</v>
      </c>
      <c r="AR13" s="96" t="e">
        <f ca="1">VLOOKUP($AG13,INDIRECT(CONCATENATE($CR13,"!",VLOOKUP($CR13,$AG$3:AR$8,AR$2,FALSE))),1,TRUE)</f>
        <v>#N/A</v>
      </c>
      <c r="AS13" s="96" t="e">
        <f ca="1">VLOOKUP($AG13,INDIRECT(CONCATENATE($CR13,"!",VLOOKUP($CR13,$AG$3:AS$8,AS$2,FALSE))),1,TRUE)</f>
        <v>#N/A</v>
      </c>
      <c r="AT13" s="96" t="e">
        <f ca="1">VLOOKUP($AG13,INDIRECT(CONCATENATE($CR13,"!",VLOOKUP($CR13,$AG$3:AT$8,AT$2,FALSE))),1,TRUE)</f>
        <v>#N/A</v>
      </c>
      <c r="AU13" s="96"/>
      <c r="AV13" s="96"/>
      <c r="AW13" s="96"/>
      <c r="AX13" s="96"/>
      <c r="AY13" s="96"/>
      <c r="AZ13" s="96"/>
      <c r="BA13" s="62">
        <f t="shared" si="14"/>
        <v>1</v>
      </c>
      <c r="BB13" s="58">
        <f t="shared" si="14"/>
        <v>1</v>
      </c>
      <c r="BC13" s="58">
        <f t="shared" si="15"/>
        <v>1</v>
      </c>
      <c r="BD13" s="58">
        <f t="shared" si="15"/>
        <v>1</v>
      </c>
      <c r="BE13" s="58">
        <f t="shared" si="16"/>
        <v>1</v>
      </c>
      <c r="BF13" s="58">
        <f t="shared" si="17"/>
        <v>1</v>
      </c>
      <c r="BG13" s="58">
        <f t="shared" si="18"/>
        <v>1</v>
      </c>
      <c r="BH13" s="58">
        <f t="shared" si="3"/>
        <v>1</v>
      </c>
      <c r="BI13" s="58">
        <f t="shared" si="3"/>
        <v>1</v>
      </c>
      <c r="BJ13" s="58">
        <f t="shared" si="3"/>
        <v>1</v>
      </c>
      <c r="BK13" s="58">
        <f t="shared" si="3"/>
        <v>1</v>
      </c>
      <c r="BL13" s="58">
        <f t="shared" si="3"/>
        <v>1</v>
      </c>
      <c r="BM13" s="58">
        <f t="shared" si="3"/>
        <v>1</v>
      </c>
      <c r="BU13" s="55" t="e">
        <f>HLOOKUP(AE13,$BA$10:BT13,COUNTIF($AE$7:AE13,"&lt;&gt;"&amp;""),FALSE)</f>
        <v>#N/A</v>
      </c>
      <c r="BV13" s="58">
        <f t="shared" si="19"/>
        <v>1</v>
      </c>
      <c r="BW13" s="55" t="str">
        <f t="shared" si="20"/>
        <v/>
      </c>
      <c r="BX13" s="110" t="str">
        <f ca="1">IF(OR(AE13=$BB$10,AE13=$BD$10,AE13=$BK$10,AE13=$BL$10,AE13=$BM$10),VLOOKUP(BW13,INDIRECT(CONCATENATE(CR13,"!",HLOOKUP(AE13,$CU$10:CY13,CZ13,FALSE))),1,TRUE),"")</f>
        <v/>
      </c>
      <c r="BY13" s="96" t="e">
        <f t="shared" ca="1" si="21"/>
        <v>#N/A</v>
      </c>
      <c r="BZ13" s="96" t="e">
        <f t="shared" ca="1" si="22"/>
        <v>#N/A</v>
      </c>
      <c r="CA13" s="96" t="e">
        <f t="shared" ca="1" si="23"/>
        <v>#N/A</v>
      </c>
      <c r="CB13" s="96" t="e">
        <f t="shared" ca="1" si="24"/>
        <v>#N/A</v>
      </c>
      <c r="CC13" s="96" t="e">
        <f t="shared" ca="1" si="25"/>
        <v>#VALUE!</v>
      </c>
      <c r="CD13" s="63">
        <f>Worksheet!K8</f>
        <v>0</v>
      </c>
      <c r="CE13" s="63">
        <f>Worksheet!L8</f>
        <v>0</v>
      </c>
      <c r="CF13" s="63">
        <f>Worksheet!M8</f>
        <v>0</v>
      </c>
      <c r="CG13" s="63">
        <f>Worksheet!N8</f>
        <v>0</v>
      </c>
      <c r="CH13" s="63">
        <f>Worksheet!O8</f>
        <v>0</v>
      </c>
      <c r="CI13" s="125" t="e">
        <f t="shared" ca="1" si="26"/>
        <v>#VALUE!</v>
      </c>
      <c r="CJ13" s="125" t="e">
        <f t="shared" ca="1" si="27"/>
        <v>#VALUE!</v>
      </c>
      <c r="CK13" s="125" t="e">
        <f t="shared" ca="1" si="28"/>
        <v>#VALUE!</v>
      </c>
      <c r="CL13" s="125" t="e">
        <f t="shared" ca="1" si="29"/>
        <v>#VALUE!</v>
      </c>
      <c r="CM13" s="125" t="e">
        <f t="shared" ca="1" si="30"/>
        <v>#VALUE!</v>
      </c>
      <c r="CN13" s="96" t="e">
        <f t="shared" ca="1" si="31"/>
        <v>#N/A</v>
      </c>
      <c r="CO13" s="97">
        <f>Worksheet!Q8</f>
        <v>0</v>
      </c>
      <c r="CP13" t="str">
        <f t="shared" si="32"/>
        <v>1</v>
      </c>
      <c r="CQ13" s="108" t="e">
        <f t="shared" si="33"/>
        <v>#N/A</v>
      </c>
      <c r="CR13" t="str">
        <f t="shared" si="34"/>
        <v>Standard1</v>
      </c>
      <c r="CT13" s="104" t="str">
        <f t="shared" ca="1" si="35"/>
        <v>$B$4:$P$1376</v>
      </c>
      <c r="CU13" s="96" t="str">
        <f>VLOOKUP($CR13,$CT$3:CU$8,2,FALSE)</f>
        <v>$I$230:$I$439</v>
      </c>
      <c r="CV13" s="96" t="str">
        <f>VLOOKUP($CR13,$CT$3:CV$8,3,FALSE)</f>
        <v>$I$471:$I$735</v>
      </c>
      <c r="CW13" s="96" t="str">
        <f>VLOOKUP($CR13,$CT$3:CW$8,4,FALSE)</f>
        <v>$I$736:$I$826</v>
      </c>
      <c r="CX13" s="96" t="str">
        <f>VLOOKUP($CR13,$CT$3:CX$8,5,FALSE)</f>
        <v>$I$827:$I$891</v>
      </c>
      <c r="CY13" s="96" t="str">
        <f>VLOOKUP($CR13,$CT$3:CY$8,6,FALSE)</f>
        <v>$I$892:$I$960</v>
      </c>
      <c r="CZ13">
        <f>COUNTIF($CU$10:CU13,"&lt;&gt;"&amp;"")</f>
        <v>4</v>
      </c>
      <c r="DB13" t="str">
        <f t="shared" si="4"/>
        <v/>
      </c>
      <c r="DC13" t="e">
        <f t="shared" ca="1" si="5"/>
        <v>#N/A</v>
      </c>
    </row>
    <row r="14" spans="2:108" x14ac:dyDescent="0.25">
      <c r="Q14" s="58" t="e">
        <f t="shared" ca="1" si="6"/>
        <v>#N/A</v>
      </c>
      <c r="R14" t="str">
        <f>IF(Worksheet!I9=$S$2,$S$2,IF(Worksheet!I9=$S$3,$S$3,$S$1))</f>
        <v>5502A</v>
      </c>
      <c r="S14" s="59" t="str">
        <f t="shared" ca="1" si="1"/>
        <v>*</v>
      </c>
      <c r="T14" s="55" t="e">
        <f t="shared" si="7"/>
        <v>#N/A</v>
      </c>
      <c r="U14" s="60">
        <f>IF(Worksheet!S9="%",ABS(Worksheet!Z9),ABS(Worksheet!U9))</f>
        <v>0</v>
      </c>
      <c r="V14" s="126">
        <f>IF(Worksheet!S9="%",Worksheet!AA9,Worksheet!S9)</f>
        <v>0</v>
      </c>
      <c r="W14" s="60" t="str">
        <f>IF(Worksheet!S9="%","",IF(Worksheet!Z9&lt;&gt;"",Worksheet!Z9,""))</f>
        <v/>
      </c>
      <c r="X14" s="60" t="str">
        <f>IF(Worksheet!S9="%","",IF(Worksheet!AA9&lt;&gt;"",Worksheet!AA9,""))</f>
        <v/>
      </c>
      <c r="Y14" s="58" t="str">
        <f t="shared" si="8"/>
        <v/>
      </c>
      <c r="Z14" s="58" t="str">
        <f t="shared" si="9"/>
        <v>0</v>
      </c>
      <c r="AA14" s="58" t="str">
        <f t="shared" si="10"/>
        <v>DC</v>
      </c>
      <c r="AB14" s="58" t="str">
        <f t="shared" si="11"/>
        <v>DC0</v>
      </c>
      <c r="AC14" s="58" t="str">
        <f>IF(Worksheet!H9&lt;&gt;"",Worksheet!H9,"")</f>
        <v/>
      </c>
      <c r="AD14" s="58" t="str">
        <f t="shared" si="2"/>
        <v/>
      </c>
      <c r="AE14" s="109" t="str">
        <f t="shared" si="12"/>
        <v>DC0</v>
      </c>
      <c r="AF14" s="109" t="e">
        <f>HLOOKUP(AE14,$AH$10:AZ14,COUNTIF($AE$7:AE14,"&lt;&gt;"&amp;""),FALSE)</f>
        <v>#N/A</v>
      </c>
      <c r="AG14" s="66" t="e">
        <f t="shared" si="13"/>
        <v>#N/A</v>
      </c>
      <c r="AH14" s="96" t="e">
        <f ca="1">VLOOKUP($AG14,INDIRECT(CONCATENATE($CR14,"!",VLOOKUP($CR14,$AG$3:AH$8,AH$2,FALSE))),1,TRUE)</f>
        <v>#N/A</v>
      </c>
      <c r="AI14" s="96" t="e">
        <f ca="1">VLOOKUP($AG14,INDIRECT(CONCATENATE($CR14,"!",VLOOKUP($CR14,$AG$3:AI$8,AI$2,FALSE))),1,TRUE)</f>
        <v>#N/A</v>
      </c>
      <c r="AJ14" s="96" t="e">
        <f ca="1">VLOOKUP($AG14,INDIRECT(CONCATENATE($CR14,"!",VLOOKUP($CR14,$AG$3:AJ$8,AJ$2,FALSE))),1,TRUE)</f>
        <v>#N/A</v>
      </c>
      <c r="AK14" s="96" t="e">
        <f ca="1">VLOOKUP($AG14,INDIRECT(CONCATENATE($CR14,"!",VLOOKUP($CR14,$AG$3:AK$8,AK$2,FALSE))),1,TRUE)</f>
        <v>#N/A</v>
      </c>
      <c r="AL14" s="96" t="e">
        <f ca="1">VLOOKUP($AG14,INDIRECT(CONCATENATE($CR14,"!",VLOOKUP($CR14,$AG$3:AL$8,AL$2,FALSE))),1,TRUE)</f>
        <v>#N/A</v>
      </c>
      <c r="AM14" s="96" t="e">
        <f ca="1">VLOOKUP($AG14,INDIRECT(CONCATENATE($CR14,"!",VLOOKUP($CR14,$AG$3:AM$8,AM$2,FALSE))),1,TRUE)</f>
        <v>#N/A</v>
      </c>
      <c r="AN14" s="96" t="e">
        <f ca="1">VLOOKUP($AG14,INDIRECT(CONCATENATE($CR14,"!",VLOOKUP($CR14,$AG$3:AN$8,AN$2,FALSE))),1,TRUE)</f>
        <v>#N/A</v>
      </c>
      <c r="AO14" s="96" t="e">
        <f ca="1">VLOOKUP($AG14,INDIRECT(CONCATENATE($CR14,"!",VLOOKUP($CR14,$AG$3:AO$8,AO$2,FALSE))),1,TRUE)</f>
        <v>#N/A</v>
      </c>
      <c r="AP14" s="96" t="e">
        <f ca="1">VLOOKUP($AG14,INDIRECT(CONCATENATE($CR14,"!",VLOOKUP($CR14,$AG$3:AP$8,AP$2,FALSE))),1,TRUE)</f>
        <v>#N/A</v>
      </c>
      <c r="AQ14" s="96" t="e">
        <f ca="1">VLOOKUP($AG14,INDIRECT(CONCATENATE($CR14,"!",VLOOKUP($CR14,$AG$3:AQ$8,AQ$2,FALSE))),1,TRUE)</f>
        <v>#N/A</v>
      </c>
      <c r="AR14" s="96" t="e">
        <f ca="1">VLOOKUP($AG14,INDIRECT(CONCATENATE($CR14,"!",VLOOKUP($CR14,$AG$3:AR$8,AR$2,FALSE))),1,TRUE)</f>
        <v>#N/A</v>
      </c>
      <c r="AS14" s="96" t="e">
        <f ca="1">VLOOKUP($AG14,INDIRECT(CONCATENATE($CR14,"!",VLOOKUP($CR14,$AG$3:AS$8,AS$2,FALSE))),1,TRUE)</f>
        <v>#N/A</v>
      </c>
      <c r="AT14" s="96" t="e">
        <f ca="1">VLOOKUP($AG14,INDIRECT(CONCATENATE($CR14,"!",VLOOKUP($CR14,$AG$3:AT$8,AT$2,FALSE))),1,TRUE)</f>
        <v>#N/A</v>
      </c>
      <c r="AU14" s="96"/>
      <c r="AV14" s="96"/>
      <c r="AW14" s="96"/>
      <c r="AX14" s="96"/>
      <c r="AY14" s="96"/>
      <c r="AZ14" s="96"/>
      <c r="BA14" s="62">
        <f t="shared" si="14"/>
        <v>1</v>
      </c>
      <c r="BB14" s="58">
        <f t="shared" si="14"/>
        <v>1</v>
      </c>
      <c r="BC14" s="58">
        <f t="shared" si="15"/>
        <v>1</v>
      </c>
      <c r="BD14" s="58">
        <f t="shared" si="15"/>
        <v>1</v>
      </c>
      <c r="BE14" s="58">
        <f t="shared" si="16"/>
        <v>1</v>
      </c>
      <c r="BF14" s="58">
        <f t="shared" si="17"/>
        <v>1</v>
      </c>
      <c r="BG14" s="58">
        <f t="shared" si="18"/>
        <v>1</v>
      </c>
      <c r="BH14" s="58">
        <f t="shared" si="3"/>
        <v>1</v>
      </c>
      <c r="BI14" s="58">
        <f t="shared" si="3"/>
        <v>1</v>
      </c>
      <c r="BJ14" s="58">
        <f t="shared" si="3"/>
        <v>1</v>
      </c>
      <c r="BK14" s="58">
        <f t="shared" si="3"/>
        <v>1</v>
      </c>
      <c r="BL14" s="58">
        <f t="shared" si="3"/>
        <v>1</v>
      </c>
      <c r="BM14" s="58">
        <f t="shared" si="3"/>
        <v>1</v>
      </c>
      <c r="BU14" s="55" t="e">
        <f>HLOOKUP(AE14,$BA$10:BT14,COUNTIF($AE$7:AE14,"&lt;&gt;"&amp;""),FALSE)</f>
        <v>#N/A</v>
      </c>
      <c r="BV14" s="58">
        <f t="shared" si="19"/>
        <v>1</v>
      </c>
      <c r="BW14" s="55" t="str">
        <f t="shared" si="20"/>
        <v/>
      </c>
      <c r="BX14" s="110" t="str">
        <f ca="1">IF(OR(AE14=$BB$10,AE14=$BD$10,AE14=$BK$10,AE14=$BL$10,AE14=$BM$10),VLOOKUP(BW14,INDIRECT(CONCATENATE(CR14,"!",HLOOKUP(AE14,$CU$10:CY14,CZ14,FALSE))),1,TRUE),"")</f>
        <v/>
      </c>
      <c r="BY14" s="96" t="e">
        <f t="shared" ca="1" si="21"/>
        <v>#N/A</v>
      </c>
      <c r="BZ14" s="96" t="e">
        <f t="shared" ca="1" si="22"/>
        <v>#N/A</v>
      </c>
      <c r="CA14" s="96" t="e">
        <f t="shared" ca="1" si="23"/>
        <v>#N/A</v>
      </c>
      <c r="CB14" s="96" t="e">
        <f t="shared" ca="1" si="24"/>
        <v>#N/A</v>
      </c>
      <c r="CC14" s="96" t="e">
        <f t="shared" ca="1" si="25"/>
        <v>#VALUE!</v>
      </c>
      <c r="CD14" s="63">
        <f>Worksheet!K9</f>
        <v>0</v>
      </c>
      <c r="CE14" s="63">
        <f>Worksheet!L9</f>
        <v>0</v>
      </c>
      <c r="CF14" s="63">
        <f>Worksheet!M9</f>
        <v>0</v>
      </c>
      <c r="CG14" s="63">
        <f>Worksheet!N9</f>
        <v>0</v>
      </c>
      <c r="CH14" s="63">
        <f>Worksheet!O9</f>
        <v>0</v>
      </c>
      <c r="CI14" s="125" t="e">
        <f t="shared" ca="1" si="26"/>
        <v>#VALUE!</v>
      </c>
      <c r="CJ14" s="125" t="e">
        <f t="shared" ca="1" si="27"/>
        <v>#VALUE!</v>
      </c>
      <c r="CK14" s="125" t="e">
        <f t="shared" ca="1" si="28"/>
        <v>#VALUE!</v>
      </c>
      <c r="CL14" s="125" t="e">
        <f t="shared" ca="1" si="29"/>
        <v>#VALUE!</v>
      </c>
      <c r="CM14" s="125" t="e">
        <f t="shared" ca="1" si="30"/>
        <v>#VALUE!</v>
      </c>
      <c r="CN14" s="96" t="e">
        <f t="shared" ca="1" si="31"/>
        <v>#N/A</v>
      </c>
      <c r="CO14" s="97">
        <f>Worksheet!Q9</f>
        <v>0</v>
      </c>
      <c r="CP14" t="str">
        <f t="shared" si="32"/>
        <v>1</v>
      </c>
      <c r="CQ14" s="108" t="e">
        <f t="shared" si="33"/>
        <v>#N/A</v>
      </c>
      <c r="CR14" t="str">
        <f t="shared" si="34"/>
        <v>Standard1</v>
      </c>
      <c r="CT14" s="104" t="str">
        <f t="shared" ca="1" si="35"/>
        <v>$B$4:$P$1376</v>
      </c>
      <c r="CU14" s="96" t="str">
        <f>VLOOKUP($CR14,$CT$3:CU$8,2,FALSE)</f>
        <v>$I$230:$I$439</v>
      </c>
      <c r="CV14" s="96" t="str">
        <f>VLOOKUP($CR14,$CT$3:CV$8,3,FALSE)</f>
        <v>$I$471:$I$735</v>
      </c>
      <c r="CW14" s="96" t="str">
        <f>VLOOKUP($CR14,$CT$3:CW$8,4,FALSE)</f>
        <v>$I$736:$I$826</v>
      </c>
      <c r="CX14" s="96" t="str">
        <f>VLOOKUP($CR14,$CT$3:CX$8,5,FALSE)</f>
        <v>$I$827:$I$891</v>
      </c>
      <c r="CY14" s="96" t="str">
        <f>VLOOKUP($CR14,$CT$3:CY$8,6,FALSE)</f>
        <v>$I$892:$I$960</v>
      </c>
      <c r="CZ14">
        <f>COUNTIF($CU$10:CU14,"&lt;&gt;"&amp;"")</f>
        <v>5</v>
      </c>
      <c r="DB14" t="str">
        <f t="shared" si="4"/>
        <v/>
      </c>
      <c r="DC14" t="e">
        <f t="shared" ca="1" si="5"/>
        <v>#N/A</v>
      </c>
    </row>
    <row r="15" spans="2:108" x14ac:dyDescent="0.25">
      <c r="Q15" s="58" t="e">
        <f t="shared" ca="1" si="6"/>
        <v>#N/A</v>
      </c>
      <c r="R15" t="str">
        <f>IF(Worksheet!I10=$S$2,$S$2,IF(Worksheet!I10=$S$3,$S$3,$S$1))</f>
        <v>5502A</v>
      </c>
      <c r="S15" s="59" t="str">
        <f t="shared" ca="1" si="1"/>
        <v>*</v>
      </c>
      <c r="T15" s="55" t="e">
        <f t="shared" si="7"/>
        <v>#N/A</v>
      </c>
      <c r="U15" s="60">
        <f>IF(Worksheet!S10="%",ABS(Worksheet!Z10),ABS(Worksheet!U10))</f>
        <v>0</v>
      </c>
      <c r="V15" s="126">
        <f>IF(Worksheet!S10="%",Worksheet!AA10,Worksheet!S10)</f>
        <v>0</v>
      </c>
      <c r="W15" s="60" t="str">
        <f>IF(Worksheet!S10="%","",IF(Worksheet!Z10&lt;&gt;"",Worksheet!Z10,""))</f>
        <v/>
      </c>
      <c r="X15" s="60" t="str">
        <f>IF(Worksheet!S10="%","",IF(Worksheet!AA10&lt;&gt;"",Worksheet!AA10,""))</f>
        <v/>
      </c>
      <c r="Y15" s="58" t="str">
        <f t="shared" si="8"/>
        <v/>
      </c>
      <c r="Z15" s="58" t="str">
        <f t="shared" si="9"/>
        <v>0</v>
      </c>
      <c r="AA15" s="58" t="str">
        <f t="shared" si="10"/>
        <v>DC</v>
      </c>
      <c r="AB15" s="58" t="str">
        <f t="shared" si="11"/>
        <v>DC0</v>
      </c>
      <c r="AC15" s="58" t="str">
        <f>IF(Worksheet!H10&lt;&gt;"",Worksheet!H10,"")</f>
        <v/>
      </c>
      <c r="AD15" s="58" t="str">
        <f t="shared" si="2"/>
        <v/>
      </c>
      <c r="AE15" s="109" t="str">
        <f t="shared" si="12"/>
        <v>DC0</v>
      </c>
      <c r="AF15" s="109" t="e">
        <f>HLOOKUP(AE15,$AH$10:AZ15,COUNTIF($AE$7:AE15,"&lt;&gt;"&amp;""),FALSE)</f>
        <v>#N/A</v>
      </c>
      <c r="AG15" s="66" t="e">
        <f t="shared" si="13"/>
        <v>#N/A</v>
      </c>
      <c r="AH15" s="96" t="e">
        <f ca="1">VLOOKUP($AG15,INDIRECT(CONCATENATE($CR15,"!",VLOOKUP($CR15,$AG$3:AH$8,AH$2,FALSE))),1,TRUE)</f>
        <v>#N/A</v>
      </c>
      <c r="AI15" s="96" t="e">
        <f ca="1">VLOOKUP($AG15,INDIRECT(CONCATENATE($CR15,"!",VLOOKUP($CR15,$AG$3:AI$8,AI$2,FALSE))),1,TRUE)</f>
        <v>#N/A</v>
      </c>
      <c r="AJ15" s="96" t="e">
        <f ca="1">VLOOKUP($AG15,INDIRECT(CONCATENATE($CR15,"!",VLOOKUP($CR15,$AG$3:AJ$8,AJ$2,FALSE))),1,TRUE)</f>
        <v>#N/A</v>
      </c>
      <c r="AK15" s="96" t="e">
        <f ca="1">VLOOKUP($AG15,INDIRECT(CONCATENATE($CR15,"!",VLOOKUP($CR15,$AG$3:AK$8,AK$2,FALSE))),1,TRUE)</f>
        <v>#N/A</v>
      </c>
      <c r="AL15" s="96" t="e">
        <f ca="1">VLOOKUP($AG15,INDIRECT(CONCATENATE($CR15,"!",VLOOKUP($CR15,$AG$3:AL$8,AL$2,FALSE))),1,TRUE)</f>
        <v>#N/A</v>
      </c>
      <c r="AM15" s="96" t="e">
        <f ca="1">VLOOKUP($AG15,INDIRECT(CONCATENATE($CR15,"!",VLOOKUP($CR15,$AG$3:AM$8,AM$2,FALSE))),1,TRUE)</f>
        <v>#N/A</v>
      </c>
      <c r="AN15" s="96" t="e">
        <f ca="1">VLOOKUP($AG15,INDIRECT(CONCATENATE($CR15,"!",VLOOKUP($CR15,$AG$3:AN$8,AN$2,FALSE))),1,TRUE)</f>
        <v>#N/A</v>
      </c>
      <c r="AO15" s="96" t="e">
        <f ca="1">VLOOKUP($AG15,INDIRECT(CONCATENATE($CR15,"!",VLOOKUP($CR15,$AG$3:AO$8,AO$2,FALSE))),1,TRUE)</f>
        <v>#N/A</v>
      </c>
      <c r="AP15" s="96" t="e">
        <f ca="1">VLOOKUP($AG15,INDIRECT(CONCATENATE($CR15,"!",VLOOKUP($CR15,$AG$3:AP$8,AP$2,FALSE))),1,TRUE)</f>
        <v>#N/A</v>
      </c>
      <c r="AQ15" s="96" t="e">
        <f ca="1">VLOOKUP($AG15,INDIRECT(CONCATENATE($CR15,"!",VLOOKUP($CR15,$AG$3:AQ$8,AQ$2,FALSE))),1,TRUE)</f>
        <v>#N/A</v>
      </c>
      <c r="AR15" s="96" t="e">
        <f ca="1">VLOOKUP($AG15,INDIRECT(CONCATENATE($CR15,"!",VLOOKUP($CR15,$AG$3:AR$8,AR$2,FALSE))),1,TRUE)</f>
        <v>#N/A</v>
      </c>
      <c r="AS15" s="96" t="e">
        <f ca="1">VLOOKUP($AG15,INDIRECT(CONCATENATE($CR15,"!",VLOOKUP($CR15,$AG$3:AS$8,AS$2,FALSE))),1,TRUE)</f>
        <v>#N/A</v>
      </c>
      <c r="AT15" s="96" t="e">
        <f ca="1">VLOOKUP($AG15,INDIRECT(CONCATENATE($CR15,"!",VLOOKUP($CR15,$AG$3:AT$8,AT$2,FALSE))),1,TRUE)</f>
        <v>#N/A</v>
      </c>
      <c r="AU15" s="96"/>
      <c r="AV15" s="96"/>
      <c r="AW15" s="96"/>
      <c r="AX15" s="96"/>
      <c r="AY15" s="96"/>
      <c r="AZ15" s="96"/>
      <c r="BA15" s="62">
        <f t="shared" si="14"/>
        <v>1</v>
      </c>
      <c r="BB15" s="58">
        <f t="shared" si="14"/>
        <v>1</v>
      </c>
      <c r="BC15" s="58">
        <f t="shared" si="15"/>
        <v>1</v>
      </c>
      <c r="BD15" s="58">
        <f t="shared" si="15"/>
        <v>1</v>
      </c>
      <c r="BE15" s="58">
        <f t="shared" si="16"/>
        <v>1</v>
      </c>
      <c r="BF15" s="58">
        <f t="shared" si="17"/>
        <v>1</v>
      </c>
      <c r="BG15" s="58">
        <f t="shared" si="18"/>
        <v>1</v>
      </c>
      <c r="BH15" s="58">
        <f t="shared" si="3"/>
        <v>1</v>
      </c>
      <c r="BI15" s="58">
        <f t="shared" si="3"/>
        <v>1</v>
      </c>
      <c r="BJ15" s="58">
        <f t="shared" si="3"/>
        <v>1</v>
      </c>
      <c r="BK15" s="58">
        <f t="shared" si="3"/>
        <v>1</v>
      </c>
      <c r="BL15" s="58">
        <f t="shared" si="3"/>
        <v>1</v>
      </c>
      <c r="BM15" s="58">
        <f t="shared" si="3"/>
        <v>1</v>
      </c>
      <c r="BU15" s="55" t="e">
        <f>HLOOKUP(AE15,$BA$10:BT15,COUNTIF($AE$7:AE15,"&lt;&gt;"&amp;""),FALSE)</f>
        <v>#N/A</v>
      </c>
      <c r="BV15" s="58">
        <f t="shared" si="19"/>
        <v>1</v>
      </c>
      <c r="BW15" s="55" t="str">
        <f t="shared" si="20"/>
        <v/>
      </c>
      <c r="BX15" s="110" t="str">
        <f ca="1">IF(OR(AE15=$BB$10,AE15=$BD$10,AE15='Unc. Calculator'!$BK$10,AE15=$BL$10,AE15=$BM$10),VLOOKUP(BW15,INDIRECT(CONCATENATE(CR15,"!",HLOOKUP(AE15,$CU$10:CY15,CZ15,FALSE))),1,TRUE),"")</f>
        <v/>
      </c>
      <c r="BY15" s="96" t="e">
        <f t="shared" ca="1" si="21"/>
        <v>#N/A</v>
      </c>
      <c r="BZ15" s="96" t="e">
        <f t="shared" ca="1" si="22"/>
        <v>#N/A</v>
      </c>
      <c r="CA15" s="96" t="e">
        <f t="shared" ca="1" si="23"/>
        <v>#N/A</v>
      </c>
      <c r="CB15" s="96" t="e">
        <f t="shared" ca="1" si="24"/>
        <v>#N/A</v>
      </c>
      <c r="CC15" s="96" t="e">
        <f t="shared" ca="1" si="25"/>
        <v>#VALUE!</v>
      </c>
      <c r="CD15" s="63">
        <f>Worksheet!K10</f>
        <v>0</v>
      </c>
      <c r="CE15" s="63">
        <f>Worksheet!L10</f>
        <v>0</v>
      </c>
      <c r="CF15" s="63">
        <f>Worksheet!M10</f>
        <v>0</v>
      </c>
      <c r="CG15" s="63">
        <f>Worksheet!N10</f>
        <v>0</v>
      </c>
      <c r="CH15" s="63">
        <f>Worksheet!O10</f>
        <v>0</v>
      </c>
      <c r="CI15" s="125" t="e">
        <f t="shared" ca="1" si="26"/>
        <v>#VALUE!</v>
      </c>
      <c r="CJ15" s="125" t="e">
        <f t="shared" ca="1" si="27"/>
        <v>#VALUE!</v>
      </c>
      <c r="CK15" s="125" t="e">
        <f t="shared" ca="1" si="28"/>
        <v>#VALUE!</v>
      </c>
      <c r="CL15" s="125" t="e">
        <f t="shared" ca="1" si="29"/>
        <v>#VALUE!</v>
      </c>
      <c r="CM15" s="125" t="e">
        <f t="shared" ca="1" si="30"/>
        <v>#VALUE!</v>
      </c>
      <c r="CN15" s="96" t="e">
        <f t="shared" ca="1" si="31"/>
        <v>#N/A</v>
      </c>
      <c r="CO15" s="97">
        <f>Worksheet!Q10</f>
        <v>0</v>
      </c>
      <c r="CP15" t="str">
        <f t="shared" si="32"/>
        <v>1</v>
      </c>
      <c r="CQ15" s="108" t="e">
        <f t="shared" si="33"/>
        <v>#N/A</v>
      </c>
      <c r="CR15" t="str">
        <f t="shared" si="34"/>
        <v>Standard1</v>
      </c>
      <c r="CT15" s="104" t="str">
        <f t="shared" ca="1" si="35"/>
        <v>$B$4:$P$1376</v>
      </c>
      <c r="CU15" s="96" t="str">
        <f>VLOOKUP($CR15,$CT$3:CU$8,2,FALSE)</f>
        <v>$I$230:$I$439</v>
      </c>
      <c r="CV15" s="96" t="str">
        <f>VLOOKUP($CR15,$CT$3:CV$8,3,FALSE)</f>
        <v>$I$471:$I$735</v>
      </c>
      <c r="CW15" s="96" t="str">
        <f>VLOOKUP($CR15,$CT$3:CW$8,4,FALSE)</f>
        <v>$I$736:$I$826</v>
      </c>
      <c r="CX15" s="96" t="str">
        <f>VLOOKUP($CR15,$CT$3:CX$8,5,FALSE)</f>
        <v>$I$827:$I$891</v>
      </c>
      <c r="CY15" s="96" t="str">
        <f>VLOOKUP($CR15,$CT$3:CY$8,6,FALSE)</f>
        <v>$I$892:$I$960</v>
      </c>
      <c r="CZ15">
        <f>COUNTIF($CU$10:CU15,"&lt;&gt;"&amp;"")</f>
        <v>6</v>
      </c>
      <c r="DB15" t="str">
        <f t="shared" si="4"/>
        <v/>
      </c>
      <c r="DC15" t="e">
        <f t="shared" ca="1" si="5"/>
        <v>#N/A</v>
      </c>
    </row>
    <row r="16" spans="2:108" x14ac:dyDescent="0.25">
      <c r="Q16" s="58" t="e">
        <f t="shared" ca="1" si="6"/>
        <v>#N/A</v>
      </c>
      <c r="R16" t="str">
        <f>IF(Worksheet!I11=$S$2,$S$2,IF(Worksheet!I11=$S$3,$S$3,$S$1))</f>
        <v>5502A</v>
      </c>
      <c r="S16" s="59" t="str">
        <f t="shared" ca="1" si="1"/>
        <v>*</v>
      </c>
      <c r="T16" s="55" t="e">
        <f t="shared" si="7"/>
        <v>#N/A</v>
      </c>
      <c r="U16" s="60">
        <f>IF(Worksheet!S11="%",ABS(Worksheet!Z11),ABS(Worksheet!U11))</f>
        <v>0</v>
      </c>
      <c r="V16" s="126">
        <f>IF(Worksheet!S11="%",Worksheet!AA11,Worksheet!S11)</f>
        <v>0</v>
      </c>
      <c r="W16" s="60" t="str">
        <f>IF(Worksheet!S11="%","",IF(Worksheet!Z11&lt;&gt;"",Worksheet!Z11,""))</f>
        <v/>
      </c>
      <c r="X16" s="60" t="str">
        <f>IF(Worksheet!S11="%","",IF(Worksheet!AA11&lt;&gt;"",Worksheet!AA11,""))</f>
        <v/>
      </c>
      <c r="Y16" s="58" t="str">
        <f t="shared" si="8"/>
        <v/>
      </c>
      <c r="Z16" s="58" t="str">
        <f t="shared" si="9"/>
        <v>0</v>
      </c>
      <c r="AA16" s="58" t="str">
        <f t="shared" si="10"/>
        <v>DC</v>
      </c>
      <c r="AB16" s="58" t="str">
        <f t="shared" si="11"/>
        <v>DC0</v>
      </c>
      <c r="AC16" s="58" t="str">
        <f>IF(Worksheet!H11&lt;&gt;"",Worksheet!H11,"")</f>
        <v/>
      </c>
      <c r="AD16" s="58" t="str">
        <f t="shared" si="2"/>
        <v/>
      </c>
      <c r="AE16" s="109" t="str">
        <f t="shared" si="12"/>
        <v>DC0</v>
      </c>
      <c r="AF16" s="109" t="e">
        <f>HLOOKUP(AE16,$AH$10:AZ16,COUNTIF($AE$7:AE16,"&lt;&gt;"&amp;""),FALSE)</f>
        <v>#N/A</v>
      </c>
      <c r="AG16" s="66" t="e">
        <f t="shared" si="13"/>
        <v>#N/A</v>
      </c>
      <c r="AH16" s="96" t="e">
        <f ca="1">VLOOKUP($AG16,INDIRECT(CONCATENATE($CR16,"!",VLOOKUP($CR16,$AG$3:AH$8,AH$2,FALSE))),1,TRUE)</f>
        <v>#N/A</v>
      </c>
      <c r="AI16" s="96" t="e">
        <f ca="1">VLOOKUP($AG16,INDIRECT(CONCATENATE($CR16,"!",VLOOKUP($CR16,$AG$3:AI$8,AI$2,FALSE))),1,TRUE)</f>
        <v>#N/A</v>
      </c>
      <c r="AJ16" s="96" t="e">
        <f ca="1">VLOOKUP($AG16,INDIRECT(CONCATENATE($CR16,"!",VLOOKUP($CR16,$AG$3:AJ$8,AJ$2,FALSE))),1,TRUE)</f>
        <v>#N/A</v>
      </c>
      <c r="AK16" s="96" t="e">
        <f ca="1">VLOOKUP($AG16,INDIRECT(CONCATENATE($CR16,"!",VLOOKUP($CR16,$AG$3:AK$8,AK$2,FALSE))),1,TRUE)</f>
        <v>#N/A</v>
      </c>
      <c r="AL16" s="96" t="e">
        <f ca="1">VLOOKUP($AG16,INDIRECT(CONCATENATE($CR16,"!",VLOOKUP($CR16,$AG$3:AL$8,AL$2,FALSE))),1,TRUE)</f>
        <v>#N/A</v>
      </c>
      <c r="AM16" s="96" t="e">
        <f ca="1">VLOOKUP($AG16,INDIRECT(CONCATENATE($CR16,"!",VLOOKUP($CR16,$AG$3:AM$8,AM$2,FALSE))),1,TRUE)</f>
        <v>#N/A</v>
      </c>
      <c r="AN16" s="96" t="e">
        <f ca="1">VLOOKUP($AG16,INDIRECT(CONCATENATE($CR16,"!",VLOOKUP($CR16,$AG$3:AN$8,AN$2,FALSE))),1,TRUE)</f>
        <v>#N/A</v>
      </c>
      <c r="AO16" s="96" t="e">
        <f ca="1">VLOOKUP($AG16,INDIRECT(CONCATENATE($CR16,"!",VLOOKUP($CR16,$AG$3:AO$8,AO$2,FALSE))),1,TRUE)</f>
        <v>#N/A</v>
      </c>
      <c r="AP16" s="96" t="e">
        <f ca="1">VLOOKUP($AG16,INDIRECT(CONCATENATE($CR16,"!",VLOOKUP($CR16,$AG$3:AP$8,AP$2,FALSE))),1,TRUE)</f>
        <v>#N/A</v>
      </c>
      <c r="AQ16" s="96" t="e">
        <f ca="1">VLOOKUP($AG16,INDIRECT(CONCATENATE($CR16,"!",VLOOKUP($CR16,$AG$3:AQ$8,AQ$2,FALSE))),1,TRUE)</f>
        <v>#N/A</v>
      </c>
      <c r="AR16" s="96" t="e">
        <f ca="1">VLOOKUP($AG16,INDIRECT(CONCATENATE($CR16,"!",VLOOKUP($CR16,$AG$3:AR$8,AR$2,FALSE))),1,TRUE)</f>
        <v>#N/A</v>
      </c>
      <c r="AS16" s="96" t="e">
        <f ca="1">VLOOKUP($AG16,INDIRECT(CONCATENATE($CR16,"!",VLOOKUP($CR16,$AG$3:AS$8,AS$2,FALSE))),1,TRUE)</f>
        <v>#N/A</v>
      </c>
      <c r="AT16" s="96" t="e">
        <f ca="1">VLOOKUP($AG16,INDIRECT(CONCATENATE($CR16,"!",VLOOKUP($CR16,$AG$3:AT$8,AT$2,FALSE))),1,TRUE)</f>
        <v>#N/A</v>
      </c>
      <c r="AU16" s="96"/>
      <c r="AV16" s="96"/>
      <c r="AW16" s="96"/>
      <c r="AX16" s="96"/>
      <c r="AY16" s="96"/>
      <c r="AZ16" s="96"/>
      <c r="BA16" s="62">
        <f t="shared" si="14"/>
        <v>1</v>
      </c>
      <c r="BB16" s="58">
        <f t="shared" si="14"/>
        <v>1</v>
      </c>
      <c r="BC16" s="58">
        <f t="shared" si="15"/>
        <v>1</v>
      </c>
      <c r="BD16" s="58">
        <f t="shared" si="15"/>
        <v>1</v>
      </c>
      <c r="BE16" s="58">
        <f t="shared" si="16"/>
        <v>1</v>
      </c>
      <c r="BF16" s="58">
        <f t="shared" si="17"/>
        <v>1</v>
      </c>
      <c r="BG16" s="58">
        <f t="shared" si="18"/>
        <v>1</v>
      </c>
      <c r="BH16" s="58">
        <f t="shared" si="3"/>
        <v>1</v>
      </c>
      <c r="BI16" s="58">
        <f t="shared" si="3"/>
        <v>1</v>
      </c>
      <c r="BJ16" s="58">
        <f t="shared" si="3"/>
        <v>1</v>
      </c>
      <c r="BK16" s="58">
        <f t="shared" si="3"/>
        <v>1</v>
      </c>
      <c r="BL16" s="58">
        <f t="shared" si="3"/>
        <v>1</v>
      </c>
      <c r="BM16" s="58">
        <f t="shared" si="3"/>
        <v>1</v>
      </c>
      <c r="BU16" s="55" t="e">
        <f>HLOOKUP(AE16,$BA$10:BT16,COUNTIF($AE$7:AE16,"&lt;&gt;"&amp;""),FALSE)</f>
        <v>#N/A</v>
      </c>
      <c r="BV16" s="58">
        <f t="shared" si="19"/>
        <v>1</v>
      </c>
      <c r="BW16" s="55" t="str">
        <f t="shared" si="20"/>
        <v/>
      </c>
      <c r="BX16" s="110" t="str">
        <f ca="1">IF(OR(AE16=$BB$10,AE16=$BD$10,AE16=$BK$10,AE16=$BL$10,AE16=$BM$10),VLOOKUP(BW16,INDIRECT(CONCATENATE(CR16,"!",HLOOKUP(AE16,$CU$10:CY16,CZ16,FALSE))),1,TRUE),"")</f>
        <v/>
      </c>
      <c r="BY16" s="96" t="e">
        <f t="shared" ca="1" si="21"/>
        <v>#N/A</v>
      </c>
      <c r="BZ16" s="96" t="e">
        <f t="shared" ca="1" si="22"/>
        <v>#N/A</v>
      </c>
      <c r="CA16" s="96" t="e">
        <f t="shared" ca="1" si="23"/>
        <v>#N/A</v>
      </c>
      <c r="CB16" s="96" t="e">
        <f t="shared" ca="1" si="24"/>
        <v>#N/A</v>
      </c>
      <c r="CC16" s="96" t="e">
        <f t="shared" ca="1" si="25"/>
        <v>#VALUE!</v>
      </c>
      <c r="CD16" s="63">
        <f>Worksheet!K11</f>
        <v>0</v>
      </c>
      <c r="CE16" s="63">
        <f>Worksheet!L11</f>
        <v>0</v>
      </c>
      <c r="CF16" s="63">
        <f>Worksheet!M11</f>
        <v>0</v>
      </c>
      <c r="CG16" s="63">
        <f>Worksheet!N11</f>
        <v>0</v>
      </c>
      <c r="CH16" s="63">
        <f>Worksheet!O11</f>
        <v>0</v>
      </c>
      <c r="CI16" s="125" t="e">
        <f t="shared" ca="1" si="26"/>
        <v>#VALUE!</v>
      </c>
      <c r="CJ16" s="125" t="e">
        <f t="shared" ca="1" si="27"/>
        <v>#VALUE!</v>
      </c>
      <c r="CK16" s="125" t="e">
        <f t="shared" ca="1" si="28"/>
        <v>#VALUE!</v>
      </c>
      <c r="CL16" s="125" t="e">
        <f t="shared" ca="1" si="29"/>
        <v>#VALUE!</v>
      </c>
      <c r="CM16" s="125" t="e">
        <f t="shared" ca="1" si="30"/>
        <v>#VALUE!</v>
      </c>
      <c r="CN16" s="96" t="e">
        <f t="shared" ca="1" si="31"/>
        <v>#N/A</v>
      </c>
      <c r="CO16" s="97">
        <f>Worksheet!Q11</f>
        <v>0</v>
      </c>
      <c r="CP16" t="str">
        <f t="shared" si="32"/>
        <v>1</v>
      </c>
      <c r="CQ16" s="108" t="e">
        <f t="shared" si="33"/>
        <v>#N/A</v>
      </c>
      <c r="CR16" t="str">
        <f t="shared" si="34"/>
        <v>Standard1</v>
      </c>
      <c r="CT16" s="104" t="str">
        <f t="shared" ca="1" si="35"/>
        <v>$B$4:$P$1376</v>
      </c>
      <c r="CU16" s="96" t="str">
        <f>VLOOKUP($CR16,$CT$3:CU$8,2,FALSE)</f>
        <v>$I$230:$I$439</v>
      </c>
      <c r="CV16" s="96" t="str">
        <f>VLOOKUP($CR16,$CT$3:CV$8,3,FALSE)</f>
        <v>$I$471:$I$735</v>
      </c>
      <c r="CW16" s="96" t="str">
        <f>VLOOKUP($CR16,$CT$3:CW$8,4,FALSE)</f>
        <v>$I$736:$I$826</v>
      </c>
      <c r="CX16" s="96" t="str">
        <f>VLOOKUP($CR16,$CT$3:CX$8,5,FALSE)</f>
        <v>$I$827:$I$891</v>
      </c>
      <c r="CY16" s="96" t="str">
        <f>VLOOKUP($CR16,$CT$3:CY$8,6,FALSE)</f>
        <v>$I$892:$I$960</v>
      </c>
      <c r="CZ16">
        <f>COUNTIF($CU$10:CU16,"&lt;&gt;"&amp;"")</f>
        <v>7</v>
      </c>
      <c r="DB16" t="str">
        <f t="shared" si="4"/>
        <v/>
      </c>
      <c r="DC16" t="e">
        <f t="shared" ca="1" si="5"/>
        <v>#N/A</v>
      </c>
    </row>
    <row r="17" spans="17:107" x14ac:dyDescent="0.25">
      <c r="Q17" s="58" t="e">
        <f t="shared" ca="1" si="6"/>
        <v>#N/A</v>
      </c>
      <c r="R17" t="str">
        <f>IF(Worksheet!I12=$S$2,$S$2,IF(Worksheet!I12=$S$3,$S$3,$S$1))</f>
        <v>5502A</v>
      </c>
      <c r="S17" s="59" t="str">
        <f t="shared" ca="1" si="1"/>
        <v>*</v>
      </c>
      <c r="T17" s="55" t="e">
        <f t="shared" si="7"/>
        <v>#N/A</v>
      </c>
      <c r="U17" s="60">
        <f>IF(Worksheet!S12="%",ABS(Worksheet!Z12),ABS(Worksheet!U12))</f>
        <v>0</v>
      </c>
      <c r="V17" s="126">
        <f>IF(Worksheet!S12="%",Worksheet!AA12,Worksheet!S12)</f>
        <v>0</v>
      </c>
      <c r="W17" s="60" t="str">
        <f>IF(Worksheet!S12="%","",IF(Worksheet!Z12&lt;&gt;"",Worksheet!Z12,""))</f>
        <v/>
      </c>
      <c r="X17" s="60" t="str">
        <f>IF(Worksheet!S12="%","",IF(Worksheet!AA12&lt;&gt;"",Worksheet!AA12,""))</f>
        <v/>
      </c>
      <c r="Y17" s="58" t="str">
        <f t="shared" si="8"/>
        <v/>
      </c>
      <c r="Z17" s="58" t="str">
        <f t="shared" si="9"/>
        <v>0</v>
      </c>
      <c r="AA17" s="58" t="str">
        <f t="shared" si="10"/>
        <v>DC</v>
      </c>
      <c r="AB17" s="58" t="str">
        <f t="shared" si="11"/>
        <v>DC0</v>
      </c>
      <c r="AC17" s="58" t="str">
        <f>IF(Worksheet!H12&lt;&gt;"",Worksheet!H12,"")</f>
        <v/>
      </c>
      <c r="AD17" s="58" t="str">
        <f t="shared" si="2"/>
        <v/>
      </c>
      <c r="AE17" s="109" t="str">
        <f t="shared" si="12"/>
        <v>DC0</v>
      </c>
      <c r="AF17" s="109" t="e">
        <f>HLOOKUP(AE17,$AH$10:AZ17,COUNTIF($AE$7:AE17,"&lt;&gt;"&amp;""),FALSE)</f>
        <v>#N/A</v>
      </c>
      <c r="AG17" s="66" t="e">
        <f t="shared" si="13"/>
        <v>#N/A</v>
      </c>
      <c r="AH17" s="96" t="e">
        <f ca="1">VLOOKUP($AG17,INDIRECT(CONCATENATE($CR17,"!",VLOOKUP($CR17,$AG$3:AH$8,AH$2,FALSE))),1,TRUE)</f>
        <v>#N/A</v>
      </c>
      <c r="AI17" s="96" t="e">
        <f ca="1">VLOOKUP($AG17,INDIRECT(CONCATENATE($CR17,"!",VLOOKUP($CR17,$AG$3:AI$8,AI$2,FALSE))),1,TRUE)</f>
        <v>#N/A</v>
      </c>
      <c r="AJ17" s="96" t="e">
        <f ca="1">VLOOKUP($AG17,INDIRECT(CONCATENATE($CR17,"!",VLOOKUP($CR17,$AG$3:AJ$8,AJ$2,FALSE))),1,TRUE)</f>
        <v>#N/A</v>
      </c>
      <c r="AK17" s="96" t="e">
        <f ca="1">VLOOKUP($AG17,INDIRECT(CONCATENATE($CR17,"!",VLOOKUP($CR17,$AG$3:AK$8,AK$2,FALSE))),1,TRUE)</f>
        <v>#N/A</v>
      </c>
      <c r="AL17" s="96" t="e">
        <f ca="1">VLOOKUP($AG17,INDIRECT(CONCATENATE($CR17,"!",VLOOKUP($CR17,$AG$3:AL$8,AL$2,FALSE))),1,TRUE)</f>
        <v>#N/A</v>
      </c>
      <c r="AM17" s="96" t="e">
        <f ca="1">VLOOKUP($AG17,INDIRECT(CONCATENATE($CR17,"!",VLOOKUP($CR17,$AG$3:AM$8,AM$2,FALSE))),1,TRUE)</f>
        <v>#N/A</v>
      </c>
      <c r="AN17" s="96" t="e">
        <f ca="1">VLOOKUP($AG17,INDIRECT(CONCATENATE($CR17,"!",VLOOKUP($CR17,$AG$3:AN$8,AN$2,FALSE))),1,TRUE)</f>
        <v>#N/A</v>
      </c>
      <c r="AO17" s="96" t="e">
        <f ca="1">VLOOKUP($AG17,INDIRECT(CONCATENATE($CR17,"!",VLOOKUP($CR17,$AG$3:AO$8,AO$2,FALSE))),1,TRUE)</f>
        <v>#N/A</v>
      </c>
      <c r="AP17" s="96" t="e">
        <f ca="1">VLOOKUP($AG17,INDIRECT(CONCATENATE($CR17,"!",VLOOKUP($CR17,$AG$3:AP$8,AP$2,FALSE))),1,TRUE)</f>
        <v>#N/A</v>
      </c>
      <c r="AQ17" s="96" t="e">
        <f ca="1">VLOOKUP($AG17,INDIRECT(CONCATENATE($CR17,"!",VLOOKUP($CR17,$AG$3:AQ$8,AQ$2,FALSE))),1,TRUE)</f>
        <v>#N/A</v>
      </c>
      <c r="AR17" s="96" t="e">
        <f ca="1">VLOOKUP($AG17,INDIRECT(CONCATENATE($CR17,"!",VLOOKUP($CR17,$AG$3:AR$8,AR$2,FALSE))),1,TRUE)</f>
        <v>#N/A</v>
      </c>
      <c r="AS17" s="96" t="e">
        <f ca="1">VLOOKUP($AG17,INDIRECT(CONCATENATE($CR17,"!",VLOOKUP($CR17,$AG$3:AS$8,AS$2,FALSE))),1,TRUE)</f>
        <v>#N/A</v>
      </c>
      <c r="AT17" s="96" t="e">
        <f ca="1">VLOOKUP($AG17,INDIRECT(CONCATENATE($CR17,"!",VLOOKUP($CR17,$AG$3:AT$8,AT$2,FALSE))),1,TRUE)</f>
        <v>#N/A</v>
      </c>
      <c r="AU17" s="96"/>
      <c r="AV17" s="96"/>
      <c r="AW17" s="96"/>
      <c r="AX17" s="96"/>
      <c r="AY17" s="96"/>
      <c r="AZ17" s="96"/>
      <c r="BA17" s="62">
        <f t="shared" si="14"/>
        <v>1</v>
      </c>
      <c r="BB17" s="58">
        <f t="shared" si="14"/>
        <v>1</v>
      </c>
      <c r="BC17" s="58">
        <f t="shared" si="15"/>
        <v>1</v>
      </c>
      <c r="BD17" s="58">
        <f t="shared" si="15"/>
        <v>1</v>
      </c>
      <c r="BE17" s="58">
        <f t="shared" si="16"/>
        <v>1</v>
      </c>
      <c r="BF17" s="58">
        <f t="shared" si="17"/>
        <v>1</v>
      </c>
      <c r="BG17" s="58">
        <f t="shared" si="18"/>
        <v>1</v>
      </c>
      <c r="BH17" s="58">
        <f t="shared" si="3"/>
        <v>1</v>
      </c>
      <c r="BI17" s="58">
        <f t="shared" si="3"/>
        <v>1</v>
      </c>
      <c r="BJ17" s="58">
        <f t="shared" si="3"/>
        <v>1</v>
      </c>
      <c r="BK17" s="58">
        <f t="shared" si="3"/>
        <v>1</v>
      </c>
      <c r="BL17" s="58">
        <f t="shared" si="3"/>
        <v>1</v>
      </c>
      <c r="BM17" s="58">
        <f t="shared" si="3"/>
        <v>1</v>
      </c>
      <c r="BU17" s="55" t="e">
        <f>HLOOKUP(AE17,$BA$10:BT17,COUNTIF($AE$7:AE17,"&lt;&gt;"&amp;""),FALSE)</f>
        <v>#N/A</v>
      </c>
      <c r="BV17" s="58">
        <f t="shared" si="19"/>
        <v>1</v>
      </c>
      <c r="BW17" s="55" t="str">
        <f t="shared" si="20"/>
        <v/>
      </c>
      <c r="BX17" s="110" t="str">
        <f ca="1">IF(OR(AE17=$BB$10,AE17=$BD$10,AE17=$BK$10,AE17=$BL$10,AE17=$BM$10),VLOOKUP(BW17,INDIRECT(CONCATENATE(CR17,"!",HLOOKUP(AE17,$CU$10:CY17,CZ17,FALSE))),1,TRUE),"")</f>
        <v/>
      </c>
      <c r="BY17" s="96" t="e">
        <f t="shared" ca="1" si="21"/>
        <v>#N/A</v>
      </c>
      <c r="BZ17" s="96" t="e">
        <f t="shared" ca="1" si="22"/>
        <v>#N/A</v>
      </c>
      <c r="CA17" s="96" t="e">
        <f t="shared" ca="1" si="23"/>
        <v>#N/A</v>
      </c>
      <c r="CB17" s="96" t="e">
        <f t="shared" ca="1" si="24"/>
        <v>#N/A</v>
      </c>
      <c r="CC17" s="96" t="e">
        <f t="shared" ca="1" si="25"/>
        <v>#VALUE!</v>
      </c>
      <c r="CD17" s="63">
        <f>Worksheet!K12</f>
        <v>0</v>
      </c>
      <c r="CE17" s="63">
        <f>Worksheet!L12</f>
        <v>0</v>
      </c>
      <c r="CF17" s="63">
        <f>Worksheet!M12</f>
        <v>0</v>
      </c>
      <c r="CG17" s="63">
        <f>Worksheet!N12</f>
        <v>0</v>
      </c>
      <c r="CH17" s="63">
        <f>Worksheet!O12</f>
        <v>0</v>
      </c>
      <c r="CI17" s="125" t="e">
        <f t="shared" ca="1" si="26"/>
        <v>#VALUE!</v>
      </c>
      <c r="CJ17" s="125" t="e">
        <f t="shared" ca="1" si="27"/>
        <v>#VALUE!</v>
      </c>
      <c r="CK17" s="125" t="e">
        <f t="shared" ca="1" si="28"/>
        <v>#VALUE!</v>
      </c>
      <c r="CL17" s="125" t="e">
        <f t="shared" ca="1" si="29"/>
        <v>#VALUE!</v>
      </c>
      <c r="CM17" s="125" t="e">
        <f t="shared" ca="1" si="30"/>
        <v>#VALUE!</v>
      </c>
      <c r="CN17" s="96" t="e">
        <f t="shared" ca="1" si="31"/>
        <v>#N/A</v>
      </c>
      <c r="CO17" s="97">
        <f>Worksheet!Q12</f>
        <v>0</v>
      </c>
      <c r="CP17" t="str">
        <f t="shared" si="32"/>
        <v>1</v>
      </c>
      <c r="CQ17" s="108" t="e">
        <f t="shared" si="33"/>
        <v>#N/A</v>
      </c>
      <c r="CR17" t="str">
        <f t="shared" si="34"/>
        <v>Standard1</v>
      </c>
      <c r="CT17" s="104" t="str">
        <f t="shared" ca="1" si="35"/>
        <v>$B$4:$P$1376</v>
      </c>
      <c r="CU17" s="96" t="str">
        <f>VLOOKUP($CR17,$CT$3:CU$8,2,FALSE)</f>
        <v>$I$230:$I$439</v>
      </c>
      <c r="CV17" s="96" t="str">
        <f>VLOOKUP($CR17,$CT$3:CV$8,3,FALSE)</f>
        <v>$I$471:$I$735</v>
      </c>
      <c r="CW17" s="96" t="str">
        <f>VLOOKUP($CR17,$CT$3:CW$8,4,FALSE)</f>
        <v>$I$736:$I$826</v>
      </c>
      <c r="CX17" s="96" t="str">
        <f>VLOOKUP($CR17,$CT$3:CX$8,5,FALSE)</f>
        <v>$I$827:$I$891</v>
      </c>
      <c r="CY17" s="96" t="str">
        <f>VLOOKUP($CR17,$CT$3:CY$8,6,FALSE)</f>
        <v>$I$892:$I$960</v>
      </c>
      <c r="CZ17">
        <f>COUNTIF($CU$10:CU17,"&lt;&gt;"&amp;"")</f>
        <v>8</v>
      </c>
      <c r="DB17" t="str">
        <f t="shared" si="4"/>
        <v/>
      </c>
      <c r="DC17" t="e">
        <f t="shared" ca="1" si="5"/>
        <v>#N/A</v>
      </c>
    </row>
    <row r="18" spans="17:107" x14ac:dyDescent="0.25">
      <c r="Q18" s="58" t="e">
        <f t="shared" ca="1" si="6"/>
        <v>#N/A</v>
      </c>
      <c r="R18" t="str">
        <f>IF(Worksheet!I13=$S$2,$S$2,IF(Worksheet!I13=$S$3,$S$3,$S$1))</f>
        <v>5502A</v>
      </c>
      <c r="S18" s="59" t="str">
        <f t="shared" ca="1" si="1"/>
        <v>*</v>
      </c>
      <c r="T18" s="55" t="e">
        <f t="shared" si="7"/>
        <v>#N/A</v>
      </c>
      <c r="U18" s="60">
        <f>IF(Worksheet!S13="%",ABS(Worksheet!Z13),ABS(Worksheet!U13))</f>
        <v>0</v>
      </c>
      <c r="V18" s="126">
        <f>IF(Worksheet!S13="%",Worksheet!AA13,Worksheet!S13)</f>
        <v>0</v>
      </c>
      <c r="W18" s="60" t="str">
        <f>IF(Worksheet!S13="%","",IF(Worksheet!Z13&lt;&gt;"",Worksheet!Z13,""))</f>
        <v/>
      </c>
      <c r="X18" s="60" t="str">
        <f>IF(Worksheet!S13="%","",IF(Worksheet!AA13&lt;&gt;"",Worksheet!AA13,""))</f>
        <v/>
      </c>
      <c r="Y18" s="58" t="str">
        <f t="shared" si="8"/>
        <v/>
      </c>
      <c r="Z18" s="58" t="str">
        <f t="shared" si="9"/>
        <v>0</v>
      </c>
      <c r="AA18" s="58" t="str">
        <f t="shared" si="10"/>
        <v>DC</v>
      </c>
      <c r="AB18" s="58" t="str">
        <f t="shared" si="11"/>
        <v>DC0</v>
      </c>
      <c r="AC18" s="58" t="str">
        <f>IF(Worksheet!H13&lt;&gt;"",Worksheet!H13,"")</f>
        <v/>
      </c>
      <c r="AD18" s="58" t="str">
        <f t="shared" si="2"/>
        <v/>
      </c>
      <c r="AE18" s="109" t="str">
        <f t="shared" si="12"/>
        <v>DC0</v>
      </c>
      <c r="AF18" s="109" t="e">
        <f>HLOOKUP(AE18,$AH$10:AZ18,COUNTIF($AE$7:AE18,"&lt;&gt;"&amp;""),FALSE)</f>
        <v>#N/A</v>
      </c>
      <c r="AG18" s="66" t="e">
        <f t="shared" si="13"/>
        <v>#N/A</v>
      </c>
      <c r="AH18" s="96" t="e">
        <f ca="1">VLOOKUP($AG18,INDIRECT(CONCATENATE($CR18,"!",VLOOKUP($CR18,$AG$3:AH$8,AH$2,FALSE))),1,TRUE)</f>
        <v>#N/A</v>
      </c>
      <c r="AI18" s="96" t="e">
        <f ca="1">VLOOKUP($AG18,INDIRECT(CONCATENATE($CR18,"!",VLOOKUP($CR18,$AG$3:AI$8,AI$2,FALSE))),1,TRUE)</f>
        <v>#N/A</v>
      </c>
      <c r="AJ18" s="96" t="e">
        <f ca="1">VLOOKUP($AG18,INDIRECT(CONCATENATE($CR18,"!",VLOOKUP($CR18,$AG$3:AJ$8,AJ$2,FALSE))),1,TRUE)</f>
        <v>#N/A</v>
      </c>
      <c r="AK18" s="96" t="e">
        <f ca="1">VLOOKUP($AG18,INDIRECT(CONCATENATE($CR18,"!",VLOOKUP($CR18,$AG$3:AK$8,AK$2,FALSE))),1,TRUE)</f>
        <v>#N/A</v>
      </c>
      <c r="AL18" s="96" t="e">
        <f ca="1">VLOOKUP($AG18,INDIRECT(CONCATENATE($CR18,"!",VLOOKUP($CR18,$AG$3:AL$8,AL$2,FALSE))),1,TRUE)</f>
        <v>#N/A</v>
      </c>
      <c r="AM18" s="96" t="e">
        <f ca="1">VLOOKUP($AG18,INDIRECT(CONCATENATE($CR18,"!",VLOOKUP($CR18,$AG$3:AM$8,AM$2,FALSE))),1,TRUE)</f>
        <v>#N/A</v>
      </c>
      <c r="AN18" s="96" t="e">
        <f ca="1">VLOOKUP($AG18,INDIRECT(CONCATENATE($CR18,"!",VLOOKUP($CR18,$AG$3:AN$8,AN$2,FALSE))),1,TRUE)</f>
        <v>#N/A</v>
      </c>
      <c r="AO18" s="96" t="e">
        <f ca="1">VLOOKUP($AG18,INDIRECT(CONCATENATE($CR18,"!",VLOOKUP($CR18,$AG$3:AO$8,AO$2,FALSE))),1,TRUE)</f>
        <v>#N/A</v>
      </c>
      <c r="AP18" s="96" t="e">
        <f ca="1">VLOOKUP($AG18,INDIRECT(CONCATENATE($CR18,"!",VLOOKUP($CR18,$AG$3:AP$8,AP$2,FALSE))),1,TRUE)</f>
        <v>#N/A</v>
      </c>
      <c r="AQ18" s="96" t="e">
        <f ca="1">VLOOKUP($AG18,INDIRECT(CONCATENATE($CR18,"!",VLOOKUP($CR18,$AG$3:AQ$8,AQ$2,FALSE))),1,TRUE)</f>
        <v>#N/A</v>
      </c>
      <c r="AR18" s="96" t="e">
        <f ca="1">VLOOKUP($AG18,INDIRECT(CONCATENATE($CR18,"!",VLOOKUP($CR18,$AG$3:AR$8,AR$2,FALSE))),1,TRUE)</f>
        <v>#N/A</v>
      </c>
      <c r="AS18" s="96" t="e">
        <f ca="1">VLOOKUP($AG18,INDIRECT(CONCATENATE($CR18,"!",VLOOKUP($CR18,$AG$3:AS$8,AS$2,FALSE))),1,TRUE)</f>
        <v>#N/A</v>
      </c>
      <c r="AT18" s="96" t="e">
        <f ca="1">VLOOKUP($AG18,INDIRECT(CONCATENATE($CR18,"!",VLOOKUP($CR18,$AG$3:AT$8,AT$2,FALSE))),1,TRUE)</f>
        <v>#N/A</v>
      </c>
      <c r="AU18" s="96"/>
      <c r="AV18" s="96"/>
      <c r="AW18" s="96"/>
      <c r="AX18" s="96"/>
      <c r="AY18" s="96"/>
      <c r="AZ18" s="96"/>
      <c r="BA18" s="62">
        <f t="shared" si="14"/>
        <v>1</v>
      </c>
      <c r="BB18" s="58">
        <f t="shared" si="14"/>
        <v>1</v>
      </c>
      <c r="BC18" s="58">
        <f t="shared" si="15"/>
        <v>1</v>
      </c>
      <c r="BD18" s="58">
        <f t="shared" si="15"/>
        <v>1</v>
      </c>
      <c r="BE18" s="58">
        <f t="shared" si="16"/>
        <v>1</v>
      </c>
      <c r="BF18" s="58">
        <f t="shared" si="17"/>
        <v>1</v>
      </c>
      <c r="BG18" s="58">
        <f t="shared" si="18"/>
        <v>1</v>
      </c>
      <c r="BH18" s="58">
        <f t="shared" si="3"/>
        <v>1</v>
      </c>
      <c r="BI18" s="58">
        <f t="shared" si="3"/>
        <v>1</v>
      </c>
      <c r="BJ18" s="58">
        <f t="shared" si="3"/>
        <v>1</v>
      </c>
      <c r="BK18" s="58">
        <f t="shared" si="3"/>
        <v>1</v>
      </c>
      <c r="BL18" s="58">
        <f t="shared" si="3"/>
        <v>1</v>
      </c>
      <c r="BM18" s="58">
        <f t="shared" si="3"/>
        <v>1</v>
      </c>
      <c r="BU18" s="55" t="e">
        <f>HLOOKUP(AE18,$BA$10:BT18,COUNTIF($AE$7:AE18,"&lt;&gt;"&amp;""),FALSE)</f>
        <v>#N/A</v>
      </c>
      <c r="BV18" s="58">
        <f t="shared" si="19"/>
        <v>1</v>
      </c>
      <c r="BW18" s="55" t="str">
        <f t="shared" si="20"/>
        <v/>
      </c>
      <c r="BX18" s="110" t="str">
        <f ca="1">IF(OR(AE18=$BB$10,AE18=$BD$10,AE18=$BK$10,AE18=$BL$10,AE18=$BM$10),VLOOKUP(BW18,INDIRECT(CONCATENATE(CR18,"!",HLOOKUP(AE18,$CU$10:CY18,CZ18,FALSE))),1,TRUE),"")</f>
        <v/>
      </c>
      <c r="BY18" s="96" t="e">
        <f t="shared" ca="1" si="21"/>
        <v>#N/A</v>
      </c>
      <c r="BZ18" s="96" t="e">
        <f t="shared" ca="1" si="22"/>
        <v>#N/A</v>
      </c>
      <c r="CA18" s="96" t="e">
        <f t="shared" ca="1" si="23"/>
        <v>#N/A</v>
      </c>
      <c r="CB18" s="96" t="e">
        <f t="shared" ca="1" si="24"/>
        <v>#N/A</v>
      </c>
      <c r="CC18" s="96" t="e">
        <f t="shared" ca="1" si="25"/>
        <v>#VALUE!</v>
      </c>
      <c r="CD18" s="63">
        <f>Worksheet!K13</f>
        <v>0</v>
      </c>
      <c r="CE18" s="63">
        <f>Worksheet!L13</f>
        <v>0</v>
      </c>
      <c r="CF18" s="63">
        <f>Worksheet!M13</f>
        <v>0</v>
      </c>
      <c r="CG18" s="63">
        <f>Worksheet!N13</f>
        <v>0</v>
      </c>
      <c r="CH18" s="63">
        <f>Worksheet!O13</f>
        <v>0</v>
      </c>
      <c r="CI18" s="125" t="e">
        <f t="shared" ca="1" si="26"/>
        <v>#VALUE!</v>
      </c>
      <c r="CJ18" s="125" t="e">
        <f t="shared" ca="1" si="27"/>
        <v>#VALUE!</v>
      </c>
      <c r="CK18" s="125" t="e">
        <f t="shared" ca="1" si="28"/>
        <v>#VALUE!</v>
      </c>
      <c r="CL18" s="125" t="e">
        <f t="shared" ca="1" si="29"/>
        <v>#VALUE!</v>
      </c>
      <c r="CM18" s="125" t="e">
        <f t="shared" ca="1" si="30"/>
        <v>#VALUE!</v>
      </c>
      <c r="CN18" s="96" t="e">
        <f t="shared" ca="1" si="31"/>
        <v>#N/A</v>
      </c>
      <c r="CO18" s="97">
        <f>Worksheet!Q13</f>
        <v>0</v>
      </c>
      <c r="CP18" t="str">
        <f t="shared" si="32"/>
        <v>1</v>
      </c>
      <c r="CQ18" s="108" t="e">
        <f t="shared" si="33"/>
        <v>#N/A</v>
      </c>
      <c r="CR18" t="str">
        <f t="shared" si="34"/>
        <v>Standard1</v>
      </c>
      <c r="CT18" s="104" t="str">
        <f t="shared" ca="1" si="35"/>
        <v>$B$4:$P$1376</v>
      </c>
      <c r="CU18" s="96" t="str">
        <f>VLOOKUP($CR18,$CT$3:CU$8,2,FALSE)</f>
        <v>$I$230:$I$439</v>
      </c>
      <c r="CV18" s="96" t="str">
        <f>VLOOKUP($CR18,$CT$3:CV$8,3,FALSE)</f>
        <v>$I$471:$I$735</v>
      </c>
      <c r="CW18" s="96" t="str">
        <f>VLOOKUP($CR18,$CT$3:CW$8,4,FALSE)</f>
        <v>$I$736:$I$826</v>
      </c>
      <c r="CX18" s="96" t="str">
        <f>VLOOKUP($CR18,$CT$3:CX$8,5,FALSE)</f>
        <v>$I$827:$I$891</v>
      </c>
      <c r="CY18" s="96" t="str">
        <f>VLOOKUP($CR18,$CT$3:CY$8,6,FALSE)</f>
        <v>$I$892:$I$960</v>
      </c>
      <c r="CZ18">
        <f>COUNTIF($CU$10:CU18,"&lt;&gt;"&amp;"")</f>
        <v>9</v>
      </c>
      <c r="DB18" t="str">
        <f t="shared" si="4"/>
        <v/>
      </c>
      <c r="DC18" t="e">
        <f t="shared" ca="1" si="5"/>
        <v>#N/A</v>
      </c>
    </row>
    <row r="19" spans="17:107" x14ac:dyDescent="0.25">
      <c r="Q19" s="58" t="e">
        <f t="shared" ca="1" si="6"/>
        <v>#N/A</v>
      </c>
      <c r="R19" t="str">
        <f>IF(Worksheet!I14=$S$2,$S$2,IF(Worksheet!I14=$S$3,$S$3,$S$1))</f>
        <v>5502A</v>
      </c>
      <c r="S19" s="59" t="str">
        <f t="shared" ca="1" si="1"/>
        <v>*</v>
      </c>
      <c r="T19" s="55" t="e">
        <f t="shared" si="7"/>
        <v>#N/A</v>
      </c>
      <c r="U19" s="60">
        <f>IF(Worksheet!S14="%",ABS(Worksheet!Z14),ABS(Worksheet!U14))</f>
        <v>0</v>
      </c>
      <c r="V19" s="126">
        <f>IF(Worksheet!S14="%",Worksheet!AA14,Worksheet!S14)</f>
        <v>0</v>
      </c>
      <c r="W19" s="60" t="str">
        <f>IF(Worksheet!S14="%","",IF(Worksheet!Z14&lt;&gt;"",Worksheet!Z14,""))</f>
        <v/>
      </c>
      <c r="X19" s="60" t="str">
        <f>IF(Worksheet!S14="%","",IF(Worksheet!AA14&lt;&gt;"",Worksheet!AA14,""))</f>
        <v/>
      </c>
      <c r="Y19" s="58" t="str">
        <f t="shared" si="8"/>
        <v/>
      </c>
      <c r="Z19" s="58" t="str">
        <f t="shared" si="9"/>
        <v>0</v>
      </c>
      <c r="AA19" s="58" t="str">
        <f t="shared" si="10"/>
        <v>DC</v>
      </c>
      <c r="AB19" s="58" t="str">
        <f t="shared" si="11"/>
        <v>DC0</v>
      </c>
      <c r="AC19" s="58" t="str">
        <f>IF(Worksheet!H14&lt;&gt;"",Worksheet!H14,"")</f>
        <v/>
      </c>
      <c r="AD19" s="58" t="str">
        <f t="shared" si="2"/>
        <v/>
      </c>
      <c r="AE19" s="109" t="str">
        <f t="shared" si="12"/>
        <v>DC0</v>
      </c>
      <c r="AF19" s="109" t="e">
        <f>HLOOKUP(AE19,$AH$10:AZ19,COUNTIF($AE$7:AE19,"&lt;&gt;"&amp;""),FALSE)</f>
        <v>#N/A</v>
      </c>
      <c r="AG19" s="66" t="e">
        <f t="shared" si="13"/>
        <v>#N/A</v>
      </c>
      <c r="AH19" s="96" t="e">
        <f ca="1">VLOOKUP($AG19,INDIRECT(CONCATENATE($CR19,"!",VLOOKUP($CR19,$AG$3:AH$8,AH$2,FALSE))),1,TRUE)</f>
        <v>#N/A</v>
      </c>
      <c r="AI19" s="96" t="e">
        <f ca="1">VLOOKUP($AG19,INDIRECT(CONCATENATE($CR19,"!",VLOOKUP($CR19,$AG$3:AI$8,AI$2,FALSE))),1,TRUE)</f>
        <v>#N/A</v>
      </c>
      <c r="AJ19" s="96" t="e">
        <f ca="1">VLOOKUP($AG19,INDIRECT(CONCATENATE($CR19,"!",VLOOKUP($CR19,$AG$3:AJ$8,AJ$2,FALSE))),1,TRUE)</f>
        <v>#N/A</v>
      </c>
      <c r="AK19" s="96" t="e">
        <f ca="1">VLOOKUP($AG19,INDIRECT(CONCATENATE($CR19,"!",VLOOKUP($CR19,$AG$3:AK$8,AK$2,FALSE))),1,TRUE)</f>
        <v>#N/A</v>
      </c>
      <c r="AL19" s="96" t="e">
        <f ca="1">VLOOKUP($AG19,INDIRECT(CONCATENATE($CR19,"!",VLOOKUP($CR19,$AG$3:AL$8,AL$2,FALSE))),1,TRUE)</f>
        <v>#N/A</v>
      </c>
      <c r="AM19" s="96" t="e">
        <f ca="1">VLOOKUP($AG19,INDIRECT(CONCATENATE($CR19,"!",VLOOKUP($CR19,$AG$3:AM$8,AM$2,FALSE))),1,TRUE)</f>
        <v>#N/A</v>
      </c>
      <c r="AN19" s="96" t="e">
        <f ca="1">VLOOKUP($AG19,INDIRECT(CONCATENATE($CR19,"!",VLOOKUP($CR19,$AG$3:AN$8,AN$2,FALSE))),1,TRUE)</f>
        <v>#N/A</v>
      </c>
      <c r="AO19" s="96" t="e">
        <f ca="1">VLOOKUP($AG19,INDIRECT(CONCATENATE($CR19,"!",VLOOKUP($CR19,$AG$3:AO$8,AO$2,FALSE))),1,TRUE)</f>
        <v>#N/A</v>
      </c>
      <c r="AP19" s="96" t="e">
        <f ca="1">VLOOKUP($AG19,INDIRECT(CONCATENATE($CR19,"!",VLOOKUP($CR19,$AG$3:AP$8,AP$2,FALSE))),1,TRUE)</f>
        <v>#N/A</v>
      </c>
      <c r="AQ19" s="96" t="e">
        <f ca="1">VLOOKUP($AG19,INDIRECT(CONCATENATE($CR19,"!",VLOOKUP($CR19,$AG$3:AQ$8,AQ$2,FALSE))),1,TRUE)</f>
        <v>#N/A</v>
      </c>
      <c r="AR19" s="96" t="e">
        <f ca="1">VLOOKUP($AG19,INDIRECT(CONCATENATE($CR19,"!",VLOOKUP($CR19,$AG$3:AR$8,AR$2,FALSE))),1,TRUE)</f>
        <v>#N/A</v>
      </c>
      <c r="AS19" s="96" t="e">
        <f ca="1">VLOOKUP($AG19,INDIRECT(CONCATENATE($CR19,"!",VLOOKUP($CR19,$AG$3:AS$8,AS$2,FALSE))),1,TRUE)</f>
        <v>#N/A</v>
      </c>
      <c r="AT19" s="96" t="e">
        <f ca="1">VLOOKUP($AG19,INDIRECT(CONCATENATE($CR19,"!",VLOOKUP($CR19,$AG$3:AT$8,AT$2,FALSE))),1,TRUE)</f>
        <v>#N/A</v>
      </c>
      <c r="AU19" s="96"/>
      <c r="AV19" s="96"/>
      <c r="AW19" s="96"/>
      <c r="AX19" s="96"/>
      <c r="AY19" s="96"/>
      <c r="AZ19" s="96"/>
      <c r="BA19" s="62">
        <f t="shared" si="14"/>
        <v>1</v>
      </c>
      <c r="BB19" s="58">
        <f t="shared" si="14"/>
        <v>1</v>
      </c>
      <c r="BC19" s="58">
        <f t="shared" si="15"/>
        <v>1</v>
      </c>
      <c r="BD19" s="58">
        <f t="shared" si="15"/>
        <v>1</v>
      </c>
      <c r="BE19" s="58">
        <f t="shared" si="16"/>
        <v>1</v>
      </c>
      <c r="BF19" s="58">
        <f t="shared" si="17"/>
        <v>1</v>
      </c>
      <c r="BG19" s="58">
        <f t="shared" si="18"/>
        <v>1</v>
      </c>
      <c r="BH19" s="58">
        <f t="shared" si="3"/>
        <v>1</v>
      </c>
      <c r="BI19" s="58">
        <f t="shared" si="3"/>
        <v>1</v>
      </c>
      <c r="BJ19" s="58">
        <f t="shared" si="3"/>
        <v>1</v>
      </c>
      <c r="BK19" s="58">
        <f t="shared" si="3"/>
        <v>1</v>
      </c>
      <c r="BL19" s="58">
        <f t="shared" si="3"/>
        <v>1</v>
      </c>
      <c r="BM19" s="58">
        <f t="shared" si="3"/>
        <v>1</v>
      </c>
      <c r="BU19" s="55" t="e">
        <f>HLOOKUP(AE19,$BA$10:BT19,COUNTIF($AE$7:AE19,"&lt;&gt;"&amp;""),FALSE)</f>
        <v>#N/A</v>
      </c>
      <c r="BV19" s="58">
        <f t="shared" si="19"/>
        <v>1</v>
      </c>
      <c r="BW19" s="55" t="str">
        <f t="shared" si="20"/>
        <v/>
      </c>
      <c r="BX19" s="110" t="str">
        <f ca="1">IF(OR(AE19=$BB$10,AE19=$BD$10,AE19=$BK$10,AE19=$BL$10,AE19=$BM$10),VLOOKUP(BW19,INDIRECT(CONCATENATE(CR19,"!",HLOOKUP(AE19,$CU$10:CY19,CZ19,FALSE))),1,TRUE),"")</f>
        <v/>
      </c>
      <c r="BY19" s="96" t="e">
        <f t="shared" ca="1" si="21"/>
        <v>#N/A</v>
      </c>
      <c r="BZ19" s="96" t="e">
        <f t="shared" ca="1" si="22"/>
        <v>#N/A</v>
      </c>
      <c r="CA19" s="96" t="e">
        <f t="shared" ca="1" si="23"/>
        <v>#N/A</v>
      </c>
      <c r="CB19" s="96" t="e">
        <f t="shared" ca="1" si="24"/>
        <v>#N/A</v>
      </c>
      <c r="CC19" s="96" t="e">
        <f t="shared" ca="1" si="25"/>
        <v>#VALUE!</v>
      </c>
      <c r="CD19" s="63">
        <f>Worksheet!K14</f>
        <v>0</v>
      </c>
      <c r="CE19" s="63">
        <f>Worksheet!L14</f>
        <v>0</v>
      </c>
      <c r="CF19" s="63">
        <f>Worksheet!M14</f>
        <v>0</v>
      </c>
      <c r="CG19" s="63">
        <f>Worksheet!N14</f>
        <v>0</v>
      </c>
      <c r="CH19" s="63">
        <f>Worksheet!O14</f>
        <v>0</v>
      </c>
      <c r="CI19" s="125" t="e">
        <f t="shared" ca="1" si="26"/>
        <v>#VALUE!</v>
      </c>
      <c r="CJ19" s="125" t="e">
        <f t="shared" ca="1" si="27"/>
        <v>#VALUE!</v>
      </c>
      <c r="CK19" s="125" t="e">
        <f t="shared" ca="1" si="28"/>
        <v>#VALUE!</v>
      </c>
      <c r="CL19" s="125" t="e">
        <f t="shared" ca="1" si="29"/>
        <v>#VALUE!</v>
      </c>
      <c r="CM19" s="125" t="e">
        <f t="shared" ca="1" si="30"/>
        <v>#VALUE!</v>
      </c>
      <c r="CN19" s="96" t="e">
        <f t="shared" ca="1" si="31"/>
        <v>#N/A</v>
      </c>
      <c r="CO19" s="97">
        <f>Worksheet!Q14</f>
        <v>0</v>
      </c>
      <c r="CP19" t="str">
        <f t="shared" si="32"/>
        <v>1</v>
      </c>
      <c r="CQ19" s="108" t="e">
        <f t="shared" si="33"/>
        <v>#N/A</v>
      </c>
      <c r="CR19" t="str">
        <f t="shared" si="34"/>
        <v>Standard1</v>
      </c>
      <c r="CT19" s="104" t="str">
        <f t="shared" ca="1" si="35"/>
        <v>$B$4:$P$1376</v>
      </c>
      <c r="CU19" s="96" t="str">
        <f>VLOOKUP($CR19,$CT$3:CU$8,2,FALSE)</f>
        <v>$I$230:$I$439</v>
      </c>
      <c r="CV19" s="96" t="str">
        <f>VLOOKUP($CR19,$CT$3:CV$8,3,FALSE)</f>
        <v>$I$471:$I$735</v>
      </c>
      <c r="CW19" s="96" t="str">
        <f>VLOOKUP($CR19,$CT$3:CW$8,4,FALSE)</f>
        <v>$I$736:$I$826</v>
      </c>
      <c r="CX19" s="96" t="str">
        <f>VLOOKUP($CR19,$CT$3:CX$8,5,FALSE)</f>
        <v>$I$827:$I$891</v>
      </c>
      <c r="CY19" s="96" t="str">
        <f>VLOOKUP($CR19,$CT$3:CY$8,6,FALSE)</f>
        <v>$I$892:$I$960</v>
      </c>
      <c r="CZ19">
        <f>COUNTIF($CU$10:CU19,"&lt;&gt;"&amp;"")</f>
        <v>10</v>
      </c>
      <c r="DB19" t="str">
        <f t="shared" si="4"/>
        <v/>
      </c>
      <c r="DC19" t="e">
        <f t="shared" ca="1" si="5"/>
        <v>#N/A</v>
      </c>
    </row>
    <row r="20" spans="17:107" x14ac:dyDescent="0.25">
      <c r="Q20" s="58" t="e">
        <f t="shared" ca="1" si="6"/>
        <v>#N/A</v>
      </c>
      <c r="R20" t="str">
        <f>IF(Worksheet!I15=$S$2,$S$2,IF(Worksheet!I15=$S$3,$S$3,$S$1))</f>
        <v>5502A</v>
      </c>
      <c r="S20" s="59" t="str">
        <f t="shared" ca="1" si="1"/>
        <v>*</v>
      </c>
      <c r="T20" s="55" t="e">
        <f t="shared" si="7"/>
        <v>#N/A</v>
      </c>
      <c r="U20" s="60">
        <f>IF(Worksheet!S15="%",ABS(Worksheet!Z15),ABS(Worksheet!U15))</f>
        <v>0</v>
      </c>
      <c r="V20" s="126">
        <f>IF(Worksheet!S15="%",Worksheet!AA15,Worksheet!S15)</f>
        <v>0</v>
      </c>
      <c r="W20" s="60" t="str">
        <f>IF(Worksheet!S15="%","",IF(Worksheet!Z15&lt;&gt;"",Worksheet!Z15,""))</f>
        <v/>
      </c>
      <c r="X20" s="60" t="str">
        <f>IF(Worksheet!S15="%","",IF(Worksheet!AA15&lt;&gt;"",Worksheet!AA15,""))</f>
        <v/>
      </c>
      <c r="Y20" s="58" t="str">
        <f t="shared" si="8"/>
        <v/>
      </c>
      <c r="Z20" s="58" t="str">
        <f t="shared" si="9"/>
        <v>0</v>
      </c>
      <c r="AA20" s="58" t="str">
        <f t="shared" si="10"/>
        <v>DC</v>
      </c>
      <c r="AB20" s="58" t="str">
        <f t="shared" si="11"/>
        <v>DC0</v>
      </c>
      <c r="AC20" s="58" t="str">
        <f>IF(Worksheet!H15&lt;&gt;"",Worksheet!H15,"")</f>
        <v/>
      </c>
      <c r="AD20" s="58" t="str">
        <f t="shared" si="2"/>
        <v/>
      </c>
      <c r="AE20" s="109" t="str">
        <f t="shared" si="12"/>
        <v>DC0</v>
      </c>
      <c r="AF20" s="109" t="e">
        <f>HLOOKUP(AE20,$AH$10:AZ20,COUNTIF($AE$7:AE20,"&lt;&gt;"&amp;""),FALSE)</f>
        <v>#N/A</v>
      </c>
      <c r="AG20" s="66" t="e">
        <f t="shared" si="13"/>
        <v>#N/A</v>
      </c>
      <c r="AH20" s="96" t="e">
        <f ca="1">VLOOKUP($AG20,INDIRECT(CONCATENATE($CR20,"!",VLOOKUP($CR20,$AG$3:AH$8,AH$2,FALSE))),1,TRUE)</f>
        <v>#N/A</v>
      </c>
      <c r="AI20" s="96" t="e">
        <f ca="1">VLOOKUP($AG20,INDIRECT(CONCATENATE($CR20,"!",VLOOKUP($CR20,$AG$3:AI$8,AI$2,FALSE))),1,TRUE)</f>
        <v>#N/A</v>
      </c>
      <c r="AJ20" s="96" t="e">
        <f ca="1">VLOOKUP($AG20,INDIRECT(CONCATENATE($CR20,"!",VLOOKUP($CR20,$AG$3:AJ$8,AJ$2,FALSE))),1,TRUE)</f>
        <v>#N/A</v>
      </c>
      <c r="AK20" s="96" t="e">
        <f ca="1">VLOOKUP($AG20,INDIRECT(CONCATENATE($CR20,"!",VLOOKUP($CR20,$AG$3:AK$8,AK$2,FALSE))),1,TRUE)</f>
        <v>#N/A</v>
      </c>
      <c r="AL20" s="96" t="e">
        <f ca="1">VLOOKUP($AG20,INDIRECT(CONCATENATE($CR20,"!",VLOOKUP($CR20,$AG$3:AL$8,AL$2,FALSE))),1,TRUE)</f>
        <v>#N/A</v>
      </c>
      <c r="AM20" s="96" t="e">
        <f ca="1">VLOOKUP($AG20,INDIRECT(CONCATENATE($CR20,"!",VLOOKUP($CR20,$AG$3:AM$8,AM$2,FALSE))),1,TRUE)</f>
        <v>#N/A</v>
      </c>
      <c r="AN20" s="96" t="e">
        <f ca="1">VLOOKUP($AG20,INDIRECT(CONCATENATE($CR20,"!",VLOOKUP($CR20,$AG$3:AN$8,AN$2,FALSE))),1,TRUE)</f>
        <v>#N/A</v>
      </c>
      <c r="AO20" s="96" t="e">
        <f ca="1">VLOOKUP($AG20,INDIRECT(CONCATENATE($CR20,"!",VLOOKUP($CR20,$AG$3:AO$8,AO$2,FALSE))),1,TRUE)</f>
        <v>#N/A</v>
      </c>
      <c r="AP20" s="96" t="e">
        <f ca="1">VLOOKUP($AG20,INDIRECT(CONCATENATE($CR20,"!",VLOOKUP($CR20,$AG$3:AP$8,AP$2,FALSE))),1,TRUE)</f>
        <v>#N/A</v>
      </c>
      <c r="AQ20" s="96" t="e">
        <f ca="1">VLOOKUP($AG20,INDIRECT(CONCATENATE($CR20,"!",VLOOKUP($CR20,$AG$3:AQ$8,AQ$2,FALSE))),1,TRUE)</f>
        <v>#N/A</v>
      </c>
      <c r="AR20" s="96" t="e">
        <f ca="1">VLOOKUP($AG20,INDIRECT(CONCATENATE($CR20,"!",VLOOKUP($CR20,$AG$3:AR$8,AR$2,FALSE))),1,TRUE)</f>
        <v>#N/A</v>
      </c>
      <c r="AS20" s="96" t="e">
        <f ca="1">VLOOKUP($AG20,INDIRECT(CONCATENATE($CR20,"!",VLOOKUP($CR20,$AG$3:AS$8,AS$2,FALSE))),1,TRUE)</f>
        <v>#N/A</v>
      </c>
      <c r="AT20" s="96" t="e">
        <f ca="1">VLOOKUP($AG20,INDIRECT(CONCATENATE($CR20,"!",VLOOKUP($CR20,$AG$3:AT$8,AT$2,FALSE))),1,TRUE)</f>
        <v>#N/A</v>
      </c>
      <c r="AU20" s="96"/>
      <c r="AV20" s="96"/>
      <c r="AW20" s="96"/>
      <c r="AX20" s="96"/>
      <c r="AY20" s="96"/>
      <c r="AZ20" s="96"/>
      <c r="BA20" s="62">
        <f t="shared" si="14"/>
        <v>1</v>
      </c>
      <c r="BB20" s="58">
        <f t="shared" si="14"/>
        <v>1</v>
      </c>
      <c r="BC20" s="58">
        <f t="shared" si="15"/>
        <v>1</v>
      </c>
      <c r="BD20" s="58">
        <f t="shared" si="15"/>
        <v>1</v>
      </c>
      <c r="BE20" s="58">
        <f t="shared" si="16"/>
        <v>1</v>
      </c>
      <c r="BF20" s="58">
        <f t="shared" si="17"/>
        <v>1</v>
      </c>
      <c r="BG20" s="58">
        <f t="shared" si="18"/>
        <v>1</v>
      </c>
      <c r="BH20" s="58">
        <f t="shared" si="3"/>
        <v>1</v>
      </c>
      <c r="BI20" s="58">
        <f t="shared" si="3"/>
        <v>1</v>
      </c>
      <c r="BJ20" s="58">
        <f t="shared" si="3"/>
        <v>1</v>
      </c>
      <c r="BK20" s="58">
        <f t="shared" si="3"/>
        <v>1</v>
      </c>
      <c r="BL20" s="58">
        <f t="shared" si="3"/>
        <v>1</v>
      </c>
      <c r="BM20" s="58">
        <f t="shared" si="3"/>
        <v>1</v>
      </c>
      <c r="BU20" s="55" t="e">
        <f>HLOOKUP(AE20,$BA$10:BT20,COUNTIF($AE$7:AE20,"&lt;&gt;"&amp;""),FALSE)</f>
        <v>#N/A</v>
      </c>
      <c r="BV20" s="58">
        <f t="shared" si="19"/>
        <v>1</v>
      </c>
      <c r="BW20" s="55" t="str">
        <f t="shared" si="20"/>
        <v/>
      </c>
      <c r="BX20" s="110" t="str">
        <f ca="1">IF(OR(AE20=$BB$10,AE20=$BD$10,AE20=$BK$10,AE20=$BL$10,AE20=$BM$10),VLOOKUP(BW20,INDIRECT(CONCATENATE(CR20,"!",HLOOKUP(AE20,$CU$10:CY20,CZ20,FALSE))),1,TRUE),"")</f>
        <v/>
      </c>
      <c r="BY20" s="96" t="e">
        <f t="shared" ca="1" si="21"/>
        <v>#N/A</v>
      </c>
      <c r="BZ20" s="96" t="e">
        <f t="shared" ca="1" si="22"/>
        <v>#N/A</v>
      </c>
      <c r="CA20" s="96" t="e">
        <f t="shared" ca="1" si="23"/>
        <v>#N/A</v>
      </c>
      <c r="CB20" s="96" t="e">
        <f t="shared" ca="1" si="24"/>
        <v>#N/A</v>
      </c>
      <c r="CC20" s="96" t="e">
        <f t="shared" ca="1" si="25"/>
        <v>#VALUE!</v>
      </c>
      <c r="CD20" s="63">
        <f>Worksheet!K15</f>
        <v>0</v>
      </c>
      <c r="CE20" s="63">
        <f>Worksheet!L15</f>
        <v>0</v>
      </c>
      <c r="CF20" s="63">
        <f>Worksheet!M15</f>
        <v>0</v>
      </c>
      <c r="CG20" s="63">
        <f>Worksheet!N15</f>
        <v>0</v>
      </c>
      <c r="CH20" s="63">
        <f>Worksheet!O15</f>
        <v>0</v>
      </c>
      <c r="CI20" s="125" t="e">
        <f t="shared" ca="1" si="26"/>
        <v>#VALUE!</v>
      </c>
      <c r="CJ20" s="125" t="e">
        <f t="shared" ca="1" si="27"/>
        <v>#VALUE!</v>
      </c>
      <c r="CK20" s="125" t="e">
        <f t="shared" ca="1" si="28"/>
        <v>#VALUE!</v>
      </c>
      <c r="CL20" s="125" t="e">
        <f t="shared" ca="1" si="29"/>
        <v>#VALUE!</v>
      </c>
      <c r="CM20" s="125" t="e">
        <f t="shared" ca="1" si="30"/>
        <v>#VALUE!</v>
      </c>
      <c r="CN20" s="96" t="e">
        <f t="shared" ca="1" si="31"/>
        <v>#N/A</v>
      </c>
      <c r="CO20" s="97">
        <f>Worksheet!Q15</f>
        <v>0</v>
      </c>
      <c r="CP20" t="str">
        <f t="shared" si="32"/>
        <v>1</v>
      </c>
      <c r="CQ20" s="108" t="e">
        <f t="shared" si="33"/>
        <v>#N/A</v>
      </c>
      <c r="CR20" t="str">
        <f t="shared" si="34"/>
        <v>Standard1</v>
      </c>
      <c r="CT20" s="104" t="str">
        <f t="shared" ca="1" si="35"/>
        <v>$B$4:$P$1376</v>
      </c>
      <c r="CU20" s="96" t="str">
        <f>VLOOKUP($CR20,$CT$3:CU$8,2,FALSE)</f>
        <v>$I$230:$I$439</v>
      </c>
      <c r="CV20" s="96" t="str">
        <f>VLOOKUP($CR20,$CT$3:CV$8,3,FALSE)</f>
        <v>$I$471:$I$735</v>
      </c>
      <c r="CW20" s="96" t="str">
        <f>VLOOKUP($CR20,$CT$3:CW$8,4,FALSE)</f>
        <v>$I$736:$I$826</v>
      </c>
      <c r="CX20" s="96" t="str">
        <f>VLOOKUP($CR20,$CT$3:CX$8,5,FALSE)</f>
        <v>$I$827:$I$891</v>
      </c>
      <c r="CY20" s="96" t="str">
        <f>VLOOKUP($CR20,$CT$3:CY$8,6,FALSE)</f>
        <v>$I$892:$I$960</v>
      </c>
      <c r="CZ20">
        <f>COUNTIF($CU$10:CU20,"&lt;&gt;"&amp;"")</f>
        <v>11</v>
      </c>
      <c r="DB20" t="str">
        <f t="shared" si="4"/>
        <v/>
      </c>
      <c r="DC20" t="e">
        <f t="shared" ca="1" si="5"/>
        <v>#N/A</v>
      </c>
    </row>
    <row r="21" spans="17:107" x14ac:dyDescent="0.25">
      <c r="Q21" s="58" t="e">
        <f t="shared" ca="1" si="6"/>
        <v>#N/A</v>
      </c>
      <c r="R21" t="str">
        <f>IF(Worksheet!I16=$S$2,$S$2,IF(Worksheet!I16=$S$3,$S$3,$S$1))</f>
        <v>5502A</v>
      </c>
      <c r="S21" s="59" t="str">
        <f t="shared" ca="1" si="1"/>
        <v>*</v>
      </c>
      <c r="T21" s="55" t="e">
        <f t="shared" si="7"/>
        <v>#N/A</v>
      </c>
      <c r="U21" s="60">
        <f>IF(Worksheet!S16="%",ABS(Worksheet!Z16),ABS(Worksheet!U16))</f>
        <v>0</v>
      </c>
      <c r="V21" s="126">
        <f>IF(Worksheet!S16="%",Worksheet!AA16,Worksheet!S16)</f>
        <v>0</v>
      </c>
      <c r="W21" s="60" t="str">
        <f>IF(Worksheet!S16="%","",IF(Worksheet!Z16&lt;&gt;"",Worksheet!Z16,""))</f>
        <v/>
      </c>
      <c r="X21" s="60" t="str">
        <f>IF(Worksheet!S16="%","",IF(Worksheet!AA16&lt;&gt;"",Worksheet!AA16,""))</f>
        <v/>
      </c>
      <c r="Y21" s="58" t="str">
        <f t="shared" si="8"/>
        <v/>
      </c>
      <c r="Z21" s="58" t="str">
        <f t="shared" si="9"/>
        <v>0</v>
      </c>
      <c r="AA21" s="58" t="str">
        <f t="shared" si="10"/>
        <v>DC</v>
      </c>
      <c r="AB21" s="58" t="str">
        <f t="shared" si="11"/>
        <v>DC0</v>
      </c>
      <c r="AC21" s="58" t="str">
        <f>IF(Worksheet!H16&lt;&gt;"",Worksheet!H16,"")</f>
        <v/>
      </c>
      <c r="AD21" s="58" t="str">
        <f t="shared" si="2"/>
        <v/>
      </c>
      <c r="AE21" s="109" t="str">
        <f t="shared" si="12"/>
        <v>DC0</v>
      </c>
      <c r="AF21" s="109" t="e">
        <f>HLOOKUP(AE21,$AH$10:AZ21,COUNTIF($AE$7:AE21,"&lt;&gt;"&amp;""),FALSE)</f>
        <v>#N/A</v>
      </c>
      <c r="AG21" s="66" t="e">
        <f t="shared" si="13"/>
        <v>#N/A</v>
      </c>
      <c r="AH21" s="96" t="e">
        <f ca="1">VLOOKUP($AG21,INDIRECT(CONCATENATE($CR21,"!",VLOOKUP($CR21,$AG$3:AH$8,AH$2,FALSE))),1,TRUE)</f>
        <v>#N/A</v>
      </c>
      <c r="AI21" s="96" t="e">
        <f ca="1">VLOOKUP($AG21,INDIRECT(CONCATENATE($CR21,"!",VLOOKUP($CR21,$AG$3:AI$8,AI$2,FALSE))),1,TRUE)</f>
        <v>#N/A</v>
      </c>
      <c r="AJ21" s="96" t="e">
        <f ca="1">VLOOKUP($AG21,INDIRECT(CONCATENATE($CR21,"!",VLOOKUP($CR21,$AG$3:AJ$8,AJ$2,FALSE))),1,TRUE)</f>
        <v>#N/A</v>
      </c>
      <c r="AK21" s="96" t="e">
        <f ca="1">VLOOKUP($AG21,INDIRECT(CONCATENATE($CR21,"!",VLOOKUP($CR21,$AG$3:AK$8,AK$2,FALSE))),1,TRUE)</f>
        <v>#N/A</v>
      </c>
      <c r="AL21" s="96" t="e">
        <f ca="1">VLOOKUP($AG21,INDIRECT(CONCATENATE($CR21,"!",VLOOKUP($CR21,$AG$3:AL$8,AL$2,FALSE))),1,TRUE)</f>
        <v>#N/A</v>
      </c>
      <c r="AM21" s="96" t="e">
        <f ca="1">VLOOKUP($AG21,INDIRECT(CONCATENATE($CR21,"!",VLOOKUP($CR21,$AG$3:AM$8,AM$2,FALSE))),1,TRUE)</f>
        <v>#N/A</v>
      </c>
      <c r="AN21" s="96" t="e">
        <f ca="1">VLOOKUP($AG21,INDIRECT(CONCATENATE($CR21,"!",VLOOKUP($CR21,$AG$3:AN$8,AN$2,FALSE))),1,TRUE)</f>
        <v>#N/A</v>
      </c>
      <c r="AO21" s="96" t="e">
        <f ca="1">VLOOKUP($AG21,INDIRECT(CONCATENATE($CR21,"!",VLOOKUP($CR21,$AG$3:AO$8,AO$2,FALSE))),1,TRUE)</f>
        <v>#N/A</v>
      </c>
      <c r="AP21" s="96" t="e">
        <f ca="1">VLOOKUP($AG21,INDIRECT(CONCATENATE($CR21,"!",VLOOKUP($CR21,$AG$3:AP$8,AP$2,FALSE))),1,TRUE)</f>
        <v>#N/A</v>
      </c>
      <c r="AQ21" s="96" t="e">
        <f ca="1">VLOOKUP($AG21,INDIRECT(CONCATENATE($CR21,"!",VLOOKUP($CR21,$AG$3:AQ$8,AQ$2,FALSE))),1,TRUE)</f>
        <v>#N/A</v>
      </c>
      <c r="AR21" s="96" t="e">
        <f ca="1">VLOOKUP($AG21,INDIRECT(CONCATENATE($CR21,"!",VLOOKUP($CR21,$AG$3:AR$8,AR$2,FALSE))),1,TRUE)</f>
        <v>#N/A</v>
      </c>
      <c r="AS21" s="96" t="e">
        <f ca="1">VLOOKUP($AG21,INDIRECT(CONCATENATE($CR21,"!",VLOOKUP($CR21,$AG$3:AS$8,AS$2,FALSE))),1,TRUE)</f>
        <v>#N/A</v>
      </c>
      <c r="AT21" s="96" t="e">
        <f ca="1">VLOOKUP($AG21,INDIRECT(CONCATENATE($CR21,"!",VLOOKUP($CR21,$AG$3:AT$8,AT$2,FALSE))),1,TRUE)</f>
        <v>#N/A</v>
      </c>
      <c r="AU21" s="96"/>
      <c r="AV21" s="96"/>
      <c r="AW21" s="96"/>
      <c r="AX21" s="96"/>
      <c r="AY21" s="96"/>
      <c r="AZ21" s="96"/>
      <c r="BA21" s="62">
        <f t="shared" si="14"/>
        <v>1</v>
      </c>
      <c r="BB21" s="58">
        <f t="shared" si="14"/>
        <v>1</v>
      </c>
      <c r="BC21" s="58">
        <f t="shared" si="15"/>
        <v>1</v>
      </c>
      <c r="BD21" s="58">
        <f t="shared" si="15"/>
        <v>1</v>
      </c>
      <c r="BE21" s="58">
        <f t="shared" si="16"/>
        <v>1</v>
      </c>
      <c r="BF21" s="58">
        <f t="shared" si="17"/>
        <v>1</v>
      </c>
      <c r="BG21" s="58">
        <f t="shared" si="18"/>
        <v>1</v>
      </c>
      <c r="BH21" s="58">
        <f t="shared" si="3"/>
        <v>1</v>
      </c>
      <c r="BI21" s="58">
        <f t="shared" si="3"/>
        <v>1</v>
      </c>
      <c r="BJ21" s="58">
        <f t="shared" si="3"/>
        <v>1</v>
      </c>
      <c r="BK21" s="58">
        <f t="shared" si="3"/>
        <v>1</v>
      </c>
      <c r="BL21" s="58">
        <f t="shared" si="3"/>
        <v>1</v>
      </c>
      <c r="BM21" s="58">
        <f t="shared" si="3"/>
        <v>1</v>
      </c>
      <c r="BU21" s="55" t="e">
        <f>HLOOKUP(AE21,$BA$10:BT21,COUNTIF($AE$7:AE21,"&lt;&gt;"&amp;""),FALSE)</f>
        <v>#N/A</v>
      </c>
      <c r="BV21" s="58">
        <f t="shared" si="19"/>
        <v>1</v>
      </c>
      <c r="BW21" s="55" t="str">
        <f t="shared" si="20"/>
        <v/>
      </c>
      <c r="BX21" s="110" t="str">
        <f ca="1">IF(OR(AE21=$BB$10,AE21=$BD$10,AE21=$BK$10,AE21=$BL$10,AE21=$BM$10),VLOOKUP(BW21,INDIRECT(CONCATENATE(CR21,"!",HLOOKUP(AE21,$CU$10:CY21,CZ21,FALSE))),1,TRUE),"")</f>
        <v/>
      </c>
      <c r="BY21" s="96" t="e">
        <f t="shared" ca="1" si="21"/>
        <v>#N/A</v>
      </c>
      <c r="BZ21" s="96" t="e">
        <f t="shared" ca="1" si="22"/>
        <v>#N/A</v>
      </c>
      <c r="CA21" s="96" t="e">
        <f t="shared" ca="1" si="23"/>
        <v>#N/A</v>
      </c>
      <c r="CB21" s="96" t="e">
        <f t="shared" ca="1" si="24"/>
        <v>#N/A</v>
      </c>
      <c r="CC21" s="96" t="e">
        <f t="shared" ca="1" si="25"/>
        <v>#VALUE!</v>
      </c>
      <c r="CD21" s="63">
        <f>Worksheet!K16</f>
        <v>0</v>
      </c>
      <c r="CE21" s="63">
        <f>Worksheet!L16</f>
        <v>0</v>
      </c>
      <c r="CF21" s="63">
        <f>Worksheet!M16</f>
        <v>0</v>
      </c>
      <c r="CG21" s="63">
        <f>Worksheet!N16</f>
        <v>0</v>
      </c>
      <c r="CH21" s="63">
        <f>Worksheet!O16</f>
        <v>0</v>
      </c>
      <c r="CI21" s="125" t="e">
        <f t="shared" ca="1" si="26"/>
        <v>#VALUE!</v>
      </c>
      <c r="CJ21" s="125" t="e">
        <f t="shared" ca="1" si="27"/>
        <v>#VALUE!</v>
      </c>
      <c r="CK21" s="125" t="e">
        <f t="shared" ca="1" si="28"/>
        <v>#VALUE!</v>
      </c>
      <c r="CL21" s="125" t="e">
        <f t="shared" ca="1" si="29"/>
        <v>#VALUE!</v>
      </c>
      <c r="CM21" s="125" t="e">
        <f t="shared" ca="1" si="30"/>
        <v>#VALUE!</v>
      </c>
      <c r="CN21" s="96" t="e">
        <f t="shared" ca="1" si="31"/>
        <v>#N/A</v>
      </c>
      <c r="CO21" s="97">
        <f>Worksheet!Q16</f>
        <v>0</v>
      </c>
      <c r="CP21" t="str">
        <f t="shared" si="32"/>
        <v>1</v>
      </c>
      <c r="CQ21" s="108" t="e">
        <f t="shared" si="33"/>
        <v>#N/A</v>
      </c>
      <c r="CR21" t="str">
        <f t="shared" si="34"/>
        <v>Standard1</v>
      </c>
      <c r="CT21" s="104" t="str">
        <f t="shared" ca="1" si="35"/>
        <v>$B$4:$P$1376</v>
      </c>
      <c r="CU21" s="96" t="str">
        <f>VLOOKUP($CR21,$CT$3:CU$8,2,FALSE)</f>
        <v>$I$230:$I$439</v>
      </c>
      <c r="CV21" s="96" t="str">
        <f>VLOOKUP($CR21,$CT$3:CV$8,3,FALSE)</f>
        <v>$I$471:$I$735</v>
      </c>
      <c r="CW21" s="96" t="str">
        <f>VLOOKUP($CR21,$CT$3:CW$8,4,FALSE)</f>
        <v>$I$736:$I$826</v>
      </c>
      <c r="CX21" s="96" t="str">
        <f>VLOOKUP($CR21,$CT$3:CX$8,5,FALSE)</f>
        <v>$I$827:$I$891</v>
      </c>
      <c r="CY21" s="96" t="str">
        <f>VLOOKUP($CR21,$CT$3:CY$8,6,FALSE)</f>
        <v>$I$892:$I$960</v>
      </c>
      <c r="CZ21">
        <f>COUNTIF($CU$10:CU21,"&lt;&gt;"&amp;"")</f>
        <v>12</v>
      </c>
      <c r="DB21" t="str">
        <f t="shared" si="4"/>
        <v/>
      </c>
      <c r="DC21" t="e">
        <f t="shared" ca="1" si="5"/>
        <v>#N/A</v>
      </c>
    </row>
    <row r="22" spans="17:107" x14ac:dyDescent="0.25">
      <c r="Q22" s="58" t="e">
        <f t="shared" ca="1" si="6"/>
        <v>#N/A</v>
      </c>
      <c r="R22" t="str">
        <f>IF(Worksheet!I17=$S$2,$S$2,IF(Worksheet!I17=$S$3,$S$3,$S$1))</f>
        <v>5502A</v>
      </c>
      <c r="S22" s="59" t="str">
        <f t="shared" ca="1" si="1"/>
        <v>*</v>
      </c>
      <c r="T22" s="55" t="e">
        <f t="shared" si="7"/>
        <v>#N/A</v>
      </c>
      <c r="U22" s="60">
        <f>IF(Worksheet!S17="%",ABS(Worksheet!Z17),ABS(Worksheet!U17))</f>
        <v>0</v>
      </c>
      <c r="V22" s="126">
        <f>IF(Worksheet!S17="%",Worksheet!AA17,Worksheet!S17)</f>
        <v>0</v>
      </c>
      <c r="W22" s="60" t="str">
        <f>IF(Worksheet!S17="%","",IF(Worksheet!Z17&lt;&gt;"",Worksheet!Z17,""))</f>
        <v/>
      </c>
      <c r="X22" s="60" t="str">
        <f>IF(Worksheet!S17="%","",IF(Worksheet!AA17&lt;&gt;"",Worksheet!AA17,""))</f>
        <v/>
      </c>
      <c r="Y22" s="58" t="str">
        <f t="shared" si="8"/>
        <v/>
      </c>
      <c r="Z22" s="58" t="str">
        <f t="shared" si="9"/>
        <v>0</v>
      </c>
      <c r="AA22" s="58" t="str">
        <f t="shared" si="10"/>
        <v>DC</v>
      </c>
      <c r="AB22" s="58" t="str">
        <f t="shared" si="11"/>
        <v>DC0</v>
      </c>
      <c r="AC22" s="58" t="str">
        <f>IF(Worksheet!H17&lt;&gt;"",Worksheet!H17,"")</f>
        <v/>
      </c>
      <c r="AD22" s="58" t="str">
        <f t="shared" si="2"/>
        <v/>
      </c>
      <c r="AE22" s="109" t="str">
        <f t="shared" si="12"/>
        <v>DC0</v>
      </c>
      <c r="AF22" s="109" t="e">
        <f>HLOOKUP(AE22,$AH$10:AZ22,COUNTIF($AE$7:AE22,"&lt;&gt;"&amp;""),FALSE)</f>
        <v>#N/A</v>
      </c>
      <c r="AG22" s="66" t="e">
        <f t="shared" si="13"/>
        <v>#N/A</v>
      </c>
      <c r="AH22" s="96" t="e">
        <f ca="1">VLOOKUP($AG22,INDIRECT(CONCATENATE($CR22,"!",VLOOKUP($CR22,$AG$3:AH$8,AH$2,FALSE))),1,TRUE)</f>
        <v>#N/A</v>
      </c>
      <c r="AI22" s="96" t="e">
        <f ca="1">VLOOKUP($AG22,INDIRECT(CONCATENATE($CR22,"!",VLOOKUP($CR22,$AG$3:AI$8,AI$2,FALSE))),1,TRUE)</f>
        <v>#N/A</v>
      </c>
      <c r="AJ22" s="96" t="e">
        <f ca="1">VLOOKUP($AG22,INDIRECT(CONCATENATE($CR22,"!",VLOOKUP($CR22,$AG$3:AJ$8,AJ$2,FALSE))),1,TRUE)</f>
        <v>#N/A</v>
      </c>
      <c r="AK22" s="96" t="e">
        <f ca="1">VLOOKUP($AG22,INDIRECT(CONCATENATE($CR22,"!",VLOOKUP($CR22,$AG$3:AK$8,AK$2,FALSE))),1,TRUE)</f>
        <v>#N/A</v>
      </c>
      <c r="AL22" s="96" t="e">
        <f ca="1">VLOOKUP($AG22,INDIRECT(CONCATENATE($CR22,"!",VLOOKUP($CR22,$AG$3:AL$8,AL$2,FALSE))),1,TRUE)</f>
        <v>#N/A</v>
      </c>
      <c r="AM22" s="96" t="e">
        <f ca="1">VLOOKUP($AG22,INDIRECT(CONCATENATE($CR22,"!",VLOOKUP($CR22,$AG$3:AM$8,AM$2,FALSE))),1,TRUE)</f>
        <v>#N/A</v>
      </c>
      <c r="AN22" s="96" t="e">
        <f ca="1">VLOOKUP($AG22,INDIRECT(CONCATENATE($CR22,"!",VLOOKUP($CR22,$AG$3:AN$8,AN$2,FALSE))),1,TRUE)</f>
        <v>#N/A</v>
      </c>
      <c r="AO22" s="96" t="e">
        <f ca="1">VLOOKUP($AG22,INDIRECT(CONCATENATE($CR22,"!",VLOOKUP($CR22,$AG$3:AO$8,AO$2,FALSE))),1,TRUE)</f>
        <v>#N/A</v>
      </c>
      <c r="AP22" s="96" t="e">
        <f ca="1">VLOOKUP($AG22,INDIRECT(CONCATENATE($CR22,"!",VLOOKUP($CR22,$AG$3:AP$8,AP$2,FALSE))),1,TRUE)</f>
        <v>#N/A</v>
      </c>
      <c r="AQ22" s="96" t="e">
        <f ca="1">VLOOKUP($AG22,INDIRECT(CONCATENATE($CR22,"!",VLOOKUP($CR22,$AG$3:AQ$8,AQ$2,FALSE))),1,TRUE)</f>
        <v>#N/A</v>
      </c>
      <c r="AR22" s="96" t="e">
        <f ca="1">VLOOKUP($AG22,INDIRECT(CONCATENATE($CR22,"!",VLOOKUP($CR22,$AG$3:AR$8,AR$2,FALSE))),1,TRUE)</f>
        <v>#N/A</v>
      </c>
      <c r="AS22" s="96" t="e">
        <f ca="1">VLOOKUP($AG22,INDIRECT(CONCATENATE($CR22,"!",VLOOKUP($CR22,$AG$3:AS$8,AS$2,FALSE))),1,TRUE)</f>
        <v>#N/A</v>
      </c>
      <c r="AT22" s="96" t="e">
        <f ca="1">VLOOKUP($AG22,INDIRECT(CONCATENATE($CR22,"!",VLOOKUP($CR22,$AG$3:AT$8,AT$2,FALSE))),1,TRUE)</f>
        <v>#N/A</v>
      </c>
      <c r="AU22" s="96"/>
      <c r="AV22" s="96"/>
      <c r="AW22" s="96"/>
      <c r="AX22" s="96"/>
      <c r="AY22" s="96"/>
      <c r="AZ22" s="96"/>
      <c r="BA22" s="62">
        <f t="shared" si="14"/>
        <v>1</v>
      </c>
      <c r="BB22" s="58">
        <f t="shared" si="14"/>
        <v>1</v>
      </c>
      <c r="BC22" s="58">
        <f t="shared" si="15"/>
        <v>1</v>
      </c>
      <c r="BD22" s="58">
        <f t="shared" si="15"/>
        <v>1</v>
      </c>
      <c r="BE22" s="58">
        <f t="shared" si="16"/>
        <v>1</v>
      </c>
      <c r="BF22" s="58">
        <f t="shared" si="17"/>
        <v>1</v>
      </c>
      <c r="BG22" s="58">
        <f t="shared" si="18"/>
        <v>1</v>
      </c>
      <c r="BH22" s="58">
        <f t="shared" si="3"/>
        <v>1</v>
      </c>
      <c r="BI22" s="58">
        <f t="shared" si="3"/>
        <v>1</v>
      </c>
      <c r="BJ22" s="58">
        <f t="shared" si="3"/>
        <v>1</v>
      </c>
      <c r="BK22" s="58">
        <f t="shared" si="3"/>
        <v>1</v>
      </c>
      <c r="BL22" s="58">
        <f t="shared" si="3"/>
        <v>1</v>
      </c>
      <c r="BM22" s="58">
        <f t="shared" si="3"/>
        <v>1</v>
      </c>
      <c r="BU22" s="55" t="e">
        <f>HLOOKUP(AE22,$BA$10:BT22,COUNTIF($AE$7:AE22,"&lt;&gt;"&amp;""),FALSE)</f>
        <v>#N/A</v>
      </c>
      <c r="BV22" s="58">
        <f t="shared" si="19"/>
        <v>1</v>
      </c>
      <c r="BW22" s="55" t="str">
        <f t="shared" si="20"/>
        <v/>
      </c>
      <c r="BX22" s="110" t="str">
        <f ca="1">IF(OR(AE22=$BB$10,AE22=$BD$10,AE22=$BK$10,AE22=$BL$10,AE22=$BM$10),VLOOKUP(BW22,INDIRECT(CONCATENATE(CR22,"!",HLOOKUP(AE22,$CU$10:CY22,CZ22,FALSE))),1,TRUE),"")</f>
        <v/>
      </c>
      <c r="BY22" s="96" t="e">
        <f t="shared" ca="1" si="21"/>
        <v>#N/A</v>
      </c>
      <c r="BZ22" s="96" t="e">
        <f t="shared" ca="1" si="22"/>
        <v>#N/A</v>
      </c>
      <c r="CA22" s="96" t="e">
        <f t="shared" ca="1" si="23"/>
        <v>#N/A</v>
      </c>
      <c r="CB22" s="96" t="e">
        <f t="shared" ca="1" si="24"/>
        <v>#N/A</v>
      </c>
      <c r="CC22" s="96" t="e">
        <f t="shared" ca="1" si="25"/>
        <v>#VALUE!</v>
      </c>
      <c r="CD22" s="63">
        <f>Worksheet!K17</f>
        <v>0</v>
      </c>
      <c r="CE22" s="63">
        <f>Worksheet!L17</f>
        <v>0</v>
      </c>
      <c r="CF22" s="63">
        <f>Worksheet!M17</f>
        <v>0</v>
      </c>
      <c r="CG22" s="63">
        <f>Worksheet!N17</f>
        <v>0</v>
      </c>
      <c r="CH22" s="63">
        <f>Worksheet!O17</f>
        <v>0</v>
      </c>
      <c r="CI22" s="125" t="e">
        <f t="shared" ca="1" si="26"/>
        <v>#VALUE!</v>
      </c>
      <c r="CJ22" s="125" t="e">
        <f t="shared" ca="1" si="27"/>
        <v>#VALUE!</v>
      </c>
      <c r="CK22" s="125" t="e">
        <f t="shared" ca="1" si="28"/>
        <v>#VALUE!</v>
      </c>
      <c r="CL22" s="125" t="e">
        <f t="shared" ca="1" si="29"/>
        <v>#VALUE!</v>
      </c>
      <c r="CM22" s="125" t="e">
        <f t="shared" ca="1" si="30"/>
        <v>#VALUE!</v>
      </c>
      <c r="CN22" s="96" t="e">
        <f t="shared" ca="1" si="31"/>
        <v>#N/A</v>
      </c>
      <c r="CO22" s="97">
        <f>Worksheet!Q17</f>
        <v>0</v>
      </c>
      <c r="CP22" t="str">
        <f t="shared" si="32"/>
        <v>1</v>
      </c>
      <c r="CQ22" s="108" t="e">
        <f t="shared" si="33"/>
        <v>#N/A</v>
      </c>
      <c r="CR22" t="str">
        <f t="shared" si="34"/>
        <v>Standard1</v>
      </c>
      <c r="CT22" s="104" t="str">
        <f t="shared" ca="1" si="35"/>
        <v>$B$4:$P$1376</v>
      </c>
      <c r="CU22" s="96" t="str">
        <f>VLOOKUP($CR22,$CT$3:CU$8,2,FALSE)</f>
        <v>$I$230:$I$439</v>
      </c>
      <c r="CV22" s="96" t="str">
        <f>VLOOKUP($CR22,$CT$3:CV$8,3,FALSE)</f>
        <v>$I$471:$I$735</v>
      </c>
      <c r="CW22" s="96" t="str">
        <f>VLOOKUP($CR22,$CT$3:CW$8,4,FALSE)</f>
        <v>$I$736:$I$826</v>
      </c>
      <c r="CX22" s="96" t="str">
        <f>VLOOKUP($CR22,$CT$3:CX$8,5,FALSE)</f>
        <v>$I$827:$I$891</v>
      </c>
      <c r="CY22" s="96" t="str">
        <f>VLOOKUP($CR22,$CT$3:CY$8,6,FALSE)</f>
        <v>$I$892:$I$960</v>
      </c>
      <c r="CZ22">
        <f>COUNTIF($CU$10:CU22,"&lt;&gt;"&amp;"")</f>
        <v>13</v>
      </c>
      <c r="DB22" t="str">
        <f t="shared" si="4"/>
        <v/>
      </c>
      <c r="DC22" t="e">
        <f t="shared" ca="1" si="5"/>
        <v>#N/A</v>
      </c>
    </row>
    <row r="23" spans="17:107" x14ac:dyDescent="0.25">
      <c r="Q23" s="58" t="e">
        <f t="shared" ref="Q23:Q52" ca="1" si="36">CONCATENATE(AE23,CQ23,AF23,BX23)</f>
        <v>#N/A</v>
      </c>
      <c r="R23" t="str">
        <f>IF(Worksheet!I18=$S$2,$S$2,IF(Worksheet!I18=$S$3,$S$3,$S$1))</f>
        <v>5502A</v>
      </c>
      <c r="S23" s="59" t="str">
        <f t="shared" ca="1" si="1"/>
        <v>*</v>
      </c>
      <c r="T23" s="55" t="e">
        <f t="shared" ref="T23:T49" si="37">CQ23</f>
        <v>#N/A</v>
      </c>
      <c r="U23" s="60">
        <f>IF(Worksheet!S18="%",ABS(Worksheet!Z18),ABS(Worksheet!U18))</f>
        <v>0</v>
      </c>
      <c r="V23" s="126">
        <f>IF(Worksheet!S18="%",Worksheet!AA18,Worksheet!S18)</f>
        <v>0</v>
      </c>
      <c r="W23" s="60" t="str">
        <f>IF(Worksheet!S18="%","",IF(Worksheet!Z18&lt;&gt;"",Worksheet!Z18,""))</f>
        <v/>
      </c>
      <c r="X23" s="60" t="str">
        <f>IF(Worksheet!S18="%","",IF(Worksheet!AA18&lt;&gt;"",Worksheet!AA18,""))</f>
        <v/>
      </c>
      <c r="Y23" s="58" t="str">
        <f t="shared" ref="Y23:Y49" si="38">IF(OR(LEFT(RIGHT(V23,2),1)="°",LEFT(RIGHT(V23,2),1)="Ω",LEFT(RIGHT(V23,2),1)=Z23),"",LEFT(RIGHT(V23,2),1))</f>
        <v/>
      </c>
      <c r="Z23" s="58" t="str">
        <f t="shared" ref="Z23:Z49" si="39">IF(RIGHT(V23,1)="Ω","O",IF(RIGHT(V23,2)="°F","DGF",IF(RIGHT(V23,2)="°C","DGC",RIGHT(V23,1))))</f>
        <v>0</v>
      </c>
      <c r="AA23" s="58" t="str">
        <f t="shared" ref="AA23:AA49" si="40">IF(X23&lt;&gt;"","AC","DC")</f>
        <v>DC</v>
      </c>
      <c r="AB23" s="58" t="str">
        <f t="shared" si="11"/>
        <v>DC0</v>
      </c>
      <c r="AC23" s="58" t="str">
        <f>IF(Worksheet!H18&lt;&gt;"",Worksheet!H18,"")</f>
        <v/>
      </c>
      <c r="AD23" s="58" t="str">
        <f t="shared" si="2"/>
        <v/>
      </c>
      <c r="AE23" s="109" t="str">
        <f t="shared" si="12"/>
        <v>DC0</v>
      </c>
      <c r="AF23" s="109" t="e">
        <f>HLOOKUP(AE23,$AH$10:AZ23,COUNTIF($AE$7:AE23,"&lt;&gt;"&amp;""),FALSE)</f>
        <v>#N/A</v>
      </c>
      <c r="AG23" s="66" t="e">
        <f t="shared" ref="AG23:AG49" si="41">U23*BU23</f>
        <v>#N/A</v>
      </c>
      <c r="AH23" s="96" t="e">
        <f ca="1">VLOOKUP($AG23,INDIRECT(CONCATENATE($CR23,"!",VLOOKUP($CR23,$AG$3:AH$8,AH$2,FALSE))),1,TRUE)</f>
        <v>#N/A</v>
      </c>
      <c r="AI23" s="96" t="e">
        <f ca="1">VLOOKUP($AG23,INDIRECT(CONCATENATE($CR23,"!",VLOOKUP($CR23,$AG$3:AI$8,AI$2,FALSE))),1,TRUE)</f>
        <v>#N/A</v>
      </c>
      <c r="AJ23" s="96" t="e">
        <f ca="1">VLOOKUP($AG23,INDIRECT(CONCATENATE($CR23,"!",VLOOKUP($CR23,$AG$3:AJ$8,AJ$2,FALSE))),1,TRUE)</f>
        <v>#N/A</v>
      </c>
      <c r="AK23" s="96" t="e">
        <f ca="1">VLOOKUP($AG23,INDIRECT(CONCATENATE($CR23,"!",VLOOKUP($CR23,$AG$3:AK$8,AK$2,FALSE))),1,TRUE)</f>
        <v>#N/A</v>
      </c>
      <c r="AL23" s="96" t="e">
        <f ca="1">VLOOKUP($AG23,INDIRECT(CONCATENATE($CR23,"!",VLOOKUP($CR23,$AG$3:AL$8,AL$2,FALSE))),1,TRUE)</f>
        <v>#N/A</v>
      </c>
      <c r="AM23" s="96" t="e">
        <f ca="1">VLOOKUP($AG23,INDIRECT(CONCATENATE($CR23,"!",VLOOKUP($CR23,$AG$3:AM$8,AM$2,FALSE))),1,TRUE)</f>
        <v>#N/A</v>
      </c>
      <c r="AN23" s="96" t="e">
        <f ca="1">VLOOKUP($AG23,INDIRECT(CONCATENATE($CR23,"!",VLOOKUP($CR23,$AG$3:AN$8,AN$2,FALSE))),1,TRUE)</f>
        <v>#N/A</v>
      </c>
      <c r="AO23" s="96" t="e">
        <f ca="1">VLOOKUP($AG23,INDIRECT(CONCATENATE($CR23,"!",VLOOKUP($CR23,$AG$3:AO$8,AO$2,FALSE))),1,TRUE)</f>
        <v>#N/A</v>
      </c>
      <c r="AP23" s="96" t="e">
        <f ca="1">VLOOKUP($AG23,INDIRECT(CONCATENATE($CR23,"!",VLOOKUP($CR23,$AG$3:AP$8,AP$2,FALSE))),1,TRUE)</f>
        <v>#N/A</v>
      </c>
      <c r="AQ23" s="96" t="e">
        <f ca="1">VLOOKUP($AG23,INDIRECT(CONCATENATE($CR23,"!",VLOOKUP($CR23,$AG$3:AQ$8,AQ$2,FALSE))),1,TRUE)</f>
        <v>#N/A</v>
      </c>
      <c r="AR23" s="96" t="e">
        <f ca="1">VLOOKUP($AG23,INDIRECT(CONCATENATE($CR23,"!",VLOOKUP($CR23,$AG$3:AR$8,AR$2,FALSE))),1,TRUE)</f>
        <v>#N/A</v>
      </c>
      <c r="AS23" s="96" t="e">
        <f ca="1">VLOOKUP($AG23,INDIRECT(CONCATENATE($CR23,"!",VLOOKUP($CR23,$AG$3:AS$8,AS$2,FALSE))),1,TRUE)</f>
        <v>#N/A</v>
      </c>
      <c r="AT23" s="96" t="e">
        <f ca="1">VLOOKUP($AG23,INDIRECT(CONCATENATE($CR23,"!",VLOOKUP($CR23,$AG$3:AT$8,AT$2,FALSE))),1,TRUE)</f>
        <v>#N/A</v>
      </c>
      <c r="AU23" s="96"/>
      <c r="AV23" s="96"/>
      <c r="AW23" s="96"/>
      <c r="AX23" s="96"/>
      <c r="AY23" s="96"/>
      <c r="AZ23" s="96"/>
      <c r="BA23" s="62">
        <f t="shared" si="14"/>
        <v>1</v>
      </c>
      <c r="BB23" s="58">
        <f t="shared" si="14"/>
        <v>1</v>
      </c>
      <c r="BC23" s="58">
        <f t="shared" si="15"/>
        <v>1</v>
      </c>
      <c r="BD23" s="58">
        <f t="shared" si="15"/>
        <v>1</v>
      </c>
      <c r="BE23" s="58">
        <f t="shared" si="16"/>
        <v>1</v>
      </c>
      <c r="BF23" s="58">
        <f t="shared" si="17"/>
        <v>1</v>
      </c>
      <c r="BG23" s="58">
        <f t="shared" si="18"/>
        <v>1</v>
      </c>
      <c r="BH23" s="58">
        <f t="shared" si="3"/>
        <v>1</v>
      </c>
      <c r="BI23" s="58">
        <f t="shared" si="3"/>
        <v>1</v>
      </c>
      <c r="BJ23" s="58">
        <f t="shared" si="3"/>
        <v>1</v>
      </c>
      <c r="BK23" s="58">
        <f t="shared" si="3"/>
        <v>1</v>
      </c>
      <c r="BL23" s="58">
        <f t="shared" si="3"/>
        <v>1</v>
      </c>
      <c r="BM23" s="58">
        <f t="shared" si="3"/>
        <v>1</v>
      </c>
      <c r="BU23" s="55" t="e">
        <f>HLOOKUP(AE23,$BA$10:BT23,COUNTIF($AE$7:AE23,"&lt;&gt;"&amp;""),FALSE)</f>
        <v>#N/A</v>
      </c>
      <c r="BV23" s="58">
        <f t="shared" si="19"/>
        <v>1</v>
      </c>
      <c r="BW23" s="55" t="str">
        <f t="shared" si="20"/>
        <v/>
      </c>
      <c r="BX23" s="110" t="str">
        <f ca="1">IF(OR(AE23=$BB$10,AE23=$BD$10,AE23=$BK$10,AE23=$BL$10,AE23=$BM$10),VLOOKUP(BW23,INDIRECT(CONCATENATE(CR23,"!",HLOOKUP(AE23,$CU$10:CY23,CZ23,FALSE))),1,TRUE),"")</f>
        <v/>
      </c>
      <c r="BY23" s="96" t="e">
        <f t="shared" ca="1" si="21"/>
        <v>#N/A</v>
      </c>
      <c r="BZ23" s="96" t="e">
        <f t="shared" ca="1" si="22"/>
        <v>#N/A</v>
      </c>
      <c r="CA23" s="96" t="e">
        <f t="shared" ca="1" si="23"/>
        <v>#N/A</v>
      </c>
      <c r="CB23" s="96" t="e">
        <f t="shared" ca="1" si="24"/>
        <v>#N/A</v>
      </c>
      <c r="CC23" s="96" t="e">
        <f t="shared" ca="1" si="25"/>
        <v>#VALUE!</v>
      </c>
      <c r="CD23" s="63">
        <f>Worksheet!K18</f>
        <v>0</v>
      </c>
      <c r="CE23" s="63">
        <f>Worksheet!L18</f>
        <v>0</v>
      </c>
      <c r="CF23" s="63">
        <f>Worksheet!M18</f>
        <v>0</v>
      </c>
      <c r="CG23" s="63">
        <f>Worksheet!N18</f>
        <v>0</v>
      </c>
      <c r="CH23" s="63">
        <f>Worksheet!O18</f>
        <v>0</v>
      </c>
      <c r="CI23" s="125" t="e">
        <f t="shared" ca="1" si="26"/>
        <v>#VALUE!</v>
      </c>
      <c r="CJ23" s="125" t="e">
        <f t="shared" ca="1" si="27"/>
        <v>#VALUE!</v>
      </c>
      <c r="CK23" s="125" t="e">
        <f t="shared" ca="1" si="28"/>
        <v>#VALUE!</v>
      </c>
      <c r="CL23" s="125" t="e">
        <f t="shared" ca="1" si="29"/>
        <v>#VALUE!</v>
      </c>
      <c r="CM23" s="125" t="e">
        <f t="shared" ca="1" si="30"/>
        <v>#VALUE!</v>
      </c>
      <c r="CN23" s="96" t="e">
        <f t="shared" ref="CN23:CN49" ca="1" si="42">VLOOKUP(Q23,INDIRECT(CONCATENATE(CR23,"!",$CT23)),7,FALSE)</f>
        <v>#N/A</v>
      </c>
      <c r="CO23" s="97">
        <f>Worksheet!Q18</f>
        <v>0</v>
      </c>
      <c r="CP23" t="str">
        <f t="shared" si="32"/>
        <v>1</v>
      </c>
      <c r="CQ23" s="108" t="e">
        <f t="shared" ref="CQ23:CQ49" si="43">VALUE(CP23)*BU23</f>
        <v>#N/A</v>
      </c>
      <c r="CR23" t="str">
        <f t="shared" si="34"/>
        <v>Standard1</v>
      </c>
      <c r="CT23" s="104" t="str">
        <f t="shared" ref="CT23:CT49" ca="1" si="44">ADDRESS(4,2,1)&amp;":"&amp;ADDRESS(COUNTIF(INDIRECT(CONCATENATE(CR23,"!","C:C")),"&lt;&gt;"&amp;""),16,1)</f>
        <v>$B$4:$P$1376</v>
      </c>
      <c r="CU23" s="96" t="str">
        <f>VLOOKUP($CR23,$CT$3:CU$8,2,FALSE)</f>
        <v>$I$230:$I$439</v>
      </c>
      <c r="CV23" s="96" t="str">
        <f>VLOOKUP($CR23,$CT$3:CV$8,3,FALSE)</f>
        <v>$I$471:$I$735</v>
      </c>
      <c r="CW23" s="96" t="str">
        <f>VLOOKUP($CR23,$CT$3:CW$8,4,FALSE)</f>
        <v>$I$736:$I$826</v>
      </c>
      <c r="CX23" s="96" t="str">
        <f>VLOOKUP($CR23,$CT$3:CX$8,5,FALSE)</f>
        <v>$I$827:$I$891</v>
      </c>
      <c r="CY23" s="96" t="str">
        <f>VLOOKUP($CR23,$CT$3:CY$8,6,FALSE)</f>
        <v>$I$892:$I$960</v>
      </c>
      <c r="CZ23">
        <f>COUNTIF($CU$10:CU23,"&lt;&gt;"&amp;"")</f>
        <v>14</v>
      </c>
      <c r="DB23" t="str">
        <f t="shared" si="4"/>
        <v/>
      </c>
      <c r="DC23" t="e">
        <f t="shared" ca="1" si="5"/>
        <v>#N/A</v>
      </c>
    </row>
    <row r="24" spans="17:107" x14ac:dyDescent="0.25">
      <c r="Q24" s="58" t="e">
        <f t="shared" ca="1" si="36"/>
        <v>#N/A</v>
      </c>
      <c r="R24" t="str">
        <f>IF(Worksheet!I19=$S$2,$S$2,IF(Worksheet!I19=$S$3,$S$3,$S$1))</f>
        <v>5502A</v>
      </c>
      <c r="S24" s="59" t="str">
        <f t="shared" ca="1" si="1"/>
        <v>*</v>
      </c>
      <c r="T24" s="55" t="e">
        <f t="shared" si="37"/>
        <v>#N/A</v>
      </c>
      <c r="U24" s="60">
        <f>IF(Worksheet!S19="%",ABS(Worksheet!Z19),ABS(Worksheet!U19))</f>
        <v>0</v>
      </c>
      <c r="V24" s="126">
        <f>IF(Worksheet!S19="%",Worksheet!AA19,Worksheet!S19)</f>
        <v>0</v>
      </c>
      <c r="W24" s="60" t="str">
        <f>IF(Worksheet!S19="%","",IF(Worksheet!Z19&lt;&gt;"",Worksheet!Z19,""))</f>
        <v/>
      </c>
      <c r="X24" s="60" t="str">
        <f>IF(Worksheet!S19="%","",IF(Worksheet!AA19&lt;&gt;"",Worksheet!AA19,""))</f>
        <v/>
      </c>
      <c r="Y24" s="58" t="str">
        <f t="shared" si="38"/>
        <v/>
      </c>
      <c r="Z24" s="58" t="str">
        <f t="shared" si="39"/>
        <v>0</v>
      </c>
      <c r="AA24" s="58" t="str">
        <f t="shared" si="40"/>
        <v>DC</v>
      </c>
      <c r="AB24" s="58" t="str">
        <f t="shared" si="11"/>
        <v>DC0</v>
      </c>
      <c r="AC24" s="58" t="str">
        <f>IF(Worksheet!H19&lt;&gt;"",Worksheet!H19,"")</f>
        <v/>
      </c>
      <c r="AD24" s="58" t="str">
        <f t="shared" si="2"/>
        <v/>
      </c>
      <c r="AE24" s="109" t="str">
        <f t="shared" si="12"/>
        <v>DC0</v>
      </c>
      <c r="AF24" s="109" t="e">
        <f>HLOOKUP(AE24,$AH$10:AZ24,COUNTIF($AE$7:AE24,"&lt;&gt;"&amp;""),FALSE)</f>
        <v>#N/A</v>
      </c>
      <c r="AG24" s="66" t="e">
        <f t="shared" si="41"/>
        <v>#N/A</v>
      </c>
      <c r="AH24" s="96" t="e">
        <f ca="1">VLOOKUP($AG24,INDIRECT(CONCATENATE($CR24,"!",VLOOKUP($CR24,$AG$3:AH$8,AH$2,FALSE))),1,TRUE)</f>
        <v>#N/A</v>
      </c>
      <c r="AI24" s="96" t="e">
        <f ca="1">VLOOKUP($AG24,INDIRECT(CONCATENATE($CR24,"!",VLOOKUP($CR24,$AG$3:AI$8,AI$2,FALSE))),1,TRUE)</f>
        <v>#N/A</v>
      </c>
      <c r="AJ24" s="96" t="e">
        <f ca="1">VLOOKUP($AG24,INDIRECT(CONCATENATE($CR24,"!",VLOOKUP($CR24,$AG$3:AJ$8,AJ$2,FALSE))),1,TRUE)</f>
        <v>#N/A</v>
      </c>
      <c r="AK24" s="96" t="e">
        <f ca="1">VLOOKUP($AG24,INDIRECT(CONCATENATE($CR24,"!",VLOOKUP($CR24,$AG$3:AK$8,AK$2,FALSE))),1,TRUE)</f>
        <v>#N/A</v>
      </c>
      <c r="AL24" s="96" t="e">
        <f ca="1">VLOOKUP($AG24,INDIRECT(CONCATENATE($CR24,"!",VLOOKUP($CR24,$AG$3:AL$8,AL$2,FALSE))),1,TRUE)</f>
        <v>#N/A</v>
      </c>
      <c r="AM24" s="96" t="e">
        <f ca="1">VLOOKUP($AG24,INDIRECT(CONCATENATE($CR24,"!",VLOOKUP($CR24,$AG$3:AM$8,AM$2,FALSE))),1,TRUE)</f>
        <v>#N/A</v>
      </c>
      <c r="AN24" s="96" t="e">
        <f ca="1">VLOOKUP($AG24,INDIRECT(CONCATENATE($CR24,"!",VLOOKUP($CR24,$AG$3:AN$8,AN$2,FALSE))),1,TRUE)</f>
        <v>#N/A</v>
      </c>
      <c r="AO24" s="96" t="e">
        <f ca="1">VLOOKUP($AG24,INDIRECT(CONCATENATE($CR24,"!",VLOOKUP($CR24,$AG$3:AO$8,AO$2,FALSE))),1,TRUE)</f>
        <v>#N/A</v>
      </c>
      <c r="AP24" s="96" t="e">
        <f ca="1">VLOOKUP($AG24,INDIRECT(CONCATENATE($CR24,"!",VLOOKUP($CR24,$AG$3:AP$8,AP$2,FALSE))),1,TRUE)</f>
        <v>#N/A</v>
      </c>
      <c r="AQ24" s="96" t="e">
        <f ca="1">VLOOKUP($AG24,INDIRECT(CONCATENATE($CR24,"!",VLOOKUP($CR24,$AG$3:AQ$8,AQ$2,FALSE))),1,TRUE)</f>
        <v>#N/A</v>
      </c>
      <c r="AR24" s="96" t="e">
        <f ca="1">VLOOKUP($AG24,INDIRECT(CONCATENATE($CR24,"!",VLOOKUP($CR24,$AG$3:AR$8,AR$2,FALSE))),1,TRUE)</f>
        <v>#N/A</v>
      </c>
      <c r="AS24" s="96" t="e">
        <f ca="1">VLOOKUP($AG24,INDIRECT(CONCATENATE($CR24,"!",VLOOKUP($CR24,$AG$3:AS$8,AS$2,FALSE))),1,TRUE)</f>
        <v>#N/A</v>
      </c>
      <c r="AT24" s="96" t="e">
        <f ca="1">VLOOKUP($AG24,INDIRECT(CONCATENATE($CR24,"!",VLOOKUP($CR24,$AG$3:AT$8,AT$2,FALSE))),1,TRUE)</f>
        <v>#N/A</v>
      </c>
      <c r="AU24" s="96"/>
      <c r="AV24" s="96"/>
      <c r="AW24" s="96"/>
      <c r="AX24" s="96"/>
      <c r="AY24" s="96"/>
      <c r="AZ24" s="96"/>
      <c r="BA24" s="62">
        <f t="shared" si="14"/>
        <v>1</v>
      </c>
      <c r="BB24" s="58">
        <f t="shared" si="14"/>
        <v>1</v>
      </c>
      <c r="BC24" s="58">
        <f t="shared" si="15"/>
        <v>1</v>
      </c>
      <c r="BD24" s="58">
        <f t="shared" si="15"/>
        <v>1</v>
      </c>
      <c r="BE24" s="58">
        <f t="shared" si="16"/>
        <v>1</v>
      </c>
      <c r="BF24" s="58">
        <f t="shared" si="17"/>
        <v>1</v>
      </c>
      <c r="BG24" s="58">
        <f t="shared" si="18"/>
        <v>1</v>
      </c>
      <c r="BH24" s="58">
        <f t="shared" si="3"/>
        <v>1</v>
      </c>
      <c r="BI24" s="58">
        <f t="shared" si="3"/>
        <v>1</v>
      </c>
      <c r="BJ24" s="58">
        <f t="shared" si="3"/>
        <v>1</v>
      </c>
      <c r="BK24" s="58">
        <f t="shared" si="3"/>
        <v>1</v>
      </c>
      <c r="BL24" s="58">
        <f t="shared" si="3"/>
        <v>1</v>
      </c>
      <c r="BM24" s="58">
        <f t="shared" si="3"/>
        <v>1</v>
      </c>
      <c r="BU24" s="55" t="e">
        <f>HLOOKUP(AE24,$BA$10:BT24,COUNTIF($AE$7:AE24,"&lt;&gt;"&amp;""),FALSE)</f>
        <v>#N/A</v>
      </c>
      <c r="BV24" s="58">
        <f t="shared" si="19"/>
        <v>1</v>
      </c>
      <c r="BW24" s="55" t="str">
        <f t="shared" si="20"/>
        <v/>
      </c>
      <c r="BX24" s="110" t="str">
        <f ca="1">IF(OR(AE24=$BB$10,AE24=$BD$10,AE24=$BK$10,AE24=$BL$10,AE24=$BM$10),VLOOKUP(BW24,INDIRECT(CONCATENATE(CR24,"!",HLOOKUP(AE24,$CU$10:CY24,CZ24,FALSE))),1,TRUE),"")</f>
        <v/>
      </c>
      <c r="BY24" s="96" t="e">
        <f t="shared" ca="1" si="21"/>
        <v>#N/A</v>
      </c>
      <c r="BZ24" s="96" t="e">
        <f t="shared" ca="1" si="22"/>
        <v>#N/A</v>
      </c>
      <c r="CA24" s="96" t="e">
        <f t="shared" ca="1" si="23"/>
        <v>#N/A</v>
      </c>
      <c r="CB24" s="96" t="e">
        <f t="shared" ca="1" si="24"/>
        <v>#N/A</v>
      </c>
      <c r="CC24" s="96" t="e">
        <f t="shared" ca="1" si="25"/>
        <v>#VALUE!</v>
      </c>
      <c r="CD24" s="63">
        <f>Worksheet!K19</f>
        <v>0</v>
      </c>
      <c r="CE24" s="63">
        <f>Worksheet!L19</f>
        <v>0</v>
      </c>
      <c r="CF24" s="63">
        <f>Worksheet!M19</f>
        <v>0</v>
      </c>
      <c r="CG24" s="63">
        <f>Worksheet!N19</f>
        <v>0</v>
      </c>
      <c r="CH24" s="63">
        <f>Worksheet!O19</f>
        <v>0</v>
      </c>
      <c r="CI24" s="125" t="e">
        <f t="shared" ca="1" si="26"/>
        <v>#VALUE!</v>
      </c>
      <c r="CJ24" s="125" t="e">
        <f t="shared" ca="1" si="27"/>
        <v>#VALUE!</v>
      </c>
      <c r="CK24" s="125" t="e">
        <f t="shared" ca="1" si="28"/>
        <v>#VALUE!</v>
      </c>
      <c r="CL24" s="125" t="e">
        <f t="shared" ca="1" si="29"/>
        <v>#VALUE!</v>
      </c>
      <c r="CM24" s="125" t="e">
        <f t="shared" ca="1" si="30"/>
        <v>#VALUE!</v>
      </c>
      <c r="CN24" s="96" t="e">
        <f t="shared" ca="1" si="42"/>
        <v>#N/A</v>
      </c>
      <c r="CO24" s="97">
        <f>Worksheet!Q19</f>
        <v>0</v>
      </c>
      <c r="CP24" t="str">
        <f t="shared" si="32"/>
        <v>1</v>
      </c>
      <c r="CQ24" s="108" t="e">
        <f t="shared" si="43"/>
        <v>#N/A</v>
      </c>
      <c r="CR24" t="str">
        <f t="shared" si="34"/>
        <v>Standard1</v>
      </c>
      <c r="CT24" s="104" t="str">
        <f t="shared" ca="1" si="44"/>
        <v>$B$4:$P$1376</v>
      </c>
      <c r="CU24" s="96" t="str">
        <f>VLOOKUP($CR24,$CT$3:CU$8,2,FALSE)</f>
        <v>$I$230:$I$439</v>
      </c>
      <c r="CV24" s="96" t="str">
        <f>VLOOKUP($CR24,$CT$3:CV$8,3,FALSE)</f>
        <v>$I$471:$I$735</v>
      </c>
      <c r="CW24" s="96" t="str">
        <f>VLOOKUP($CR24,$CT$3:CW$8,4,FALSE)</f>
        <v>$I$736:$I$826</v>
      </c>
      <c r="CX24" s="96" t="str">
        <f>VLOOKUP($CR24,$CT$3:CX$8,5,FALSE)</f>
        <v>$I$827:$I$891</v>
      </c>
      <c r="CY24" s="96" t="str">
        <f>VLOOKUP($CR24,$CT$3:CY$8,6,FALSE)</f>
        <v>$I$892:$I$960</v>
      </c>
      <c r="CZ24">
        <f>COUNTIF($CU$10:CU24,"&lt;&gt;"&amp;"")</f>
        <v>15</v>
      </c>
      <c r="DB24" t="str">
        <f t="shared" si="4"/>
        <v/>
      </c>
      <c r="DC24" t="e">
        <f t="shared" ca="1" si="5"/>
        <v>#N/A</v>
      </c>
    </row>
    <row r="25" spans="17:107" x14ac:dyDescent="0.25">
      <c r="Q25" s="58" t="e">
        <f t="shared" ca="1" si="36"/>
        <v>#N/A</v>
      </c>
      <c r="R25" t="str">
        <f>IF(Worksheet!I20=$S$2,$S$2,IF(Worksheet!I20=$S$3,$S$3,$S$1))</f>
        <v>5502A</v>
      </c>
      <c r="S25" s="59" t="str">
        <f t="shared" ca="1" si="1"/>
        <v>*</v>
      </c>
      <c r="T25" s="55" t="e">
        <f t="shared" si="37"/>
        <v>#N/A</v>
      </c>
      <c r="U25" s="60">
        <f>IF(Worksheet!S20="%",ABS(Worksheet!Z20),ABS(Worksheet!U20))</f>
        <v>0</v>
      </c>
      <c r="V25" s="126">
        <f>IF(Worksheet!S20="%",Worksheet!AA20,Worksheet!S20)</f>
        <v>0</v>
      </c>
      <c r="W25" s="60" t="str">
        <f>IF(Worksheet!S20="%","",IF(Worksheet!Z20&lt;&gt;"",Worksheet!Z20,""))</f>
        <v/>
      </c>
      <c r="X25" s="60" t="str">
        <f>IF(Worksheet!S20="%","",IF(Worksheet!AA20&lt;&gt;"",Worksheet!AA20,""))</f>
        <v/>
      </c>
      <c r="Y25" s="58" t="str">
        <f t="shared" si="38"/>
        <v/>
      </c>
      <c r="Z25" s="58" t="str">
        <f t="shared" si="39"/>
        <v>0</v>
      </c>
      <c r="AA25" s="58" t="str">
        <f t="shared" si="40"/>
        <v>DC</v>
      </c>
      <c r="AB25" s="58" t="str">
        <f t="shared" si="11"/>
        <v>DC0</v>
      </c>
      <c r="AC25" s="58" t="str">
        <f>IF(Worksheet!H20&lt;&gt;"",Worksheet!H20,"")</f>
        <v/>
      </c>
      <c r="AD25" s="58" t="str">
        <f t="shared" si="2"/>
        <v/>
      </c>
      <c r="AE25" s="109" t="str">
        <f t="shared" si="12"/>
        <v>DC0</v>
      </c>
      <c r="AF25" s="109" t="e">
        <f>HLOOKUP(AE25,$AH$10:AZ25,COUNTIF($AE$7:AE25,"&lt;&gt;"&amp;""),FALSE)</f>
        <v>#N/A</v>
      </c>
      <c r="AG25" s="66" t="e">
        <f t="shared" si="41"/>
        <v>#N/A</v>
      </c>
      <c r="AH25" s="96" t="e">
        <f ca="1">VLOOKUP($AG25,INDIRECT(CONCATENATE($CR25,"!",VLOOKUP($CR25,$AG$3:AH$8,AH$2,FALSE))),1,TRUE)</f>
        <v>#N/A</v>
      </c>
      <c r="AI25" s="96" t="e">
        <f ca="1">VLOOKUP($AG25,INDIRECT(CONCATENATE($CR25,"!",VLOOKUP($CR25,$AG$3:AI$8,AI$2,FALSE))),1,TRUE)</f>
        <v>#N/A</v>
      </c>
      <c r="AJ25" s="96" t="e">
        <f ca="1">VLOOKUP($AG25,INDIRECT(CONCATENATE($CR25,"!",VLOOKUP($CR25,$AG$3:AJ$8,AJ$2,FALSE))),1,TRUE)</f>
        <v>#N/A</v>
      </c>
      <c r="AK25" s="96" t="e">
        <f ca="1">VLOOKUP($AG25,INDIRECT(CONCATENATE($CR25,"!",VLOOKUP($CR25,$AG$3:AK$8,AK$2,FALSE))),1,TRUE)</f>
        <v>#N/A</v>
      </c>
      <c r="AL25" s="96" t="e">
        <f ca="1">VLOOKUP($AG25,INDIRECT(CONCATENATE($CR25,"!",VLOOKUP($CR25,$AG$3:AL$8,AL$2,FALSE))),1,TRUE)</f>
        <v>#N/A</v>
      </c>
      <c r="AM25" s="96" t="e">
        <f ca="1">VLOOKUP($AG25,INDIRECT(CONCATENATE($CR25,"!",VLOOKUP($CR25,$AG$3:AM$8,AM$2,FALSE))),1,TRUE)</f>
        <v>#N/A</v>
      </c>
      <c r="AN25" s="96" t="e">
        <f ca="1">VLOOKUP($AG25,INDIRECT(CONCATENATE($CR25,"!",VLOOKUP($CR25,$AG$3:AN$8,AN$2,FALSE))),1,TRUE)</f>
        <v>#N/A</v>
      </c>
      <c r="AO25" s="96" t="e">
        <f ca="1">VLOOKUP($AG25,INDIRECT(CONCATENATE($CR25,"!",VLOOKUP($CR25,$AG$3:AO$8,AO$2,FALSE))),1,TRUE)</f>
        <v>#N/A</v>
      </c>
      <c r="AP25" s="96" t="e">
        <f ca="1">VLOOKUP($AG25,INDIRECT(CONCATENATE($CR25,"!",VLOOKUP($CR25,$AG$3:AP$8,AP$2,FALSE))),1,TRUE)</f>
        <v>#N/A</v>
      </c>
      <c r="AQ25" s="96" t="e">
        <f ca="1">VLOOKUP($AG25,INDIRECT(CONCATENATE($CR25,"!",VLOOKUP($CR25,$AG$3:AQ$8,AQ$2,FALSE))),1,TRUE)</f>
        <v>#N/A</v>
      </c>
      <c r="AR25" s="96" t="e">
        <f ca="1">VLOOKUP($AG25,INDIRECT(CONCATENATE($CR25,"!",VLOOKUP($CR25,$AG$3:AR$8,AR$2,FALSE))),1,TRUE)</f>
        <v>#N/A</v>
      </c>
      <c r="AS25" s="96" t="e">
        <f ca="1">VLOOKUP($AG25,INDIRECT(CONCATENATE($CR25,"!",VLOOKUP($CR25,$AG$3:AS$8,AS$2,FALSE))),1,TRUE)</f>
        <v>#N/A</v>
      </c>
      <c r="AT25" s="96" t="e">
        <f ca="1">VLOOKUP($AG25,INDIRECT(CONCATENATE($CR25,"!",VLOOKUP($CR25,$AG$3:AT$8,AT$2,FALSE))),1,TRUE)</f>
        <v>#N/A</v>
      </c>
      <c r="AU25" s="96"/>
      <c r="AV25" s="96"/>
      <c r="AW25" s="96"/>
      <c r="AX25" s="96"/>
      <c r="AY25" s="96"/>
      <c r="AZ25" s="96"/>
      <c r="BA25" s="62">
        <f t="shared" si="14"/>
        <v>1</v>
      </c>
      <c r="BB25" s="58">
        <f t="shared" si="14"/>
        <v>1</v>
      </c>
      <c r="BC25" s="58">
        <f t="shared" si="15"/>
        <v>1</v>
      </c>
      <c r="BD25" s="58">
        <f t="shared" si="15"/>
        <v>1</v>
      </c>
      <c r="BE25" s="58">
        <f t="shared" si="16"/>
        <v>1</v>
      </c>
      <c r="BF25" s="58">
        <f t="shared" si="17"/>
        <v>1</v>
      </c>
      <c r="BG25" s="58">
        <f t="shared" si="18"/>
        <v>1</v>
      </c>
      <c r="BH25" s="58">
        <f t="shared" si="3"/>
        <v>1</v>
      </c>
      <c r="BI25" s="58">
        <f t="shared" si="3"/>
        <v>1</v>
      </c>
      <c r="BJ25" s="58">
        <f t="shared" si="3"/>
        <v>1</v>
      </c>
      <c r="BK25" s="58">
        <f t="shared" si="3"/>
        <v>1</v>
      </c>
      <c r="BL25" s="58">
        <f t="shared" si="3"/>
        <v>1</v>
      </c>
      <c r="BM25" s="58">
        <f t="shared" si="3"/>
        <v>1</v>
      </c>
      <c r="BU25" s="55" t="e">
        <f>HLOOKUP(AE25,$BA$10:BT25,COUNTIF($AE$7:AE25,"&lt;&gt;"&amp;""),FALSE)</f>
        <v>#N/A</v>
      </c>
      <c r="BV25" s="58">
        <f t="shared" si="19"/>
        <v>1</v>
      </c>
      <c r="BW25" s="55" t="str">
        <f t="shared" si="20"/>
        <v/>
      </c>
      <c r="BX25" s="110" t="str">
        <f ca="1">IF(OR(AE25=$BB$10,AE25=$BD$10,AE25=$BK$10,AE25=$BL$10,AE25=$BM$10),VLOOKUP(BW25,INDIRECT(CONCATENATE(CR25,"!",HLOOKUP(AE25,$CU$10:CY25,CZ25,FALSE))),1,TRUE),"")</f>
        <v/>
      </c>
      <c r="BY25" s="96" t="e">
        <f t="shared" ca="1" si="21"/>
        <v>#N/A</v>
      </c>
      <c r="BZ25" s="96" t="e">
        <f t="shared" ca="1" si="22"/>
        <v>#N/A</v>
      </c>
      <c r="CA25" s="96" t="e">
        <f t="shared" ca="1" si="23"/>
        <v>#N/A</v>
      </c>
      <c r="CB25" s="96" t="e">
        <f t="shared" ca="1" si="24"/>
        <v>#N/A</v>
      </c>
      <c r="CC25" s="96" t="e">
        <f t="shared" ca="1" si="25"/>
        <v>#VALUE!</v>
      </c>
      <c r="CD25" s="63">
        <f>Worksheet!K20</f>
        <v>0</v>
      </c>
      <c r="CE25" s="63">
        <f>Worksheet!L20</f>
        <v>0</v>
      </c>
      <c r="CF25" s="63">
        <f>Worksheet!M20</f>
        <v>0</v>
      </c>
      <c r="CG25" s="63">
        <f>Worksheet!N20</f>
        <v>0</v>
      </c>
      <c r="CH25" s="63">
        <f>Worksheet!O20</f>
        <v>0</v>
      </c>
      <c r="CI25" s="125" t="e">
        <f t="shared" ca="1" si="26"/>
        <v>#VALUE!</v>
      </c>
      <c r="CJ25" s="125" t="e">
        <f t="shared" ca="1" si="27"/>
        <v>#VALUE!</v>
      </c>
      <c r="CK25" s="125" t="e">
        <f t="shared" ca="1" si="28"/>
        <v>#VALUE!</v>
      </c>
      <c r="CL25" s="125" t="e">
        <f t="shared" ca="1" si="29"/>
        <v>#VALUE!</v>
      </c>
      <c r="CM25" s="125" t="e">
        <f t="shared" ca="1" si="30"/>
        <v>#VALUE!</v>
      </c>
      <c r="CN25" s="96" t="e">
        <f t="shared" ca="1" si="42"/>
        <v>#N/A</v>
      </c>
      <c r="CO25" s="97">
        <f>Worksheet!Q20</f>
        <v>0</v>
      </c>
      <c r="CP25" t="str">
        <f t="shared" si="32"/>
        <v>1</v>
      </c>
      <c r="CQ25" s="108" t="e">
        <f t="shared" si="43"/>
        <v>#N/A</v>
      </c>
      <c r="CR25" t="str">
        <f t="shared" si="34"/>
        <v>Standard1</v>
      </c>
      <c r="CT25" s="104" t="str">
        <f t="shared" ca="1" si="44"/>
        <v>$B$4:$P$1376</v>
      </c>
      <c r="CU25" s="96" t="str">
        <f>VLOOKUP($CR25,$CT$3:CU$8,2,FALSE)</f>
        <v>$I$230:$I$439</v>
      </c>
      <c r="CV25" s="96" t="str">
        <f>VLOOKUP($CR25,$CT$3:CV$8,3,FALSE)</f>
        <v>$I$471:$I$735</v>
      </c>
      <c r="CW25" s="96" t="str">
        <f>VLOOKUP($CR25,$CT$3:CW$8,4,FALSE)</f>
        <v>$I$736:$I$826</v>
      </c>
      <c r="CX25" s="96" t="str">
        <f>VLOOKUP($CR25,$CT$3:CX$8,5,FALSE)</f>
        <v>$I$827:$I$891</v>
      </c>
      <c r="CY25" s="96" t="str">
        <f>VLOOKUP($CR25,$CT$3:CY$8,6,FALSE)</f>
        <v>$I$892:$I$960</v>
      </c>
      <c r="CZ25">
        <f>COUNTIF($CU$10:CU25,"&lt;&gt;"&amp;"")</f>
        <v>16</v>
      </c>
      <c r="DB25" t="str">
        <f t="shared" si="4"/>
        <v/>
      </c>
      <c r="DC25" t="e">
        <f t="shared" ca="1" si="5"/>
        <v>#N/A</v>
      </c>
    </row>
    <row r="26" spans="17:107" x14ac:dyDescent="0.25">
      <c r="Q26" s="58" t="e">
        <f t="shared" ca="1" si="36"/>
        <v>#N/A</v>
      </c>
      <c r="R26" t="str">
        <f>IF(Worksheet!I21=$S$2,$S$2,IF(Worksheet!I21=$S$3,$S$3,$S$1))</f>
        <v>5502A</v>
      </c>
      <c r="S26" s="59" t="str">
        <f t="shared" ca="1" si="1"/>
        <v>*</v>
      </c>
      <c r="T26" s="55" t="e">
        <f t="shared" si="37"/>
        <v>#N/A</v>
      </c>
      <c r="U26" s="60">
        <f>IF(Worksheet!S21="%",ABS(Worksheet!Z21),ABS(Worksheet!U21))</f>
        <v>0</v>
      </c>
      <c r="V26" s="126">
        <f>IF(Worksheet!S21="%",Worksheet!AA21,Worksheet!S21)</f>
        <v>0</v>
      </c>
      <c r="W26" s="60" t="str">
        <f>IF(Worksheet!S21="%","",IF(Worksheet!Z21&lt;&gt;"",Worksheet!Z21,""))</f>
        <v/>
      </c>
      <c r="X26" s="60" t="str">
        <f>IF(Worksheet!S21="%","",IF(Worksheet!AA21&lt;&gt;"",Worksheet!AA21,""))</f>
        <v/>
      </c>
      <c r="Y26" s="58" t="str">
        <f t="shared" si="38"/>
        <v/>
      </c>
      <c r="Z26" s="58" t="str">
        <f t="shared" si="39"/>
        <v>0</v>
      </c>
      <c r="AA26" s="58" t="str">
        <f t="shared" si="40"/>
        <v>DC</v>
      </c>
      <c r="AB26" s="58" t="str">
        <f t="shared" si="11"/>
        <v>DC0</v>
      </c>
      <c r="AC26" s="58" t="str">
        <f>IF(Worksheet!H21&lt;&gt;"",Worksheet!H21,"")</f>
        <v/>
      </c>
      <c r="AD26" s="58" t="str">
        <f t="shared" si="2"/>
        <v/>
      </c>
      <c r="AE26" s="109" t="str">
        <f t="shared" si="12"/>
        <v>DC0</v>
      </c>
      <c r="AF26" s="109" t="e">
        <f>HLOOKUP(AE26,$AH$10:AZ26,COUNTIF($AE$7:AE26,"&lt;&gt;"&amp;""),FALSE)</f>
        <v>#N/A</v>
      </c>
      <c r="AG26" s="66" t="e">
        <f t="shared" si="41"/>
        <v>#N/A</v>
      </c>
      <c r="AH26" s="96" t="e">
        <f ca="1">VLOOKUP($AG26,INDIRECT(CONCATENATE($CR26,"!",VLOOKUP($CR26,$AG$3:AH$8,AH$2,FALSE))),1,TRUE)</f>
        <v>#N/A</v>
      </c>
      <c r="AI26" s="96" t="e">
        <f ca="1">VLOOKUP($AG26,INDIRECT(CONCATENATE($CR26,"!",VLOOKUP($CR26,$AG$3:AI$8,AI$2,FALSE))),1,TRUE)</f>
        <v>#N/A</v>
      </c>
      <c r="AJ26" s="96" t="e">
        <f ca="1">VLOOKUP($AG26,INDIRECT(CONCATENATE($CR26,"!",VLOOKUP($CR26,$AG$3:AJ$8,AJ$2,FALSE))),1,TRUE)</f>
        <v>#N/A</v>
      </c>
      <c r="AK26" s="96" t="e">
        <f ca="1">VLOOKUP($AG26,INDIRECT(CONCATENATE($CR26,"!",VLOOKUP($CR26,$AG$3:AK$8,AK$2,FALSE))),1,TRUE)</f>
        <v>#N/A</v>
      </c>
      <c r="AL26" s="96" t="e">
        <f ca="1">VLOOKUP($AG26,INDIRECT(CONCATENATE($CR26,"!",VLOOKUP($CR26,$AG$3:AL$8,AL$2,FALSE))),1,TRUE)</f>
        <v>#N/A</v>
      </c>
      <c r="AM26" s="96" t="e">
        <f ca="1">VLOOKUP($AG26,INDIRECT(CONCATENATE($CR26,"!",VLOOKUP($CR26,$AG$3:AM$8,AM$2,FALSE))),1,TRUE)</f>
        <v>#N/A</v>
      </c>
      <c r="AN26" s="96" t="e">
        <f ca="1">VLOOKUP($AG26,INDIRECT(CONCATENATE($CR26,"!",VLOOKUP($CR26,$AG$3:AN$8,AN$2,FALSE))),1,TRUE)</f>
        <v>#N/A</v>
      </c>
      <c r="AO26" s="96" t="e">
        <f ca="1">VLOOKUP($AG26,INDIRECT(CONCATENATE($CR26,"!",VLOOKUP($CR26,$AG$3:AO$8,AO$2,FALSE))),1,TRUE)</f>
        <v>#N/A</v>
      </c>
      <c r="AP26" s="96" t="e">
        <f ca="1">VLOOKUP($AG26,INDIRECT(CONCATENATE($CR26,"!",VLOOKUP($CR26,$AG$3:AP$8,AP$2,FALSE))),1,TRUE)</f>
        <v>#N/A</v>
      </c>
      <c r="AQ26" s="96" t="e">
        <f ca="1">VLOOKUP($AG26,INDIRECT(CONCATENATE($CR26,"!",VLOOKUP($CR26,$AG$3:AQ$8,AQ$2,FALSE))),1,TRUE)</f>
        <v>#N/A</v>
      </c>
      <c r="AR26" s="96" t="e">
        <f ca="1">VLOOKUP($AG26,INDIRECT(CONCATENATE($CR26,"!",VLOOKUP($CR26,$AG$3:AR$8,AR$2,FALSE))),1,TRUE)</f>
        <v>#N/A</v>
      </c>
      <c r="AS26" s="96" t="e">
        <f ca="1">VLOOKUP($AG26,INDIRECT(CONCATENATE($CR26,"!",VLOOKUP($CR26,$AG$3:AS$8,AS$2,FALSE))),1,TRUE)</f>
        <v>#N/A</v>
      </c>
      <c r="AT26" s="96" t="e">
        <f ca="1">VLOOKUP($AG26,INDIRECT(CONCATENATE($CR26,"!",VLOOKUP($CR26,$AG$3:AT$8,AT$2,FALSE))),1,TRUE)</f>
        <v>#N/A</v>
      </c>
      <c r="AU26" s="96"/>
      <c r="AV26" s="96"/>
      <c r="AW26" s="96"/>
      <c r="AX26" s="96"/>
      <c r="AY26" s="96"/>
      <c r="AZ26" s="96"/>
      <c r="BA26" s="62">
        <f t="shared" si="14"/>
        <v>1</v>
      </c>
      <c r="BB26" s="58">
        <f t="shared" si="14"/>
        <v>1</v>
      </c>
      <c r="BC26" s="58">
        <f t="shared" si="15"/>
        <v>1</v>
      </c>
      <c r="BD26" s="58">
        <f t="shared" si="15"/>
        <v>1</v>
      </c>
      <c r="BE26" s="58">
        <f t="shared" si="16"/>
        <v>1</v>
      </c>
      <c r="BF26" s="58">
        <f t="shared" si="17"/>
        <v>1</v>
      </c>
      <c r="BG26" s="58">
        <f t="shared" si="18"/>
        <v>1</v>
      </c>
      <c r="BH26" s="58">
        <f t="shared" si="3"/>
        <v>1</v>
      </c>
      <c r="BI26" s="58">
        <f t="shared" si="3"/>
        <v>1</v>
      </c>
      <c r="BJ26" s="58">
        <f t="shared" si="3"/>
        <v>1</v>
      </c>
      <c r="BK26" s="58">
        <f t="shared" si="3"/>
        <v>1</v>
      </c>
      <c r="BL26" s="58">
        <f t="shared" si="3"/>
        <v>1</v>
      </c>
      <c r="BM26" s="58">
        <f t="shared" si="3"/>
        <v>1</v>
      </c>
      <c r="BU26" s="55" t="e">
        <f>HLOOKUP(AE26,$BA$10:BT26,COUNTIF($AE$7:AE26,"&lt;&gt;"&amp;""),FALSE)</f>
        <v>#N/A</v>
      </c>
      <c r="BV26" s="58">
        <f t="shared" si="19"/>
        <v>1</v>
      </c>
      <c r="BW26" s="55" t="str">
        <f t="shared" si="20"/>
        <v/>
      </c>
      <c r="BX26" s="110" t="str">
        <f ca="1">IF(OR(AE26=$BB$10,AE26=$BD$10,AE26=$BK$10,AE26=$BL$10,AE26=$BM$10),VLOOKUP(BW26,INDIRECT(CONCATENATE(CR26,"!",HLOOKUP(AE26,$CU$10:CY26,CZ26,FALSE))),1,TRUE),"")</f>
        <v/>
      </c>
      <c r="BY26" s="96" t="e">
        <f t="shared" ca="1" si="21"/>
        <v>#N/A</v>
      </c>
      <c r="BZ26" s="96" t="e">
        <f t="shared" ca="1" si="22"/>
        <v>#N/A</v>
      </c>
      <c r="CA26" s="96" t="e">
        <f t="shared" ca="1" si="23"/>
        <v>#N/A</v>
      </c>
      <c r="CB26" s="96" t="e">
        <f t="shared" ca="1" si="24"/>
        <v>#N/A</v>
      </c>
      <c r="CC26" s="96" t="e">
        <f t="shared" ca="1" si="25"/>
        <v>#VALUE!</v>
      </c>
      <c r="CD26" s="63">
        <f>Worksheet!K21</f>
        <v>0</v>
      </c>
      <c r="CE26" s="63">
        <f>Worksheet!L21</f>
        <v>0</v>
      </c>
      <c r="CF26" s="63">
        <f>Worksheet!M21</f>
        <v>0</v>
      </c>
      <c r="CG26" s="63">
        <f>Worksheet!N21</f>
        <v>0</v>
      </c>
      <c r="CH26" s="63">
        <f>Worksheet!O21</f>
        <v>0</v>
      </c>
      <c r="CI26" s="125" t="e">
        <f t="shared" ca="1" si="26"/>
        <v>#VALUE!</v>
      </c>
      <c r="CJ26" s="125" t="e">
        <f t="shared" ca="1" si="27"/>
        <v>#VALUE!</v>
      </c>
      <c r="CK26" s="125" t="e">
        <f t="shared" ca="1" si="28"/>
        <v>#VALUE!</v>
      </c>
      <c r="CL26" s="125" t="e">
        <f t="shared" ca="1" si="29"/>
        <v>#VALUE!</v>
      </c>
      <c r="CM26" s="125" t="e">
        <f t="shared" ca="1" si="30"/>
        <v>#VALUE!</v>
      </c>
      <c r="CN26" s="96" t="e">
        <f t="shared" ca="1" si="42"/>
        <v>#N/A</v>
      </c>
      <c r="CO26" s="97">
        <f>Worksheet!Q21</f>
        <v>0</v>
      </c>
      <c r="CP26" t="str">
        <f t="shared" si="32"/>
        <v>1</v>
      </c>
      <c r="CQ26" s="108" t="e">
        <f t="shared" si="43"/>
        <v>#N/A</v>
      </c>
      <c r="CR26" t="str">
        <f t="shared" si="34"/>
        <v>Standard1</v>
      </c>
      <c r="CT26" s="104" t="str">
        <f t="shared" ca="1" si="44"/>
        <v>$B$4:$P$1376</v>
      </c>
      <c r="CU26" s="96" t="str">
        <f>VLOOKUP($CR26,$CT$3:CU$8,2,FALSE)</f>
        <v>$I$230:$I$439</v>
      </c>
      <c r="CV26" s="96" t="str">
        <f>VLOOKUP($CR26,$CT$3:CV$8,3,FALSE)</f>
        <v>$I$471:$I$735</v>
      </c>
      <c r="CW26" s="96" t="str">
        <f>VLOOKUP($CR26,$CT$3:CW$8,4,FALSE)</f>
        <v>$I$736:$I$826</v>
      </c>
      <c r="CX26" s="96" t="str">
        <f>VLOOKUP($CR26,$CT$3:CX$8,5,FALSE)</f>
        <v>$I$827:$I$891</v>
      </c>
      <c r="CY26" s="96" t="str">
        <f>VLOOKUP($CR26,$CT$3:CY$8,6,FALSE)</f>
        <v>$I$892:$I$960</v>
      </c>
      <c r="CZ26">
        <f>COUNTIF($CU$10:CU26,"&lt;&gt;"&amp;"")</f>
        <v>17</v>
      </c>
      <c r="DB26" t="str">
        <f t="shared" si="4"/>
        <v/>
      </c>
      <c r="DC26" t="e">
        <f t="shared" ca="1" si="5"/>
        <v>#N/A</v>
      </c>
    </row>
    <row r="27" spans="17:107" x14ac:dyDescent="0.25">
      <c r="Q27" s="58" t="e">
        <f t="shared" ca="1" si="36"/>
        <v>#N/A</v>
      </c>
      <c r="R27" t="str">
        <f>IF(Worksheet!I22=$S$2,$S$2,IF(Worksheet!I22=$S$3,$S$3,$S$1))</f>
        <v>5502A</v>
      </c>
      <c r="S27" s="59" t="str">
        <f t="shared" ca="1" si="1"/>
        <v>*</v>
      </c>
      <c r="T27" s="55" t="e">
        <f t="shared" si="37"/>
        <v>#N/A</v>
      </c>
      <c r="U27" s="60">
        <f>IF(Worksheet!S22="%",ABS(Worksheet!Z22),ABS(Worksheet!U22))</f>
        <v>0</v>
      </c>
      <c r="V27" s="126">
        <f>IF(Worksheet!S22="%",Worksheet!AA22,Worksheet!S22)</f>
        <v>0</v>
      </c>
      <c r="W27" s="60" t="str">
        <f>IF(Worksheet!S22="%","",IF(Worksheet!Z22&lt;&gt;"",Worksheet!Z22,""))</f>
        <v/>
      </c>
      <c r="X27" s="60" t="str">
        <f>IF(Worksheet!S22="%","",IF(Worksheet!AA22&lt;&gt;"",Worksheet!AA22,""))</f>
        <v/>
      </c>
      <c r="Y27" s="58" t="str">
        <f t="shared" si="38"/>
        <v/>
      </c>
      <c r="Z27" s="58" t="str">
        <f t="shared" si="39"/>
        <v>0</v>
      </c>
      <c r="AA27" s="58" t="str">
        <f t="shared" si="40"/>
        <v>DC</v>
      </c>
      <c r="AB27" s="58" t="str">
        <f t="shared" si="11"/>
        <v>DC0</v>
      </c>
      <c r="AC27" s="58" t="str">
        <f>IF(Worksheet!H22&lt;&gt;"",Worksheet!H22,"")</f>
        <v/>
      </c>
      <c r="AD27" s="58" t="str">
        <f t="shared" si="2"/>
        <v/>
      </c>
      <c r="AE27" s="109" t="str">
        <f t="shared" si="12"/>
        <v>DC0</v>
      </c>
      <c r="AF27" s="109" t="e">
        <f>HLOOKUP(AE27,$AH$10:AZ27,COUNTIF($AE$7:AE27,"&lt;&gt;"&amp;""),FALSE)</f>
        <v>#N/A</v>
      </c>
      <c r="AG27" s="66" t="e">
        <f t="shared" si="41"/>
        <v>#N/A</v>
      </c>
      <c r="AH27" s="96" t="e">
        <f ca="1">VLOOKUP($AG27,INDIRECT(CONCATENATE($CR27,"!",VLOOKUP($CR27,$AG$3:AH$8,AH$2,FALSE))),1,TRUE)</f>
        <v>#N/A</v>
      </c>
      <c r="AI27" s="96" t="e">
        <f ca="1">VLOOKUP($AG27,INDIRECT(CONCATENATE($CR27,"!",VLOOKUP($CR27,$AG$3:AI$8,AI$2,FALSE))),1,TRUE)</f>
        <v>#N/A</v>
      </c>
      <c r="AJ27" s="96" t="e">
        <f ca="1">VLOOKUP($AG27,INDIRECT(CONCATENATE($CR27,"!",VLOOKUP($CR27,$AG$3:AJ$8,AJ$2,FALSE))),1,TRUE)</f>
        <v>#N/A</v>
      </c>
      <c r="AK27" s="96" t="e">
        <f ca="1">VLOOKUP($AG27,INDIRECT(CONCATENATE($CR27,"!",VLOOKUP($CR27,$AG$3:AK$8,AK$2,FALSE))),1,TRUE)</f>
        <v>#N/A</v>
      </c>
      <c r="AL27" s="96" t="e">
        <f ca="1">VLOOKUP($AG27,INDIRECT(CONCATENATE($CR27,"!",VLOOKUP($CR27,$AG$3:AL$8,AL$2,FALSE))),1,TRUE)</f>
        <v>#N/A</v>
      </c>
      <c r="AM27" s="96" t="e">
        <f ca="1">VLOOKUP($AG27,INDIRECT(CONCATENATE($CR27,"!",VLOOKUP($CR27,$AG$3:AM$8,AM$2,FALSE))),1,TRUE)</f>
        <v>#N/A</v>
      </c>
      <c r="AN27" s="96" t="e">
        <f ca="1">VLOOKUP($AG27,INDIRECT(CONCATENATE($CR27,"!",VLOOKUP($CR27,$AG$3:AN$8,AN$2,FALSE))),1,TRUE)</f>
        <v>#N/A</v>
      </c>
      <c r="AO27" s="96" t="e">
        <f ca="1">VLOOKUP($AG27,INDIRECT(CONCATENATE($CR27,"!",VLOOKUP($CR27,$AG$3:AO$8,AO$2,FALSE))),1,TRUE)</f>
        <v>#N/A</v>
      </c>
      <c r="AP27" s="96" t="e">
        <f ca="1">VLOOKUP($AG27,INDIRECT(CONCATENATE($CR27,"!",VLOOKUP($CR27,$AG$3:AP$8,AP$2,FALSE))),1,TRUE)</f>
        <v>#N/A</v>
      </c>
      <c r="AQ27" s="96" t="e">
        <f ca="1">VLOOKUP($AG27,INDIRECT(CONCATENATE($CR27,"!",VLOOKUP($CR27,$AG$3:AQ$8,AQ$2,FALSE))),1,TRUE)</f>
        <v>#N/A</v>
      </c>
      <c r="AR27" s="96" t="e">
        <f ca="1">VLOOKUP($AG27,INDIRECT(CONCATENATE($CR27,"!",VLOOKUP($CR27,$AG$3:AR$8,AR$2,FALSE))),1,TRUE)</f>
        <v>#N/A</v>
      </c>
      <c r="AS27" s="96" t="e">
        <f ca="1">VLOOKUP($AG27,INDIRECT(CONCATENATE($CR27,"!",VLOOKUP($CR27,$AG$3:AS$8,AS$2,FALSE))),1,TRUE)</f>
        <v>#N/A</v>
      </c>
      <c r="AT27" s="96" t="e">
        <f ca="1">VLOOKUP($AG27,INDIRECT(CONCATENATE($CR27,"!",VLOOKUP($CR27,$AG$3:AT$8,AT$2,FALSE))),1,TRUE)</f>
        <v>#N/A</v>
      </c>
      <c r="AU27" s="96"/>
      <c r="AV27" s="96"/>
      <c r="AW27" s="96"/>
      <c r="AX27" s="96"/>
      <c r="AY27" s="96"/>
      <c r="AZ27" s="96"/>
      <c r="BA27" s="62">
        <f t="shared" si="14"/>
        <v>1</v>
      </c>
      <c r="BB27" s="58">
        <f t="shared" si="14"/>
        <v>1</v>
      </c>
      <c r="BC27" s="58">
        <f t="shared" si="15"/>
        <v>1</v>
      </c>
      <c r="BD27" s="58">
        <f t="shared" si="15"/>
        <v>1</v>
      </c>
      <c r="BE27" s="58">
        <f t="shared" si="16"/>
        <v>1</v>
      </c>
      <c r="BF27" s="58">
        <f t="shared" si="17"/>
        <v>1</v>
      </c>
      <c r="BG27" s="58">
        <f t="shared" si="18"/>
        <v>1</v>
      </c>
      <c r="BH27" s="58">
        <f t="shared" ref="BH27:BM50" si="45">IF($V27="mA",0.001,IF($V27="µA",0.000001,IF($V27="kA",1000,1)))</f>
        <v>1</v>
      </c>
      <c r="BI27" s="58">
        <f t="shared" si="45"/>
        <v>1</v>
      </c>
      <c r="BJ27" s="58">
        <f t="shared" si="45"/>
        <v>1</v>
      </c>
      <c r="BK27" s="58">
        <f t="shared" si="45"/>
        <v>1</v>
      </c>
      <c r="BL27" s="58">
        <f t="shared" si="45"/>
        <v>1</v>
      </c>
      <c r="BM27" s="58">
        <f t="shared" si="45"/>
        <v>1</v>
      </c>
      <c r="BU27" s="55" t="e">
        <f>HLOOKUP(AE27,$BA$10:BT27,COUNTIF($AE$7:AE27,"&lt;&gt;"&amp;""),FALSE)</f>
        <v>#N/A</v>
      </c>
      <c r="BV27" s="58">
        <f t="shared" si="19"/>
        <v>1</v>
      </c>
      <c r="BW27" s="55" t="str">
        <f t="shared" si="20"/>
        <v/>
      </c>
      <c r="BX27" s="110" t="str">
        <f ca="1">IF(OR(AE27=$BB$10,AE27=$BD$10,AE27=$BK$10,AE27=$BL$10,AE27=$BM$10),VLOOKUP(BW27,INDIRECT(CONCATENATE(CR27,"!",HLOOKUP(AE27,$CU$10:CY27,CZ27,FALSE))),1,TRUE),"")</f>
        <v/>
      </c>
      <c r="BY27" s="96" t="e">
        <f t="shared" ca="1" si="21"/>
        <v>#N/A</v>
      </c>
      <c r="BZ27" s="96" t="e">
        <f t="shared" ca="1" si="22"/>
        <v>#N/A</v>
      </c>
      <c r="CA27" s="96" t="e">
        <f t="shared" ca="1" si="23"/>
        <v>#N/A</v>
      </c>
      <c r="CB27" s="96" t="e">
        <f t="shared" ca="1" si="24"/>
        <v>#N/A</v>
      </c>
      <c r="CC27" s="96" t="e">
        <f t="shared" ca="1" si="25"/>
        <v>#VALUE!</v>
      </c>
      <c r="CD27" s="63">
        <f>Worksheet!K22</f>
        <v>0</v>
      </c>
      <c r="CE27" s="63">
        <f>Worksheet!L22</f>
        <v>0</v>
      </c>
      <c r="CF27" s="63">
        <f>Worksheet!M22</f>
        <v>0</v>
      </c>
      <c r="CG27" s="63">
        <f>Worksheet!N22</f>
        <v>0</v>
      </c>
      <c r="CH27" s="63">
        <f>Worksheet!O22</f>
        <v>0</v>
      </c>
      <c r="CI27" s="125" t="e">
        <f t="shared" ca="1" si="26"/>
        <v>#VALUE!</v>
      </c>
      <c r="CJ27" s="125" t="e">
        <f t="shared" ca="1" si="27"/>
        <v>#VALUE!</v>
      </c>
      <c r="CK27" s="125" t="e">
        <f t="shared" ca="1" si="28"/>
        <v>#VALUE!</v>
      </c>
      <c r="CL27" s="125" t="e">
        <f t="shared" ca="1" si="29"/>
        <v>#VALUE!</v>
      </c>
      <c r="CM27" s="125" t="e">
        <f t="shared" ca="1" si="30"/>
        <v>#VALUE!</v>
      </c>
      <c r="CN27" s="96" t="e">
        <f t="shared" ca="1" si="42"/>
        <v>#N/A</v>
      </c>
      <c r="CO27" s="97">
        <f>Worksheet!Q22</f>
        <v>0</v>
      </c>
      <c r="CP27" t="str">
        <f t="shared" si="32"/>
        <v>1</v>
      </c>
      <c r="CQ27" s="108" t="e">
        <f t="shared" si="43"/>
        <v>#N/A</v>
      </c>
      <c r="CR27" t="str">
        <f t="shared" si="34"/>
        <v>Standard1</v>
      </c>
      <c r="CT27" s="104" t="str">
        <f t="shared" ca="1" si="44"/>
        <v>$B$4:$P$1376</v>
      </c>
      <c r="CU27" s="96" t="str">
        <f>VLOOKUP($CR27,$CT$3:CU$8,2,FALSE)</f>
        <v>$I$230:$I$439</v>
      </c>
      <c r="CV27" s="96" t="str">
        <f>VLOOKUP($CR27,$CT$3:CV$8,3,FALSE)</f>
        <v>$I$471:$I$735</v>
      </c>
      <c r="CW27" s="96" t="str">
        <f>VLOOKUP($CR27,$CT$3:CW$8,4,FALSE)</f>
        <v>$I$736:$I$826</v>
      </c>
      <c r="CX27" s="96" t="str">
        <f>VLOOKUP($CR27,$CT$3:CX$8,5,FALSE)</f>
        <v>$I$827:$I$891</v>
      </c>
      <c r="CY27" s="96" t="str">
        <f>VLOOKUP($CR27,$CT$3:CY$8,6,FALSE)</f>
        <v>$I$892:$I$960</v>
      </c>
      <c r="CZ27">
        <f>COUNTIF($CU$10:CU27,"&lt;&gt;"&amp;"")</f>
        <v>18</v>
      </c>
      <c r="DB27" t="str">
        <f t="shared" si="4"/>
        <v/>
      </c>
      <c r="DC27" t="e">
        <f t="shared" ca="1" si="5"/>
        <v>#N/A</v>
      </c>
    </row>
    <row r="28" spans="17:107" x14ac:dyDescent="0.25">
      <c r="Q28" s="58" t="e">
        <f t="shared" ca="1" si="36"/>
        <v>#N/A</v>
      </c>
      <c r="R28" t="str">
        <f>IF(Worksheet!I23=$S$2,$S$2,IF(Worksheet!I23=$S$3,$S$3,$S$1))</f>
        <v>5502A</v>
      </c>
      <c r="S28" s="59" t="str">
        <f t="shared" ca="1" si="1"/>
        <v>*</v>
      </c>
      <c r="T28" s="55" t="e">
        <f t="shared" si="37"/>
        <v>#N/A</v>
      </c>
      <c r="U28" s="60">
        <f>IF(Worksheet!S23="%",ABS(Worksheet!Z23),ABS(Worksheet!U23))</f>
        <v>0</v>
      </c>
      <c r="V28" s="126">
        <f>IF(Worksheet!S23="%",Worksheet!AA23,Worksheet!S23)</f>
        <v>0</v>
      </c>
      <c r="W28" s="60" t="str">
        <f>IF(Worksheet!S23="%","",IF(Worksheet!Z23&lt;&gt;"",Worksheet!Z23,""))</f>
        <v/>
      </c>
      <c r="X28" s="60" t="str">
        <f>IF(Worksheet!S23="%","",IF(Worksheet!AA23&lt;&gt;"",Worksheet!AA23,""))</f>
        <v/>
      </c>
      <c r="Y28" s="58" t="str">
        <f t="shared" si="38"/>
        <v/>
      </c>
      <c r="Z28" s="58" t="str">
        <f t="shared" si="39"/>
        <v>0</v>
      </c>
      <c r="AA28" s="58" t="str">
        <f t="shared" si="40"/>
        <v>DC</v>
      </c>
      <c r="AB28" s="58" t="str">
        <f t="shared" si="11"/>
        <v>DC0</v>
      </c>
      <c r="AC28" s="58" t="str">
        <f>IF(Worksheet!H23&lt;&gt;"",Worksheet!H23,"")</f>
        <v/>
      </c>
      <c r="AD28" s="58" t="str">
        <f t="shared" si="2"/>
        <v/>
      </c>
      <c r="AE28" s="109" t="str">
        <f t="shared" si="12"/>
        <v>DC0</v>
      </c>
      <c r="AF28" s="109" t="e">
        <f>HLOOKUP(AE28,$AH$10:AZ28,COUNTIF($AE$7:AE28,"&lt;&gt;"&amp;""),FALSE)</f>
        <v>#N/A</v>
      </c>
      <c r="AG28" s="66" t="e">
        <f t="shared" si="41"/>
        <v>#N/A</v>
      </c>
      <c r="AH28" s="96" t="e">
        <f ca="1">VLOOKUP($AG28,INDIRECT(CONCATENATE($CR28,"!",VLOOKUP($CR28,$AG$3:AH$8,AH$2,FALSE))),1,TRUE)</f>
        <v>#N/A</v>
      </c>
      <c r="AI28" s="96" t="e">
        <f ca="1">VLOOKUP($AG28,INDIRECT(CONCATENATE($CR28,"!",VLOOKUP($CR28,$AG$3:AI$8,AI$2,FALSE))),1,TRUE)</f>
        <v>#N/A</v>
      </c>
      <c r="AJ28" s="96" t="e">
        <f ca="1">VLOOKUP($AG28,INDIRECT(CONCATENATE($CR28,"!",VLOOKUP($CR28,$AG$3:AJ$8,AJ$2,FALSE))),1,TRUE)</f>
        <v>#N/A</v>
      </c>
      <c r="AK28" s="96" t="e">
        <f ca="1">VLOOKUP($AG28,INDIRECT(CONCATENATE($CR28,"!",VLOOKUP($CR28,$AG$3:AK$8,AK$2,FALSE))),1,TRUE)</f>
        <v>#N/A</v>
      </c>
      <c r="AL28" s="96" t="e">
        <f ca="1">VLOOKUP($AG28,INDIRECT(CONCATENATE($CR28,"!",VLOOKUP($CR28,$AG$3:AL$8,AL$2,FALSE))),1,TRUE)</f>
        <v>#N/A</v>
      </c>
      <c r="AM28" s="96" t="e">
        <f ca="1">VLOOKUP($AG28,INDIRECT(CONCATENATE($CR28,"!",VLOOKUP($CR28,$AG$3:AM$8,AM$2,FALSE))),1,TRUE)</f>
        <v>#N/A</v>
      </c>
      <c r="AN28" s="96" t="e">
        <f ca="1">VLOOKUP($AG28,INDIRECT(CONCATENATE($CR28,"!",VLOOKUP($CR28,$AG$3:AN$8,AN$2,FALSE))),1,TRUE)</f>
        <v>#N/A</v>
      </c>
      <c r="AO28" s="96" t="e">
        <f ca="1">VLOOKUP($AG28,INDIRECT(CONCATENATE($CR28,"!",VLOOKUP($CR28,$AG$3:AO$8,AO$2,FALSE))),1,TRUE)</f>
        <v>#N/A</v>
      </c>
      <c r="AP28" s="96" t="e">
        <f ca="1">VLOOKUP($AG28,INDIRECT(CONCATENATE($CR28,"!",VLOOKUP($CR28,$AG$3:AP$8,AP$2,FALSE))),1,TRUE)</f>
        <v>#N/A</v>
      </c>
      <c r="AQ28" s="96" t="e">
        <f ca="1">VLOOKUP($AG28,INDIRECT(CONCATENATE($CR28,"!",VLOOKUP($CR28,$AG$3:AQ$8,AQ$2,FALSE))),1,TRUE)</f>
        <v>#N/A</v>
      </c>
      <c r="AR28" s="96" t="e">
        <f ca="1">VLOOKUP($AG28,INDIRECT(CONCATENATE($CR28,"!",VLOOKUP($CR28,$AG$3:AR$8,AR$2,FALSE))),1,TRUE)</f>
        <v>#N/A</v>
      </c>
      <c r="AS28" s="96" t="e">
        <f ca="1">VLOOKUP($AG28,INDIRECT(CONCATENATE($CR28,"!",VLOOKUP($CR28,$AG$3:AS$8,AS$2,FALSE))),1,TRUE)</f>
        <v>#N/A</v>
      </c>
      <c r="AT28" s="96" t="e">
        <f ca="1">VLOOKUP($AG28,INDIRECT(CONCATENATE($CR28,"!",VLOOKUP($CR28,$AG$3:AT$8,AT$2,FALSE))),1,TRUE)</f>
        <v>#N/A</v>
      </c>
      <c r="AU28" s="96"/>
      <c r="AV28" s="96"/>
      <c r="AW28" s="96"/>
      <c r="AX28" s="96"/>
      <c r="AY28" s="96"/>
      <c r="AZ28" s="96"/>
      <c r="BA28" s="62">
        <f t="shared" ref="BA28:BB50" si="46">IF($V28="mV",0.001,IF($V28="µV",0.000001,IF($V28="kV",1000,1)))</f>
        <v>1</v>
      </c>
      <c r="BB28" s="58">
        <f t="shared" si="46"/>
        <v>1</v>
      </c>
      <c r="BC28" s="58">
        <f t="shared" ref="BC28:BD50" si="47">IF($V28="mA",0.001,IF($V28="µA",0.000001,IF($V28="kA",1000,1)))</f>
        <v>1</v>
      </c>
      <c r="BD28" s="58">
        <f t="shared" si="47"/>
        <v>1</v>
      </c>
      <c r="BE28" s="58">
        <f t="shared" si="16"/>
        <v>1</v>
      </c>
      <c r="BF28" s="58">
        <f t="shared" si="17"/>
        <v>1</v>
      </c>
      <c r="BG28" s="58">
        <f t="shared" si="18"/>
        <v>1</v>
      </c>
      <c r="BH28" s="58">
        <f t="shared" si="45"/>
        <v>1</v>
      </c>
      <c r="BI28" s="58">
        <f t="shared" si="45"/>
        <v>1</v>
      </c>
      <c r="BJ28" s="58">
        <f t="shared" si="45"/>
        <v>1</v>
      </c>
      <c r="BK28" s="58">
        <f t="shared" si="45"/>
        <v>1</v>
      </c>
      <c r="BL28" s="58">
        <f t="shared" si="45"/>
        <v>1</v>
      </c>
      <c r="BM28" s="58">
        <f t="shared" si="45"/>
        <v>1</v>
      </c>
      <c r="BU28" s="55" t="e">
        <f>HLOOKUP(AE28,$BA$10:BT28,COUNTIF($AE$7:AE28,"&lt;&gt;"&amp;""),FALSE)</f>
        <v>#N/A</v>
      </c>
      <c r="BV28" s="58">
        <f t="shared" si="19"/>
        <v>1</v>
      </c>
      <c r="BW28" s="55" t="str">
        <f t="shared" si="20"/>
        <v/>
      </c>
      <c r="BX28" s="110" t="str">
        <f ca="1">IF(OR(AE28=$BB$10,AE28=$BD$10,AE28=$BK$10,AE28=$BL$10,AE28=$BM$10),VLOOKUP(BW28,INDIRECT(CONCATENATE(CR28,"!",HLOOKUP(AE28,$CU$10:CY28,CZ28,FALSE))),1,TRUE),"")</f>
        <v/>
      </c>
      <c r="BY28" s="96" t="e">
        <f t="shared" ca="1" si="21"/>
        <v>#N/A</v>
      </c>
      <c r="BZ28" s="96" t="e">
        <f t="shared" ca="1" si="22"/>
        <v>#N/A</v>
      </c>
      <c r="CA28" s="96" t="e">
        <f t="shared" ca="1" si="23"/>
        <v>#N/A</v>
      </c>
      <c r="CB28" s="96" t="e">
        <f t="shared" ca="1" si="24"/>
        <v>#N/A</v>
      </c>
      <c r="CC28" s="96" t="e">
        <f t="shared" ca="1" si="25"/>
        <v>#VALUE!</v>
      </c>
      <c r="CD28" s="63">
        <f>Worksheet!K23</f>
        <v>0</v>
      </c>
      <c r="CE28" s="63">
        <f>Worksheet!L23</f>
        <v>0</v>
      </c>
      <c r="CF28" s="63">
        <f>Worksheet!M23</f>
        <v>0</v>
      </c>
      <c r="CG28" s="63">
        <f>Worksheet!N23</f>
        <v>0</v>
      </c>
      <c r="CH28" s="63">
        <f>Worksheet!O23</f>
        <v>0</v>
      </c>
      <c r="CI28" s="125" t="e">
        <f t="shared" ca="1" si="26"/>
        <v>#VALUE!</v>
      </c>
      <c r="CJ28" s="125" t="e">
        <f t="shared" ca="1" si="27"/>
        <v>#VALUE!</v>
      </c>
      <c r="CK28" s="125" t="e">
        <f t="shared" ca="1" si="28"/>
        <v>#VALUE!</v>
      </c>
      <c r="CL28" s="125" t="e">
        <f t="shared" ca="1" si="29"/>
        <v>#VALUE!</v>
      </c>
      <c r="CM28" s="125" t="e">
        <f t="shared" ca="1" si="30"/>
        <v>#VALUE!</v>
      </c>
      <c r="CN28" s="96" t="e">
        <f t="shared" ca="1" si="42"/>
        <v>#N/A</v>
      </c>
      <c r="CO28" s="97">
        <f>Worksheet!Q23</f>
        <v>0</v>
      </c>
      <c r="CP28" t="str">
        <f t="shared" si="32"/>
        <v>1</v>
      </c>
      <c r="CQ28" s="108" t="e">
        <f t="shared" si="43"/>
        <v>#N/A</v>
      </c>
      <c r="CR28" t="str">
        <f t="shared" si="34"/>
        <v>Standard1</v>
      </c>
      <c r="CT28" s="104" t="str">
        <f t="shared" ca="1" si="44"/>
        <v>$B$4:$P$1376</v>
      </c>
      <c r="CU28" s="96" t="str">
        <f>VLOOKUP($CR28,$CT$3:CU$8,2,FALSE)</f>
        <v>$I$230:$I$439</v>
      </c>
      <c r="CV28" s="96" t="str">
        <f>VLOOKUP($CR28,$CT$3:CV$8,3,FALSE)</f>
        <v>$I$471:$I$735</v>
      </c>
      <c r="CW28" s="96" t="str">
        <f>VLOOKUP($CR28,$CT$3:CW$8,4,FALSE)</f>
        <v>$I$736:$I$826</v>
      </c>
      <c r="CX28" s="96" t="str">
        <f>VLOOKUP($CR28,$CT$3:CX$8,5,FALSE)</f>
        <v>$I$827:$I$891</v>
      </c>
      <c r="CY28" s="96" t="str">
        <f>VLOOKUP($CR28,$CT$3:CY$8,6,FALSE)</f>
        <v>$I$892:$I$960</v>
      </c>
      <c r="CZ28">
        <f>COUNTIF($CU$10:CU28,"&lt;&gt;"&amp;"")</f>
        <v>19</v>
      </c>
      <c r="DB28" t="str">
        <f>IF(LEFT(V28,1)="p",0.000000000001,IF(LEFT(V28)="n",0.000000001,IF(LEFT(V28,1)="µ",0.000001,IF(EXACT(LEFT(V28),"m")=TRUE,0.001,IF(OR(V28="V",V28="A",V28="Ω",V28="O",V28="Hz",V28="F",V28="DGC",V28="DGF",V28="°F",V28="°C"),1,IF(EXACT(LEFT(V28,1),"k")=TRUE,1000,IF(EXACT(LEFT(V28,1),"M")=TRUE,1000000,"")))))))</f>
        <v/>
      </c>
      <c r="DC28" t="e">
        <f t="shared" ca="1" si="5"/>
        <v>#N/A</v>
      </c>
    </row>
    <row r="29" spans="17:107" x14ac:dyDescent="0.25">
      <c r="Q29" s="58" t="e">
        <f t="shared" ca="1" si="36"/>
        <v>#N/A</v>
      </c>
      <c r="R29" t="str">
        <f>IF(Worksheet!I24=$S$2,$S$2,IF(Worksheet!I24=$S$3,$S$3,$S$1))</f>
        <v>5502A</v>
      </c>
      <c r="S29" s="59" t="str">
        <f t="shared" ca="1" si="1"/>
        <v>*</v>
      </c>
      <c r="T29" s="55" t="e">
        <f t="shared" si="37"/>
        <v>#N/A</v>
      </c>
      <c r="U29" s="60">
        <f>IF(Worksheet!S24="%",ABS(Worksheet!Z24),ABS(Worksheet!U24))</f>
        <v>0</v>
      </c>
      <c r="V29" s="126">
        <f>IF(Worksheet!S24="%",Worksheet!AA24,Worksheet!S24)</f>
        <v>0</v>
      </c>
      <c r="W29" s="60" t="str">
        <f>IF(Worksheet!S24="%","",IF(Worksheet!Z24&lt;&gt;"",Worksheet!Z24,""))</f>
        <v/>
      </c>
      <c r="X29" s="60" t="str">
        <f>IF(Worksheet!S24="%","",IF(Worksheet!AA24&lt;&gt;"",Worksheet!AA24,""))</f>
        <v/>
      </c>
      <c r="Y29" s="58" t="str">
        <f t="shared" si="38"/>
        <v/>
      </c>
      <c r="Z29" s="58" t="str">
        <f t="shared" si="39"/>
        <v>0</v>
      </c>
      <c r="AA29" s="58" t="str">
        <f t="shared" si="40"/>
        <v>DC</v>
      </c>
      <c r="AB29" s="58" t="str">
        <f t="shared" si="11"/>
        <v>DC0</v>
      </c>
      <c r="AC29" s="58" t="str">
        <f>IF(Worksheet!H24&lt;&gt;"",Worksheet!H24,"")</f>
        <v/>
      </c>
      <c r="AD29" s="58" t="str">
        <f t="shared" si="2"/>
        <v/>
      </c>
      <c r="AE29" s="109" t="str">
        <f t="shared" si="12"/>
        <v>DC0</v>
      </c>
      <c r="AF29" s="109" t="e">
        <f>HLOOKUP(AE29,$AH$10:AZ29,COUNTIF($AE$7:AE29,"&lt;&gt;"&amp;""),FALSE)</f>
        <v>#N/A</v>
      </c>
      <c r="AG29" s="66" t="e">
        <f t="shared" si="41"/>
        <v>#N/A</v>
      </c>
      <c r="AH29" s="96" t="e">
        <f ca="1">VLOOKUP($AG29,INDIRECT(CONCATENATE($CR29,"!",VLOOKUP($CR29,$AG$3:AH$8,AH$2,FALSE))),1,TRUE)</f>
        <v>#N/A</v>
      </c>
      <c r="AI29" s="96" t="e">
        <f ca="1">VLOOKUP($AG29,INDIRECT(CONCATENATE($CR29,"!",VLOOKUP($CR29,$AG$3:AI$8,AI$2,FALSE))),1,TRUE)</f>
        <v>#N/A</v>
      </c>
      <c r="AJ29" s="96" t="e">
        <f ca="1">VLOOKUP($AG29,INDIRECT(CONCATENATE($CR29,"!",VLOOKUP($CR29,$AG$3:AJ$8,AJ$2,FALSE))),1,TRUE)</f>
        <v>#N/A</v>
      </c>
      <c r="AK29" s="96" t="e">
        <f ca="1">VLOOKUP($AG29,INDIRECT(CONCATENATE($CR29,"!",VLOOKUP($CR29,$AG$3:AK$8,AK$2,FALSE))),1,TRUE)</f>
        <v>#N/A</v>
      </c>
      <c r="AL29" s="96" t="e">
        <f ca="1">VLOOKUP($AG29,INDIRECT(CONCATENATE($CR29,"!",VLOOKUP($CR29,$AG$3:AL$8,AL$2,FALSE))),1,TRUE)</f>
        <v>#N/A</v>
      </c>
      <c r="AM29" s="96" t="e">
        <f ca="1">VLOOKUP($AG29,INDIRECT(CONCATENATE($CR29,"!",VLOOKUP($CR29,$AG$3:AM$8,AM$2,FALSE))),1,TRUE)</f>
        <v>#N/A</v>
      </c>
      <c r="AN29" s="96" t="e">
        <f ca="1">VLOOKUP($AG29,INDIRECT(CONCATENATE($CR29,"!",VLOOKUP($CR29,$AG$3:AN$8,AN$2,FALSE))),1,TRUE)</f>
        <v>#N/A</v>
      </c>
      <c r="AO29" s="96" t="e">
        <f ca="1">VLOOKUP($AG29,INDIRECT(CONCATENATE($CR29,"!",VLOOKUP($CR29,$AG$3:AO$8,AO$2,FALSE))),1,TRUE)</f>
        <v>#N/A</v>
      </c>
      <c r="AP29" s="96" t="e">
        <f ca="1">VLOOKUP($AG29,INDIRECT(CONCATENATE($CR29,"!",VLOOKUP($CR29,$AG$3:AP$8,AP$2,FALSE))),1,TRUE)</f>
        <v>#N/A</v>
      </c>
      <c r="AQ29" s="96" t="e">
        <f ca="1">VLOOKUP($AG29,INDIRECT(CONCATENATE($CR29,"!",VLOOKUP($CR29,$AG$3:AQ$8,AQ$2,FALSE))),1,TRUE)</f>
        <v>#N/A</v>
      </c>
      <c r="AR29" s="96" t="e">
        <f ca="1">VLOOKUP($AG29,INDIRECT(CONCATENATE($CR29,"!",VLOOKUP($CR29,$AG$3:AR$8,AR$2,FALSE))),1,TRUE)</f>
        <v>#N/A</v>
      </c>
      <c r="AS29" s="96" t="e">
        <f ca="1">VLOOKUP($AG29,INDIRECT(CONCATENATE($CR29,"!",VLOOKUP($CR29,$AG$3:AS$8,AS$2,FALSE))),1,TRUE)</f>
        <v>#N/A</v>
      </c>
      <c r="AT29" s="96" t="e">
        <f ca="1">VLOOKUP($AG29,INDIRECT(CONCATENATE($CR29,"!",VLOOKUP($CR29,$AG$3:AT$8,AT$2,FALSE))),1,TRUE)</f>
        <v>#N/A</v>
      </c>
      <c r="AU29" s="96"/>
      <c r="AV29" s="96"/>
      <c r="AW29" s="96"/>
      <c r="AX29" s="96"/>
      <c r="AY29" s="96"/>
      <c r="AZ29" s="96"/>
      <c r="BA29" s="62">
        <f t="shared" si="46"/>
        <v>1</v>
      </c>
      <c r="BB29" s="58">
        <f t="shared" si="46"/>
        <v>1</v>
      </c>
      <c r="BC29" s="58">
        <f t="shared" si="47"/>
        <v>1</v>
      </c>
      <c r="BD29" s="58">
        <f t="shared" si="47"/>
        <v>1</v>
      </c>
      <c r="BE29" s="58">
        <f t="shared" si="16"/>
        <v>1</v>
      </c>
      <c r="BF29" s="58">
        <f t="shared" si="17"/>
        <v>1</v>
      </c>
      <c r="BG29" s="58">
        <f t="shared" si="18"/>
        <v>1</v>
      </c>
      <c r="BH29" s="58">
        <f t="shared" si="45"/>
        <v>1</v>
      </c>
      <c r="BI29" s="58">
        <f t="shared" si="45"/>
        <v>1</v>
      </c>
      <c r="BJ29" s="58">
        <f t="shared" si="45"/>
        <v>1</v>
      </c>
      <c r="BK29" s="58">
        <f t="shared" si="45"/>
        <v>1</v>
      </c>
      <c r="BL29" s="58">
        <f t="shared" si="45"/>
        <v>1</v>
      </c>
      <c r="BM29" s="58">
        <f t="shared" si="45"/>
        <v>1</v>
      </c>
      <c r="BU29" s="55" t="e">
        <f>HLOOKUP(AE29,$BA$10:BT29,COUNTIF($AE$7:AE29,"&lt;&gt;"&amp;""),FALSE)</f>
        <v>#N/A</v>
      </c>
      <c r="BV29" s="58">
        <f t="shared" si="19"/>
        <v>1</v>
      </c>
      <c r="BW29" s="55" t="str">
        <f t="shared" si="20"/>
        <v/>
      </c>
      <c r="BX29" s="110" t="str">
        <f ca="1">IF(OR(AE29=$BB$10,AE29=$BD$10,AE29=$BK$10,AE29=$BL$10,AE29=$BM$10),VLOOKUP(BW29,INDIRECT(CONCATENATE(CR29,"!",HLOOKUP(AE29,$CU$10:CY29,CZ29,FALSE))),1,TRUE),"")</f>
        <v/>
      </c>
      <c r="BY29" s="96" t="e">
        <f t="shared" ca="1" si="21"/>
        <v>#N/A</v>
      </c>
      <c r="BZ29" s="96" t="e">
        <f t="shared" ca="1" si="22"/>
        <v>#N/A</v>
      </c>
      <c r="CA29" s="96" t="e">
        <f t="shared" ca="1" si="23"/>
        <v>#N/A</v>
      </c>
      <c r="CB29" s="96" t="e">
        <f t="shared" ca="1" si="24"/>
        <v>#N/A</v>
      </c>
      <c r="CC29" s="96" t="e">
        <f t="shared" ca="1" si="25"/>
        <v>#VALUE!</v>
      </c>
      <c r="CD29" s="63">
        <f>Worksheet!K24</f>
        <v>0</v>
      </c>
      <c r="CE29" s="63">
        <f>Worksheet!L24</f>
        <v>0</v>
      </c>
      <c r="CF29" s="63">
        <f>Worksheet!M24</f>
        <v>0</v>
      </c>
      <c r="CG29" s="63">
        <f>Worksheet!N24</f>
        <v>0</v>
      </c>
      <c r="CH29" s="63">
        <f>Worksheet!O24</f>
        <v>0</v>
      </c>
      <c r="CI29" s="125" t="e">
        <f t="shared" ca="1" si="26"/>
        <v>#VALUE!</v>
      </c>
      <c r="CJ29" s="125" t="e">
        <f t="shared" ca="1" si="27"/>
        <v>#VALUE!</v>
      </c>
      <c r="CK29" s="125" t="e">
        <f t="shared" ca="1" si="28"/>
        <v>#VALUE!</v>
      </c>
      <c r="CL29" s="125" t="e">
        <f t="shared" ca="1" si="29"/>
        <v>#VALUE!</v>
      </c>
      <c r="CM29" s="125" t="e">
        <f t="shared" ca="1" si="30"/>
        <v>#VALUE!</v>
      </c>
      <c r="CN29" s="96" t="e">
        <f t="shared" ca="1" si="42"/>
        <v>#N/A</v>
      </c>
      <c r="CO29" s="97">
        <f>Worksheet!Q24</f>
        <v>0</v>
      </c>
      <c r="CP29" t="str">
        <f t="shared" si="32"/>
        <v>1</v>
      </c>
      <c r="CQ29" s="108" t="e">
        <f t="shared" si="43"/>
        <v>#N/A</v>
      </c>
      <c r="CR29" t="str">
        <f t="shared" si="34"/>
        <v>Standard1</v>
      </c>
      <c r="CT29" s="104" t="str">
        <f t="shared" ca="1" si="44"/>
        <v>$B$4:$P$1376</v>
      </c>
      <c r="CU29" s="96" t="str">
        <f>VLOOKUP($CR29,$CT$3:CU$8,2,FALSE)</f>
        <v>$I$230:$I$439</v>
      </c>
      <c r="CV29" s="96" t="str">
        <f>VLOOKUP($CR29,$CT$3:CV$8,3,FALSE)</f>
        <v>$I$471:$I$735</v>
      </c>
      <c r="CW29" s="96" t="str">
        <f>VLOOKUP($CR29,$CT$3:CW$8,4,FALSE)</f>
        <v>$I$736:$I$826</v>
      </c>
      <c r="CX29" s="96" t="str">
        <f>VLOOKUP($CR29,$CT$3:CX$8,5,FALSE)</f>
        <v>$I$827:$I$891</v>
      </c>
      <c r="CY29" s="96" t="str">
        <f>VLOOKUP($CR29,$CT$3:CY$8,6,FALSE)</f>
        <v>$I$892:$I$960</v>
      </c>
      <c r="CZ29">
        <f>COUNTIF($CU$10:CU29,"&lt;&gt;"&amp;"")</f>
        <v>20</v>
      </c>
      <c r="DB29" t="str">
        <f t="shared" si="4"/>
        <v/>
      </c>
      <c r="DC29" t="e">
        <f t="shared" ca="1" si="5"/>
        <v>#N/A</v>
      </c>
    </row>
    <row r="30" spans="17:107" x14ac:dyDescent="0.25">
      <c r="Q30" s="58" t="e">
        <f t="shared" ca="1" si="36"/>
        <v>#N/A</v>
      </c>
      <c r="R30" t="str">
        <f>IF(Worksheet!I25=$S$2,$S$2,IF(Worksheet!I25=$S$3,$S$3,$S$1))</f>
        <v>5502A</v>
      </c>
      <c r="S30" s="59" t="str">
        <f t="shared" ca="1" si="1"/>
        <v>*</v>
      </c>
      <c r="T30" s="55" t="e">
        <f t="shared" si="37"/>
        <v>#N/A</v>
      </c>
      <c r="U30" s="60">
        <f>IF(Worksheet!S25="%",ABS(Worksheet!Z25),ABS(Worksheet!U25))</f>
        <v>0</v>
      </c>
      <c r="V30" s="126">
        <f>IF(Worksheet!S25="%",Worksheet!AA25,Worksheet!S25)</f>
        <v>0</v>
      </c>
      <c r="W30" s="60" t="str">
        <f>IF(Worksheet!S25="%","",IF(Worksheet!Z25&lt;&gt;"",Worksheet!Z25,""))</f>
        <v/>
      </c>
      <c r="X30" s="60" t="str">
        <f>IF(Worksheet!S25="%","",IF(Worksheet!AA25&lt;&gt;"",Worksheet!AA25,""))</f>
        <v/>
      </c>
      <c r="Y30" s="58" t="str">
        <f t="shared" si="38"/>
        <v/>
      </c>
      <c r="Z30" s="58" t="str">
        <f t="shared" si="39"/>
        <v>0</v>
      </c>
      <c r="AA30" s="58" t="str">
        <f t="shared" si="40"/>
        <v>DC</v>
      </c>
      <c r="AB30" s="58" t="str">
        <f t="shared" si="11"/>
        <v>DC0</v>
      </c>
      <c r="AC30" s="58" t="str">
        <f>IF(Worksheet!H25&lt;&gt;"",Worksheet!H25,"")</f>
        <v/>
      </c>
      <c r="AD30" s="58" t="str">
        <f t="shared" si="2"/>
        <v/>
      </c>
      <c r="AE30" s="109" t="str">
        <f t="shared" si="12"/>
        <v>DC0</v>
      </c>
      <c r="AF30" s="109" t="e">
        <f>HLOOKUP(AE30,$AH$10:AZ30,COUNTIF($AE$7:AE30,"&lt;&gt;"&amp;""),FALSE)</f>
        <v>#N/A</v>
      </c>
      <c r="AG30" s="66" t="e">
        <f t="shared" si="41"/>
        <v>#N/A</v>
      </c>
      <c r="AH30" s="96" t="e">
        <f ca="1">VLOOKUP($AG30,INDIRECT(CONCATENATE($CR30,"!",VLOOKUP($CR30,$AG$3:AH$8,AH$2,FALSE))),1,TRUE)</f>
        <v>#N/A</v>
      </c>
      <c r="AI30" s="96" t="e">
        <f ca="1">VLOOKUP($AG30,INDIRECT(CONCATENATE($CR30,"!",VLOOKUP($CR30,$AG$3:AI$8,AI$2,FALSE))),1,TRUE)</f>
        <v>#N/A</v>
      </c>
      <c r="AJ30" s="96" t="e">
        <f ca="1">VLOOKUP($AG30,INDIRECT(CONCATENATE($CR30,"!",VLOOKUP($CR30,$AG$3:AJ$8,AJ$2,FALSE))),1,TRUE)</f>
        <v>#N/A</v>
      </c>
      <c r="AK30" s="96" t="e">
        <f ca="1">VLOOKUP($AG30,INDIRECT(CONCATENATE($CR30,"!",VLOOKUP($CR30,$AG$3:AK$8,AK$2,FALSE))),1,TRUE)</f>
        <v>#N/A</v>
      </c>
      <c r="AL30" s="96" t="e">
        <f ca="1">VLOOKUP($AG30,INDIRECT(CONCATENATE($CR30,"!",VLOOKUP($CR30,$AG$3:AL$8,AL$2,FALSE))),1,TRUE)</f>
        <v>#N/A</v>
      </c>
      <c r="AM30" s="96" t="e">
        <f ca="1">VLOOKUP($AG30,INDIRECT(CONCATENATE($CR30,"!",VLOOKUP($CR30,$AG$3:AM$8,AM$2,FALSE))),1,TRUE)</f>
        <v>#N/A</v>
      </c>
      <c r="AN30" s="96" t="e">
        <f ca="1">VLOOKUP($AG30,INDIRECT(CONCATENATE($CR30,"!",VLOOKUP($CR30,$AG$3:AN$8,AN$2,FALSE))),1,TRUE)</f>
        <v>#N/A</v>
      </c>
      <c r="AO30" s="96" t="e">
        <f ca="1">VLOOKUP($AG30,INDIRECT(CONCATENATE($CR30,"!",VLOOKUP($CR30,$AG$3:AO$8,AO$2,FALSE))),1,TRUE)</f>
        <v>#N/A</v>
      </c>
      <c r="AP30" s="96" t="e">
        <f ca="1">VLOOKUP($AG30,INDIRECT(CONCATENATE($CR30,"!",VLOOKUP($CR30,$AG$3:AP$8,AP$2,FALSE))),1,TRUE)</f>
        <v>#N/A</v>
      </c>
      <c r="AQ30" s="96" t="e">
        <f ca="1">VLOOKUP($AG30,INDIRECT(CONCATENATE($CR30,"!",VLOOKUP($CR30,$AG$3:AQ$8,AQ$2,FALSE))),1,TRUE)</f>
        <v>#N/A</v>
      </c>
      <c r="AR30" s="96" t="e">
        <f ca="1">VLOOKUP($AG30,INDIRECT(CONCATENATE($CR30,"!",VLOOKUP($CR30,$AG$3:AR$8,AR$2,FALSE))),1,TRUE)</f>
        <v>#N/A</v>
      </c>
      <c r="AS30" s="96" t="e">
        <f ca="1">VLOOKUP($AG30,INDIRECT(CONCATENATE($CR30,"!",VLOOKUP($CR30,$AG$3:AS$8,AS$2,FALSE))),1,TRUE)</f>
        <v>#N/A</v>
      </c>
      <c r="AT30" s="96" t="e">
        <f ca="1">VLOOKUP($AG30,INDIRECT(CONCATENATE($CR30,"!",VLOOKUP($CR30,$AG$3:AT$8,AT$2,FALSE))),1,TRUE)</f>
        <v>#N/A</v>
      </c>
      <c r="AU30" s="96"/>
      <c r="AV30" s="96"/>
      <c r="AW30" s="96"/>
      <c r="AX30" s="96"/>
      <c r="AY30" s="96"/>
      <c r="AZ30" s="96"/>
      <c r="BA30" s="62">
        <f t="shared" si="46"/>
        <v>1</v>
      </c>
      <c r="BB30" s="58">
        <f t="shared" si="46"/>
        <v>1</v>
      </c>
      <c r="BC30" s="58">
        <f t="shared" si="47"/>
        <v>1</v>
      </c>
      <c r="BD30" s="58">
        <f t="shared" si="47"/>
        <v>1</v>
      </c>
      <c r="BE30" s="58">
        <f t="shared" si="16"/>
        <v>1</v>
      </c>
      <c r="BF30" s="58">
        <f t="shared" si="17"/>
        <v>1</v>
      </c>
      <c r="BG30" s="58">
        <f t="shared" si="18"/>
        <v>1</v>
      </c>
      <c r="BH30" s="58">
        <f t="shared" si="45"/>
        <v>1</v>
      </c>
      <c r="BI30" s="58">
        <f t="shared" si="45"/>
        <v>1</v>
      </c>
      <c r="BJ30" s="58">
        <f t="shared" si="45"/>
        <v>1</v>
      </c>
      <c r="BK30" s="58">
        <f t="shared" si="45"/>
        <v>1</v>
      </c>
      <c r="BL30" s="58">
        <f t="shared" si="45"/>
        <v>1</v>
      </c>
      <c r="BM30" s="58">
        <f t="shared" si="45"/>
        <v>1</v>
      </c>
      <c r="BU30" s="55" t="e">
        <f>HLOOKUP(AE30,$BA$10:BT30,COUNTIF($AE$7:AE30,"&lt;&gt;"&amp;""),FALSE)</f>
        <v>#N/A</v>
      </c>
      <c r="BV30" s="58">
        <f t="shared" si="19"/>
        <v>1</v>
      </c>
      <c r="BW30" s="55" t="str">
        <f t="shared" si="20"/>
        <v/>
      </c>
      <c r="BX30" s="110" t="str">
        <f ca="1">IF(OR(AE30=$BB$10,AE30=$BD$10,AE30=$BK$10,AE30=$BL$10,AE30=$BM$10),VLOOKUP(BW30,INDIRECT(CONCATENATE(CR30,"!",HLOOKUP(AE30,$CU$10:CY30,CZ30,FALSE))),1,TRUE),"")</f>
        <v/>
      </c>
      <c r="BY30" s="96" t="e">
        <f t="shared" ca="1" si="21"/>
        <v>#N/A</v>
      </c>
      <c r="BZ30" s="96" t="e">
        <f t="shared" ca="1" si="22"/>
        <v>#N/A</v>
      </c>
      <c r="CA30" s="96" t="e">
        <f t="shared" ca="1" si="23"/>
        <v>#N/A</v>
      </c>
      <c r="CB30" s="96" t="e">
        <f t="shared" ca="1" si="24"/>
        <v>#N/A</v>
      </c>
      <c r="CC30" s="96" t="e">
        <f t="shared" ca="1" si="25"/>
        <v>#VALUE!</v>
      </c>
      <c r="CD30" s="63">
        <f>Worksheet!K25</f>
        <v>0</v>
      </c>
      <c r="CE30" s="63">
        <f>Worksheet!L25</f>
        <v>0</v>
      </c>
      <c r="CF30" s="63">
        <f>Worksheet!M25</f>
        <v>0</v>
      </c>
      <c r="CG30" s="63">
        <f>Worksheet!N25</f>
        <v>0</v>
      </c>
      <c r="CH30" s="63">
        <f>Worksheet!O25</f>
        <v>0</v>
      </c>
      <c r="CI30" s="125" t="e">
        <f t="shared" ca="1" si="26"/>
        <v>#VALUE!</v>
      </c>
      <c r="CJ30" s="125" t="e">
        <f t="shared" ca="1" si="27"/>
        <v>#VALUE!</v>
      </c>
      <c r="CK30" s="125" t="e">
        <f t="shared" ca="1" si="28"/>
        <v>#VALUE!</v>
      </c>
      <c r="CL30" s="125" t="e">
        <f t="shared" ca="1" si="29"/>
        <v>#VALUE!</v>
      </c>
      <c r="CM30" s="125" t="e">
        <f t="shared" ca="1" si="30"/>
        <v>#VALUE!</v>
      </c>
      <c r="CN30" s="96" t="e">
        <f t="shared" ca="1" si="42"/>
        <v>#N/A</v>
      </c>
      <c r="CO30" s="97">
        <f>Worksheet!Q25</f>
        <v>0</v>
      </c>
      <c r="CP30" t="str">
        <f t="shared" si="32"/>
        <v>1</v>
      </c>
      <c r="CQ30" s="108" t="e">
        <f t="shared" si="43"/>
        <v>#N/A</v>
      </c>
      <c r="CR30" t="str">
        <f t="shared" si="34"/>
        <v>Standard1</v>
      </c>
      <c r="CT30" s="104" t="str">
        <f t="shared" ca="1" si="44"/>
        <v>$B$4:$P$1376</v>
      </c>
      <c r="CU30" s="96" t="str">
        <f>VLOOKUP($CR30,$CT$3:CU$8,2,FALSE)</f>
        <v>$I$230:$I$439</v>
      </c>
      <c r="CV30" s="96" t="str">
        <f>VLOOKUP($CR30,$CT$3:CV$8,3,FALSE)</f>
        <v>$I$471:$I$735</v>
      </c>
      <c r="CW30" s="96" t="str">
        <f>VLOOKUP($CR30,$CT$3:CW$8,4,FALSE)</f>
        <v>$I$736:$I$826</v>
      </c>
      <c r="CX30" s="96" t="str">
        <f>VLOOKUP($CR30,$CT$3:CX$8,5,FALSE)</f>
        <v>$I$827:$I$891</v>
      </c>
      <c r="CY30" s="96" t="str">
        <f>VLOOKUP($CR30,$CT$3:CY$8,6,FALSE)</f>
        <v>$I$892:$I$960</v>
      </c>
      <c r="CZ30">
        <f>COUNTIF($CU$10:CU30,"&lt;&gt;"&amp;"")</f>
        <v>21</v>
      </c>
      <c r="DB30" t="str">
        <f t="shared" si="4"/>
        <v/>
      </c>
      <c r="DC30" t="e">
        <f t="shared" ca="1" si="5"/>
        <v>#N/A</v>
      </c>
    </row>
    <row r="31" spans="17:107" x14ac:dyDescent="0.25">
      <c r="Q31" s="58" t="e">
        <f t="shared" ca="1" si="36"/>
        <v>#N/A</v>
      </c>
      <c r="R31" t="str">
        <f>IF(Worksheet!I26=$S$2,$S$2,IF(Worksheet!I26=$S$3,$S$3,$S$1))</f>
        <v>5502A</v>
      </c>
      <c r="S31" s="59" t="str">
        <f t="shared" ca="1" si="1"/>
        <v>*</v>
      </c>
      <c r="T31" s="55" t="e">
        <f t="shared" si="37"/>
        <v>#N/A</v>
      </c>
      <c r="U31" s="60">
        <f>IF(Worksheet!S26="%",ABS(Worksheet!Z26),ABS(Worksheet!U26))</f>
        <v>0</v>
      </c>
      <c r="V31" s="126">
        <f>IF(Worksheet!S26="%",Worksheet!AA26,Worksheet!S26)</f>
        <v>0</v>
      </c>
      <c r="W31" s="60" t="str">
        <f>IF(Worksheet!S26="%","",IF(Worksheet!Z26&lt;&gt;"",Worksheet!Z26,""))</f>
        <v/>
      </c>
      <c r="X31" s="60" t="str">
        <f>IF(Worksheet!S26="%","",IF(Worksheet!AA26&lt;&gt;"",Worksheet!AA26,""))</f>
        <v/>
      </c>
      <c r="Y31" s="58" t="str">
        <f t="shared" si="38"/>
        <v/>
      </c>
      <c r="Z31" s="58" t="str">
        <f t="shared" si="39"/>
        <v>0</v>
      </c>
      <c r="AA31" s="58" t="str">
        <f t="shared" si="40"/>
        <v>DC</v>
      </c>
      <c r="AB31" s="58" t="str">
        <f t="shared" si="11"/>
        <v>DC0</v>
      </c>
      <c r="AC31" s="58" t="str">
        <f>IF(Worksheet!H26&lt;&gt;"",Worksheet!H26,"")</f>
        <v/>
      </c>
      <c r="AD31" s="58" t="str">
        <f t="shared" si="2"/>
        <v/>
      </c>
      <c r="AE31" s="109" t="str">
        <f t="shared" si="12"/>
        <v>DC0</v>
      </c>
      <c r="AF31" s="109" t="e">
        <f>HLOOKUP(AE31,$AH$10:AZ31,COUNTIF($AE$7:AE31,"&lt;&gt;"&amp;""),FALSE)</f>
        <v>#N/A</v>
      </c>
      <c r="AG31" s="66" t="e">
        <f t="shared" si="41"/>
        <v>#N/A</v>
      </c>
      <c r="AH31" s="96" t="e">
        <f ca="1">VLOOKUP($AG31,INDIRECT(CONCATENATE($CR31,"!",VLOOKUP($CR31,$AG$3:AH$8,AH$2,FALSE))),1,TRUE)</f>
        <v>#N/A</v>
      </c>
      <c r="AI31" s="96" t="e">
        <f ca="1">VLOOKUP($AG31,INDIRECT(CONCATENATE($CR31,"!",VLOOKUP($CR31,$AG$3:AI$8,AI$2,FALSE))),1,TRUE)</f>
        <v>#N/A</v>
      </c>
      <c r="AJ31" s="96" t="e">
        <f ca="1">VLOOKUP($AG31,INDIRECT(CONCATENATE($CR31,"!",VLOOKUP($CR31,$AG$3:AJ$8,AJ$2,FALSE))),1,TRUE)</f>
        <v>#N/A</v>
      </c>
      <c r="AK31" s="96" t="e">
        <f ca="1">VLOOKUP($AG31,INDIRECT(CONCATENATE($CR31,"!",VLOOKUP($CR31,$AG$3:AK$8,AK$2,FALSE))),1,TRUE)</f>
        <v>#N/A</v>
      </c>
      <c r="AL31" s="96" t="e">
        <f ca="1">VLOOKUP($AG31,INDIRECT(CONCATENATE($CR31,"!",VLOOKUP($CR31,$AG$3:AL$8,AL$2,FALSE))),1,TRUE)</f>
        <v>#N/A</v>
      </c>
      <c r="AM31" s="96" t="e">
        <f ca="1">VLOOKUP($AG31,INDIRECT(CONCATENATE($CR31,"!",VLOOKUP($CR31,$AG$3:AM$8,AM$2,FALSE))),1,TRUE)</f>
        <v>#N/A</v>
      </c>
      <c r="AN31" s="96" t="e">
        <f ca="1">VLOOKUP($AG31,INDIRECT(CONCATENATE($CR31,"!",VLOOKUP($CR31,$AG$3:AN$8,AN$2,FALSE))),1,TRUE)</f>
        <v>#N/A</v>
      </c>
      <c r="AO31" s="96" t="e">
        <f ca="1">VLOOKUP($AG31,INDIRECT(CONCATENATE($CR31,"!",VLOOKUP($CR31,$AG$3:AO$8,AO$2,FALSE))),1,TRUE)</f>
        <v>#N/A</v>
      </c>
      <c r="AP31" s="96" t="e">
        <f ca="1">VLOOKUP($AG31,INDIRECT(CONCATENATE($CR31,"!",VLOOKUP($CR31,$AG$3:AP$8,AP$2,FALSE))),1,TRUE)</f>
        <v>#N/A</v>
      </c>
      <c r="AQ31" s="96" t="e">
        <f ca="1">VLOOKUP($AG31,INDIRECT(CONCATENATE($CR31,"!",VLOOKUP($CR31,$AG$3:AQ$8,AQ$2,FALSE))),1,TRUE)</f>
        <v>#N/A</v>
      </c>
      <c r="AR31" s="96" t="e">
        <f ca="1">VLOOKUP($AG31,INDIRECT(CONCATENATE($CR31,"!",VLOOKUP($CR31,$AG$3:AR$8,AR$2,FALSE))),1,TRUE)</f>
        <v>#N/A</v>
      </c>
      <c r="AS31" s="96" t="e">
        <f ca="1">VLOOKUP($AG31,INDIRECT(CONCATENATE($CR31,"!",VLOOKUP($CR31,$AG$3:AS$8,AS$2,FALSE))),1,TRUE)</f>
        <v>#N/A</v>
      </c>
      <c r="AT31" s="96" t="e">
        <f ca="1">VLOOKUP($AG31,INDIRECT(CONCATENATE($CR31,"!",VLOOKUP($CR31,$AG$3:AT$8,AT$2,FALSE))),1,TRUE)</f>
        <v>#N/A</v>
      </c>
      <c r="AU31" s="96"/>
      <c r="AV31" s="96"/>
      <c r="AW31" s="96"/>
      <c r="AX31" s="96"/>
      <c r="AY31" s="96"/>
      <c r="AZ31" s="96"/>
      <c r="BA31" s="62">
        <f t="shared" si="46"/>
        <v>1</v>
      </c>
      <c r="BB31" s="58">
        <f t="shared" si="46"/>
        <v>1</v>
      </c>
      <c r="BC31" s="58">
        <f t="shared" si="47"/>
        <v>1</v>
      </c>
      <c r="BD31" s="58">
        <f t="shared" si="47"/>
        <v>1</v>
      </c>
      <c r="BE31" s="58">
        <f t="shared" si="16"/>
        <v>1</v>
      </c>
      <c r="BF31" s="58">
        <f t="shared" si="17"/>
        <v>1</v>
      </c>
      <c r="BG31" s="58">
        <f t="shared" si="18"/>
        <v>1</v>
      </c>
      <c r="BH31" s="58">
        <f t="shared" si="45"/>
        <v>1</v>
      </c>
      <c r="BI31" s="58">
        <f t="shared" si="45"/>
        <v>1</v>
      </c>
      <c r="BJ31" s="58">
        <f t="shared" si="45"/>
        <v>1</v>
      </c>
      <c r="BK31" s="58">
        <f t="shared" si="45"/>
        <v>1</v>
      </c>
      <c r="BL31" s="58">
        <f t="shared" si="45"/>
        <v>1</v>
      </c>
      <c r="BM31" s="58">
        <f t="shared" si="45"/>
        <v>1</v>
      </c>
      <c r="BU31" s="55" t="e">
        <f>HLOOKUP(AE31,$BA$10:BT31,COUNTIF($AE$7:AE31,"&lt;&gt;"&amp;""),FALSE)</f>
        <v>#N/A</v>
      </c>
      <c r="BV31" s="58">
        <f t="shared" si="19"/>
        <v>1</v>
      </c>
      <c r="BW31" s="55" t="str">
        <f t="shared" si="20"/>
        <v/>
      </c>
      <c r="BX31" s="110" t="str">
        <f ca="1">IF(OR(AE31=$BB$10,AE31=$BD$10,AE31=$BK$10,AE31=$BL$10,AE31=$BM$10),VLOOKUP(BW31,INDIRECT(CONCATENATE(CR31,"!",HLOOKUP(AE31,$CU$10:CY31,CZ31,FALSE))),1,TRUE),"")</f>
        <v/>
      </c>
      <c r="BY31" s="96" t="e">
        <f t="shared" ca="1" si="21"/>
        <v>#N/A</v>
      </c>
      <c r="BZ31" s="96" t="e">
        <f t="shared" ca="1" si="22"/>
        <v>#N/A</v>
      </c>
      <c r="CA31" s="96" t="e">
        <f t="shared" ca="1" si="23"/>
        <v>#N/A</v>
      </c>
      <c r="CB31" s="96" t="e">
        <f t="shared" ca="1" si="24"/>
        <v>#N/A</v>
      </c>
      <c r="CC31" s="96" t="e">
        <f t="shared" ca="1" si="25"/>
        <v>#VALUE!</v>
      </c>
      <c r="CD31" s="63">
        <f>Worksheet!K26</f>
        <v>0</v>
      </c>
      <c r="CE31" s="63">
        <f>Worksheet!L26</f>
        <v>0</v>
      </c>
      <c r="CF31" s="63">
        <f>Worksheet!M26</f>
        <v>0</v>
      </c>
      <c r="CG31" s="63">
        <f>Worksheet!N26</f>
        <v>0</v>
      </c>
      <c r="CH31" s="63">
        <f>Worksheet!O26</f>
        <v>0</v>
      </c>
      <c r="CI31" s="125" t="e">
        <f t="shared" ca="1" si="26"/>
        <v>#VALUE!</v>
      </c>
      <c r="CJ31" s="125" t="e">
        <f t="shared" ca="1" si="27"/>
        <v>#VALUE!</v>
      </c>
      <c r="CK31" s="125" t="e">
        <f t="shared" ca="1" si="28"/>
        <v>#VALUE!</v>
      </c>
      <c r="CL31" s="125" t="e">
        <f t="shared" ca="1" si="29"/>
        <v>#VALUE!</v>
      </c>
      <c r="CM31" s="125" t="e">
        <f t="shared" ca="1" si="30"/>
        <v>#VALUE!</v>
      </c>
      <c r="CN31" s="96" t="e">
        <f t="shared" ca="1" si="42"/>
        <v>#N/A</v>
      </c>
      <c r="CO31" s="97">
        <f>Worksheet!Q26</f>
        <v>0</v>
      </c>
      <c r="CP31" t="str">
        <f t="shared" si="32"/>
        <v>1</v>
      </c>
      <c r="CQ31" s="108" t="e">
        <f t="shared" si="43"/>
        <v>#N/A</v>
      </c>
      <c r="CR31" t="str">
        <f t="shared" si="34"/>
        <v>Standard1</v>
      </c>
      <c r="CT31" s="104" t="str">
        <f t="shared" ca="1" si="44"/>
        <v>$B$4:$P$1376</v>
      </c>
      <c r="CU31" s="96" t="str">
        <f>VLOOKUP($CR31,$CT$3:CU$8,2,FALSE)</f>
        <v>$I$230:$I$439</v>
      </c>
      <c r="CV31" s="96" t="str">
        <f>VLOOKUP($CR31,$CT$3:CV$8,3,FALSE)</f>
        <v>$I$471:$I$735</v>
      </c>
      <c r="CW31" s="96" t="str">
        <f>VLOOKUP($CR31,$CT$3:CW$8,4,FALSE)</f>
        <v>$I$736:$I$826</v>
      </c>
      <c r="CX31" s="96" t="str">
        <f>VLOOKUP($CR31,$CT$3:CX$8,5,FALSE)</f>
        <v>$I$827:$I$891</v>
      </c>
      <c r="CY31" s="96" t="str">
        <f>VLOOKUP($CR31,$CT$3:CY$8,6,FALSE)</f>
        <v>$I$892:$I$960</v>
      </c>
      <c r="CZ31">
        <f>COUNTIF($CU$10:CU31,"&lt;&gt;"&amp;"")</f>
        <v>22</v>
      </c>
      <c r="DB31" t="str">
        <f t="shared" si="4"/>
        <v/>
      </c>
      <c r="DC31" t="e">
        <f t="shared" ca="1" si="5"/>
        <v>#N/A</v>
      </c>
    </row>
    <row r="32" spans="17:107" x14ac:dyDescent="0.25">
      <c r="Q32" s="58" t="e">
        <f t="shared" ca="1" si="36"/>
        <v>#N/A</v>
      </c>
      <c r="R32" t="str">
        <f>IF(Worksheet!I27=$S$2,$S$2,IF(Worksheet!I27=$S$3,$S$3,$S$1))</f>
        <v>5502A</v>
      </c>
      <c r="S32" s="59" t="str">
        <f t="shared" ca="1" si="1"/>
        <v>*</v>
      </c>
      <c r="T32" s="55" t="e">
        <f t="shared" si="37"/>
        <v>#N/A</v>
      </c>
      <c r="U32" s="60">
        <f>IF(Worksheet!S27="%",ABS(Worksheet!Z27),ABS(Worksheet!U27))</f>
        <v>0</v>
      </c>
      <c r="V32" s="126">
        <f>IF(Worksheet!S27="%",Worksheet!AA27,Worksheet!S27)</f>
        <v>0</v>
      </c>
      <c r="W32" s="60" t="str">
        <f>IF(Worksheet!S27="%","",IF(Worksheet!Z27&lt;&gt;"",Worksheet!Z27,""))</f>
        <v/>
      </c>
      <c r="X32" s="60" t="str">
        <f>IF(Worksheet!S27="%","",IF(Worksheet!AA27&lt;&gt;"",Worksheet!AA27,""))</f>
        <v/>
      </c>
      <c r="Y32" s="58" t="str">
        <f t="shared" si="38"/>
        <v/>
      </c>
      <c r="Z32" s="58" t="str">
        <f t="shared" si="39"/>
        <v>0</v>
      </c>
      <c r="AA32" s="58" t="str">
        <f t="shared" si="40"/>
        <v>DC</v>
      </c>
      <c r="AB32" s="58" t="str">
        <f t="shared" si="11"/>
        <v>DC0</v>
      </c>
      <c r="AC32" s="58" t="str">
        <f>IF(Worksheet!H27&lt;&gt;"",Worksheet!H27,"")</f>
        <v/>
      </c>
      <c r="AD32" s="58" t="str">
        <f t="shared" si="2"/>
        <v/>
      </c>
      <c r="AE32" s="109" t="str">
        <f t="shared" si="12"/>
        <v>DC0</v>
      </c>
      <c r="AF32" s="109" t="e">
        <f>HLOOKUP(AE32,$AH$10:AZ32,COUNTIF($AE$7:AE32,"&lt;&gt;"&amp;""),FALSE)</f>
        <v>#N/A</v>
      </c>
      <c r="AG32" s="66" t="e">
        <f t="shared" si="41"/>
        <v>#N/A</v>
      </c>
      <c r="AH32" s="96" t="e">
        <f ca="1">VLOOKUP($AG32,INDIRECT(CONCATENATE($CR32,"!",VLOOKUP($CR32,$AG$3:AH$8,AH$2,FALSE))),1,TRUE)</f>
        <v>#N/A</v>
      </c>
      <c r="AI32" s="96" t="e">
        <f ca="1">VLOOKUP($AG32,INDIRECT(CONCATENATE($CR32,"!",VLOOKUP($CR32,$AG$3:AI$8,AI$2,FALSE))),1,TRUE)</f>
        <v>#N/A</v>
      </c>
      <c r="AJ32" s="96" t="e">
        <f ca="1">VLOOKUP($AG32,INDIRECT(CONCATENATE($CR32,"!",VLOOKUP($CR32,$AG$3:AJ$8,AJ$2,FALSE))),1,TRUE)</f>
        <v>#N/A</v>
      </c>
      <c r="AK32" s="96" t="e">
        <f ca="1">VLOOKUP($AG32,INDIRECT(CONCATENATE($CR32,"!",VLOOKUP($CR32,$AG$3:AK$8,AK$2,FALSE))),1,TRUE)</f>
        <v>#N/A</v>
      </c>
      <c r="AL32" s="96" t="e">
        <f ca="1">VLOOKUP($AG32,INDIRECT(CONCATENATE($CR32,"!",VLOOKUP($CR32,$AG$3:AL$8,AL$2,FALSE))),1,TRUE)</f>
        <v>#N/A</v>
      </c>
      <c r="AM32" s="96" t="e">
        <f ca="1">VLOOKUP($AG32,INDIRECT(CONCATENATE($CR32,"!",VLOOKUP($CR32,$AG$3:AM$8,AM$2,FALSE))),1,TRUE)</f>
        <v>#N/A</v>
      </c>
      <c r="AN32" s="96" t="e">
        <f ca="1">VLOOKUP($AG32,INDIRECT(CONCATENATE($CR32,"!",VLOOKUP($CR32,$AG$3:AN$8,AN$2,FALSE))),1,TRUE)</f>
        <v>#N/A</v>
      </c>
      <c r="AO32" s="96" t="e">
        <f ca="1">VLOOKUP($AG32,INDIRECT(CONCATENATE($CR32,"!",VLOOKUP($CR32,$AG$3:AO$8,AO$2,FALSE))),1,TRUE)</f>
        <v>#N/A</v>
      </c>
      <c r="AP32" s="96" t="e">
        <f ca="1">VLOOKUP($AG32,INDIRECT(CONCATENATE($CR32,"!",VLOOKUP($CR32,$AG$3:AP$8,AP$2,FALSE))),1,TRUE)</f>
        <v>#N/A</v>
      </c>
      <c r="AQ32" s="96" t="e">
        <f ca="1">VLOOKUP($AG32,INDIRECT(CONCATENATE($CR32,"!",VLOOKUP($CR32,$AG$3:AQ$8,AQ$2,FALSE))),1,TRUE)</f>
        <v>#N/A</v>
      </c>
      <c r="AR32" s="96" t="e">
        <f ca="1">VLOOKUP($AG32,INDIRECT(CONCATENATE($CR32,"!",VLOOKUP($CR32,$AG$3:AR$8,AR$2,FALSE))),1,TRUE)</f>
        <v>#N/A</v>
      </c>
      <c r="AS32" s="96" t="e">
        <f ca="1">VLOOKUP($AG32,INDIRECT(CONCATENATE($CR32,"!",VLOOKUP($CR32,$AG$3:AS$8,AS$2,FALSE))),1,TRUE)</f>
        <v>#N/A</v>
      </c>
      <c r="AT32" s="96" t="e">
        <f ca="1">VLOOKUP($AG32,INDIRECT(CONCATENATE($CR32,"!",VLOOKUP($CR32,$AG$3:AT$8,AT$2,FALSE))),1,TRUE)</f>
        <v>#N/A</v>
      </c>
      <c r="AU32" s="96"/>
      <c r="AV32" s="96"/>
      <c r="AW32" s="96"/>
      <c r="AX32" s="96"/>
      <c r="AY32" s="96"/>
      <c r="AZ32" s="96"/>
      <c r="BA32" s="62">
        <f t="shared" si="46"/>
        <v>1</v>
      </c>
      <c r="BB32" s="58">
        <f t="shared" si="46"/>
        <v>1</v>
      </c>
      <c r="BC32" s="58">
        <f t="shared" si="47"/>
        <v>1</v>
      </c>
      <c r="BD32" s="58">
        <f t="shared" si="47"/>
        <v>1</v>
      </c>
      <c r="BE32" s="58">
        <f t="shared" si="16"/>
        <v>1</v>
      </c>
      <c r="BF32" s="58">
        <f t="shared" si="17"/>
        <v>1</v>
      </c>
      <c r="BG32" s="58">
        <f t="shared" si="18"/>
        <v>1</v>
      </c>
      <c r="BH32" s="58">
        <f t="shared" si="45"/>
        <v>1</v>
      </c>
      <c r="BI32" s="58">
        <f t="shared" si="45"/>
        <v>1</v>
      </c>
      <c r="BJ32" s="58">
        <f t="shared" si="45"/>
        <v>1</v>
      </c>
      <c r="BK32" s="58">
        <f t="shared" si="45"/>
        <v>1</v>
      </c>
      <c r="BL32" s="58">
        <f t="shared" si="45"/>
        <v>1</v>
      </c>
      <c r="BM32" s="58">
        <f t="shared" si="45"/>
        <v>1</v>
      </c>
      <c r="BU32" s="55" t="e">
        <f>HLOOKUP(AE32,$BA$10:BT32,COUNTIF($AE$7:AE32,"&lt;&gt;"&amp;""),FALSE)</f>
        <v>#N/A</v>
      </c>
      <c r="BV32" s="58">
        <f t="shared" si="19"/>
        <v>1</v>
      </c>
      <c r="BW32" s="55" t="str">
        <f t="shared" si="20"/>
        <v/>
      </c>
      <c r="BX32" s="110" t="str">
        <f ca="1">IF(OR(AE32=$BB$10,AE32=$BD$10,AE32=$BK$10,AE32=$BL$10,AE32=$BM$10),VLOOKUP(BW32,INDIRECT(CONCATENATE(CR32,"!",HLOOKUP(AE32,$CU$10:CY32,CZ32,FALSE))),1,TRUE),"")</f>
        <v/>
      </c>
      <c r="BY32" s="96" t="e">
        <f t="shared" ca="1" si="21"/>
        <v>#N/A</v>
      </c>
      <c r="BZ32" s="96" t="e">
        <f t="shared" ca="1" si="22"/>
        <v>#N/A</v>
      </c>
      <c r="CA32" s="96" t="e">
        <f t="shared" ca="1" si="23"/>
        <v>#N/A</v>
      </c>
      <c r="CB32" s="96" t="e">
        <f t="shared" ca="1" si="24"/>
        <v>#N/A</v>
      </c>
      <c r="CC32" s="96" t="e">
        <f t="shared" ca="1" si="25"/>
        <v>#VALUE!</v>
      </c>
      <c r="CD32" s="63">
        <f>Worksheet!K27</f>
        <v>0</v>
      </c>
      <c r="CE32" s="63">
        <f>Worksheet!L27</f>
        <v>0</v>
      </c>
      <c r="CF32" s="63">
        <f>Worksheet!M27</f>
        <v>0</v>
      </c>
      <c r="CG32" s="63">
        <f>Worksheet!N27</f>
        <v>0</v>
      </c>
      <c r="CH32" s="63">
        <f>Worksheet!O27</f>
        <v>0</v>
      </c>
      <c r="CI32" s="125" t="e">
        <f t="shared" ca="1" si="26"/>
        <v>#VALUE!</v>
      </c>
      <c r="CJ32" s="125" t="e">
        <f t="shared" ca="1" si="27"/>
        <v>#VALUE!</v>
      </c>
      <c r="CK32" s="125" t="e">
        <f t="shared" ca="1" si="28"/>
        <v>#VALUE!</v>
      </c>
      <c r="CL32" s="125" t="e">
        <f t="shared" ca="1" si="29"/>
        <v>#VALUE!</v>
      </c>
      <c r="CM32" s="125" t="e">
        <f t="shared" ca="1" si="30"/>
        <v>#VALUE!</v>
      </c>
      <c r="CN32" s="96" t="e">
        <f t="shared" ca="1" si="42"/>
        <v>#N/A</v>
      </c>
      <c r="CO32" s="97">
        <f>Worksheet!Q27</f>
        <v>0</v>
      </c>
      <c r="CP32" t="str">
        <f t="shared" si="32"/>
        <v>1</v>
      </c>
      <c r="CQ32" s="108" t="e">
        <f t="shared" si="43"/>
        <v>#N/A</v>
      </c>
      <c r="CR32" t="str">
        <f t="shared" si="34"/>
        <v>Standard1</v>
      </c>
      <c r="CT32" s="104" t="str">
        <f t="shared" ca="1" si="44"/>
        <v>$B$4:$P$1376</v>
      </c>
      <c r="CU32" s="96" t="str">
        <f>VLOOKUP($CR32,$CT$3:CU$8,2,FALSE)</f>
        <v>$I$230:$I$439</v>
      </c>
      <c r="CV32" s="96" t="str">
        <f>VLOOKUP($CR32,$CT$3:CV$8,3,FALSE)</f>
        <v>$I$471:$I$735</v>
      </c>
      <c r="CW32" s="96" t="str">
        <f>VLOOKUP($CR32,$CT$3:CW$8,4,FALSE)</f>
        <v>$I$736:$I$826</v>
      </c>
      <c r="CX32" s="96" t="str">
        <f>VLOOKUP($CR32,$CT$3:CX$8,5,FALSE)</f>
        <v>$I$827:$I$891</v>
      </c>
      <c r="CY32" s="96" t="str">
        <f>VLOOKUP($CR32,$CT$3:CY$8,6,FALSE)</f>
        <v>$I$892:$I$960</v>
      </c>
      <c r="CZ32">
        <f>COUNTIF($CU$10:CU32,"&lt;&gt;"&amp;"")</f>
        <v>23</v>
      </c>
      <c r="DB32" t="str">
        <f t="shared" si="4"/>
        <v/>
      </c>
      <c r="DC32" t="e">
        <f t="shared" ca="1" si="5"/>
        <v>#N/A</v>
      </c>
    </row>
    <row r="33" spans="17:107" x14ac:dyDescent="0.25">
      <c r="Q33" s="58" t="e">
        <f t="shared" ca="1" si="36"/>
        <v>#N/A</v>
      </c>
      <c r="R33" t="str">
        <f>IF(Worksheet!I28=$S$2,$S$2,IF(Worksheet!I28=$S$3,$S$3,$S$1))</f>
        <v>5502A</v>
      </c>
      <c r="S33" s="59" t="str">
        <f t="shared" ca="1" si="1"/>
        <v>*</v>
      </c>
      <c r="T33" s="55" t="e">
        <f t="shared" si="37"/>
        <v>#N/A</v>
      </c>
      <c r="U33" s="60">
        <f>IF(Worksheet!S28="%",ABS(Worksheet!Z28),ABS(Worksheet!U28))</f>
        <v>0</v>
      </c>
      <c r="V33" s="126">
        <f>IF(Worksheet!S28="%",Worksheet!AA28,Worksheet!S28)</f>
        <v>0</v>
      </c>
      <c r="W33" s="60" t="str">
        <f>IF(Worksheet!S28="%","",IF(Worksheet!Z28&lt;&gt;"",Worksheet!Z28,""))</f>
        <v/>
      </c>
      <c r="X33" s="60" t="str">
        <f>IF(Worksheet!S28="%","",IF(Worksheet!AA28&lt;&gt;"",Worksheet!AA28,""))</f>
        <v/>
      </c>
      <c r="Y33" s="58" t="str">
        <f t="shared" si="38"/>
        <v/>
      </c>
      <c r="Z33" s="58" t="str">
        <f t="shared" si="39"/>
        <v>0</v>
      </c>
      <c r="AA33" s="58" t="str">
        <f t="shared" si="40"/>
        <v>DC</v>
      </c>
      <c r="AB33" s="58" t="str">
        <f t="shared" si="11"/>
        <v>DC0</v>
      </c>
      <c r="AC33" s="58" t="str">
        <f>IF(Worksheet!H28&lt;&gt;"",Worksheet!H28,"")</f>
        <v/>
      </c>
      <c r="AD33" s="58" t="str">
        <f t="shared" si="2"/>
        <v/>
      </c>
      <c r="AE33" s="109" t="str">
        <f t="shared" si="12"/>
        <v>DC0</v>
      </c>
      <c r="AF33" s="109" t="e">
        <f>HLOOKUP(AE33,$AH$10:AZ33,COUNTIF($AE$7:AE33,"&lt;&gt;"&amp;""),FALSE)</f>
        <v>#N/A</v>
      </c>
      <c r="AG33" s="66" t="e">
        <f t="shared" si="41"/>
        <v>#N/A</v>
      </c>
      <c r="AH33" s="96" t="e">
        <f ca="1">VLOOKUP($AG33,INDIRECT(CONCATENATE($CR33,"!",VLOOKUP($CR33,$AG$3:AH$8,AH$2,FALSE))),1,TRUE)</f>
        <v>#N/A</v>
      </c>
      <c r="AI33" s="96" t="e">
        <f ca="1">VLOOKUP($AG33,INDIRECT(CONCATENATE($CR33,"!",VLOOKUP($CR33,$AG$3:AI$8,AI$2,FALSE))),1,TRUE)</f>
        <v>#N/A</v>
      </c>
      <c r="AJ33" s="96" t="e">
        <f ca="1">VLOOKUP($AG33,INDIRECT(CONCATENATE($CR33,"!",VLOOKUP($CR33,$AG$3:AJ$8,AJ$2,FALSE))),1,TRUE)</f>
        <v>#N/A</v>
      </c>
      <c r="AK33" s="96" t="e">
        <f ca="1">VLOOKUP($AG33,INDIRECT(CONCATENATE($CR33,"!",VLOOKUP($CR33,$AG$3:AK$8,AK$2,FALSE))),1,TRUE)</f>
        <v>#N/A</v>
      </c>
      <c r="AL33" s="96" t="e">
        <f ca="1">VLOOKUP($AG33,INDIRECT(CONCATENATE($CR33,"!",VLOOKUP($CR33,$AG$3:AL$8,AL$2,FALSE))),1,TRUE)</f>
        <v>#N/A</v>
      </c>
      <c r="AM33" s="96" t="e">
        <f ca="1">VLOOKUP($AG33,INDIRECT(CONCATENATE($CR33,"!",VLOOKUP($CR33,$AG$3:AM$8,AM$2,FALSE))),1,TRUE)</f>
        <v>#N/A</v>
      </c>
      <c r="AN33" s="96" t="e">
        <f ca="1">VLOOKUP($AG33,INDIRECT(CONCATENATE($CR33,"!",VLOOKUP($CR33,$AG$3:AN$8,AN$2,FALSE))),1,TRUE)</f>
        <v>#N/A</v>
      </c>
      <c r="AO33" s="96" t="e">
        <f ca="1">VLOOKUP($AG33,INDIRECT(CONCATENATE($CR33,"!",VLOOKUP($CR33,$AG$3:AO$8,AO$2,FALSE))),1,TRUE)</f>
        <v>#N/A</v>
      </c>
      <c r="AP33" s="96" t="e">
        <f ca="1">VLOOKUP($AG33,INDIRECT(CONCATENATE($CR33,"!",VLOOKUP($CR33,$AG$3:AP$8,AP$2,FALSE))),1,TRUE)</f>
        <v>#N/A</v>
      </c>
      <c r="AQ33" s="96" t="e">
        <f ca="1">VLOOKUP($AG33,INDIRECT(CONCATENATE($CR33,"!",VLOOKUP($CR33,$AG$3:AQ$8,AQ$2,FALSE))),1,TRUE)</f>
        <v>#N/A</v>
      </c>
      <c r="AR33" s="96" t="e">
        <f ca="1">VLOOKUP($AG33,INDIRECT(CONCATENATE($CR33,"!",VLOOKUP($CR33,$AG$3:AR$8,AR$2,FALSE))),1,TRUE)</f>
        <v>#N/A</v>
      </c>
      <c r="AS33" s="96" t="e">
        <f ca="1">VLOOKUP($AG33,INDIRECT(CONCATENATE($CR33,"!",VLOOKUP($CR33,$AG$3:AS$8,AS$2,FALSE))),1,TRUE)</f>
        <v>#N/A</v>
      </c>
      <c r="AT33" s="96" t="e">
        <f ca="1">VLOOKUP($AG33,INDIRECT(CONCATENATE($CR33,"!",VLOOKUP($CR33,$AG$3:AT$8,AT$2,FALSE))),1,TRUE)</f>
        <v>#N/A</v>
      </c>
      <c r="AU33" s="96"/>
      <c r="AV33" s="96"/>
      <c r="AW33" s="96"/>
      <c r="AX33" s="96"/>
      <c r="AY33" s="96"/>
      <c r="AZ33" s="96"/>
      <c r="BA33" s="62">
        <f t="shared" si="46"/>
        <v>1</v>
      </c>
      <c r="BB33" s="58">
        <f t="shared" si="46"/>
        <v>1</v>
      </c>
      <c r="BC33" s="58">
        <f t="shared" si="47"/>
        <v>1</v>
      </c>
      <c r="BD33" s="58">
        <f t="shared" si="47"/>
        <v>1</v>
      </c>
      <c r="BE33" s="58">
        <f t="shared" si="16"/>
        <v>1</v>
      </c>
      <c r="BF33" s="58">
        <f t="shared" si="17"/>
        <v>1</v>
      </c>
      <c r="BG33" s="58">
        <f t="shared" si="18"/>
        <v>1</v>
      </c>
      <c r="BH33" s="58">
        <f t="shared" si="45"/>
        <v>1</v>
      </c>
      <c r="BI33" s="58">
        <f t="shared" si="45"/>
        <v>1</v>
      </c>
      <c r="BJ33" s="58">
        <f t="shared" si="45"/>
        <v>1</v>
      </c>
      <c r="BK33" s="58">
        <f t="shared" si="45"/>
        <v>1</v>
      </c>
      <c r="BL33" s="58">
        <f t="shared" si="45"/>
        <v>1</v>
      </c>
      <c r="BM33" s="58">
        <f t="shared" si="45"/>
        <v>1</v>
      </c>
      <c r="BU33" s="55" t="e">
        <f>HLOOKUP(AE33,$BA$10:BT33,COUNTIF($AE$7:AE33,"&lt;&gt;"&amp;""),FALSE)</f>
        <v>#N/A</v>
      </c>
      <c r="BV33" s="58">
        <f t="shared" si="19"/>
        <v>1</v>
      </c>
      <c r="BW33" s="55" t="str">
        <f>IF(W33&lt;&gt;"",IF(Z33="A",IF(W33&gt;50,W33*0.001,BV33*W33),BV33*W33),"")</f>
        <v/>
      </c>
      <c r="BX33" s="110" t="str">
        <f ca="1">IF(OR(AE33=$BB$10,AE33=$BD$10,AE33=$BK$10,AE33=$BL$10,AE33=$BM$10),VLOOKUP(BW33,INDIRECT(CONCATENATE(CR33,"!",HLOOKUP(AE33,$CU$10:CY33,CZ33,FALSE))),1,TRUE),"")</f>
        <v/>
      </c>
      <c r="BY33" s="96" t="e">
        <f t="shared" ca="1" si="21"/>
        <v>#N/A</v>
      </c>
      <c r="BZ33" s="96" t="e">
        <f t="shared" ca="1" si="22"/>
        <v>#N/A</v>
      </c>
      <c r="CA33" s="96" t="e">
        <f t="shared" ca="1" si="23"/>
        <v>#N/A</v>
      </c>
      <c r="CB33" s="96" t="e">
        <f t="shared" ca="1" si="24"/>
        <v>#N/A</v>
      </c>
      <c r="CC33" s="96" t="e">
        <f t="shared" ca="1" si="25"/>
        <v>#VALUE!</v>
      </c>
      <c r="CD33" s="63">
        <f>Worksheet!K28</f>
        <v>0</v>
      </c>
      <c r="CE33" s="63">
        <f>Worksheet!L28</f>
        <v>0</v>
      </c>
      <c r="CF33" s="63">
        <f>Worksheet!M28</f>
        <v>0</v>
      </c>
      <c r="CG33" s="63">
        <f>Worksheet!N28</f>
        <v>0</v>
      </c>
      <c r="CH33" s="63">
        <f>Worksheet!O28</f>
        <v>0</v>
      </c>
      <c r="CI33" s="125" t="e">
        <f t="shared" ca="1" si="26"/>
        <v>#VALUE!</v>
      </c>
      <c r="CJ33" s="125" t="e">
        <f t="shared" ca="1" si="27"/>
        <v>#VALUE!</v>
      </c>
      <c r="CK33" s="125" t="e">
        <f t="shared" ca="1" si="28"/>
        <v>#VALUE!</v>
      </c>
      <c r="CL33" s="125" t="e">
        <f t="shared" ca="1" si="29"/>
        <v>#VALUE!</v>
      </c>
      <c r="CM33" s="125" t="e">
        <f t="shared" ca="1" si="30"/>
        <v>#VALUE!</v>
      </c>
      <c r="CN33" s="96" t="e">
        <f t="shared" ca="1" si="42"/>
        <v>#N/A</v>
      </c>
      <c r="CO33" s="97">
        <f>Worksheet!Q28</f>
        <v>0</v>
      </c>
      <c r="CP33" t="str">
        <f t="shared" si="32"/>
        <v>1</v>
      </c>
      <c r="CQ33" s="108" t="e">
        <f t="shared" si="43"/>
        <v>#N/A</v>
      </c>
      <c r="CR33" t="str">
        <f t="shared" si="34"/>
        <v>Standard1</v>
      </c>
      <c r="CT33" s="104" t="str">
        <f t="shared" ca="1" si="44"/>
        <v>$B$4:$P$1376</v>
      </c>
      <c r="CU33" s="96" t="str">
        <f>VLOOKUP($CR33,$CT$3:CU$8,2,FALSE)</f>
        <v>$I$230:$I$439</v>
      </c>
      <c r="CV33" s="96" t="str">
        <f>VLOOKUP($CR33,$CT$3:CV$8,3,FALSE)</f>
        <v>$I$471:$I$735</v>
      </c>
      <c r="CW33" s="96" t="str">
        <f>VLOOKUP($CR33,$CT$3:CW$8,4,FALSE)</f>
        <v>$I$736:$I$826</v>
      </c>
      <c r="CX33" s="96" t="str">
        <f>VLOOKUP($CR33,$CT$3:CX$8,5,FALSE)</f>
        <v>$I$827:$I$891</v>
      </c>
      <c r="CY33" s="96" t="str">
        <f>VLOOKUP($CR33,$CT$3:CY$8,6,FALSE)</f>
        <v>$I$892:$I$960</v>
      </c>
      <c r="CZ33">
        <f>COUNTIF($CU$10:CU33,"&lt;&gt;"&amp;"")</f>
        <v>24</v>
      </c>
      <c r="DB33" t="str">
        <f t="shared" si="4"/>
        <v/>
      </c>
      <c r="DC33" t="e">
        <f t="shared" ca="1" si="5"/>
        <v>#N/A</v>
      </c>
    </row>
    <row r="34" spans="17:107" x14ac:dyDescent="0.25">
      <c r="Q34" s="58" t="e">
        <f t="shared" ca="1" si="36"/>
        <v>#N/A</v>
      </c>
      <c r="R34" t="str">
        <f>IF(Worksheet!I29=$S$2,$S$2,IF(Worksheet!I29=$S$3,$S$3,$S$1))</f>
        <v>5502A</v>
      </c>
      <c r="S34" s="59" t="str">
        <f t="shared" ca="1" si="1"/>
        <v>*</v>
      </c>
      <c r="T34" s="55" t="e">
        <f t="shared" si="37"/>
        <v>#N/A</v>
      </c>
      <c r="U34" s="60">
        <f>IF(Worksheet!S29="%",ABS(Worksheet!Z29),ABS(Worksheet!U29))</f>
        <v>0</v>
      </c>
      <c r="V34" s="126">
        <f>IF(Worksheet!S29="%",Worksheet!AA29,Worksheet!S29)</f>
        <v>0</v>
      </c>
      <c r="W34" s="60" t="str">
        <f>IF(Worksheet!S29="%","",IF(Worksheet!Z29&lt;&gt;"",Worksheet!Z29,""))</f>
        <v/>
      </c>
      <c r="X34" s="60" t="str">
        <f>IF(Worksheet!S29="%","",IF(Worksheet!AA29&lt;&gt;"",Worksheet!AA29,""))</f>
        <v/>
      </c>
      <c r="Y34" s="58" t="str">
        <f t="shared" si="38"/>
        <v/>
      </c>
      <c r="Z34" s="58" t="str">
        <f t="shared" si="39"/>
        <v>0</v>
      </c>
      <c r="AA34" s="58" t="str">
        <f t="shared" si="40"/>
        <v>DC</v>
      </c>
      <c r="AB34" s="58" t="str">
        <f t="shared" si="11"/>
        <v>DC0</v>
      </c>
      <c r="AC34" s="58" t="str">
        <f>IF(Worksheet!H29&lt;&gt;"",Worksheet!H29,"")</f>
        <v/>
      </c>
      <c r="AD34" s="58" t="str">
        <f t="shared" si="2"/>
        <v/>
      </c>
      <c r="AE34" s="109" t="str">
        <f t="shared" si="12"/>
        <v>DC0</v>
      </c>
      <c r="AF34" s="109" t="e">
        <f>HLOOKUP(AE34,$AH$10:AZ34,COUNTIF($AE$7:AE34,"&lt;&gt;"&amp;""),FALSE)</f>
        <v>#N/A</v>
      </c>
      <c r="AG34" s="66" t="e">
        <f t="shared" si="41"/>
        <v>#N/A</v>
      </c>
      <c r="AH34" s="96" t="e">
        <f ca="1">VLOOKUP($AG34,INDIRECT(CONCATENATE($CR34,"!",VLOOKUP($CR34,$AG$3:AH$8,AH$2,FALSE))),1,TRUE)</f>
        <v>#N/A</v>
      </c>
      <c r="AI34" s="96" t="e">
        <f ca="1">VLOOKUP($AG34,INDIRECT(CONCATENATE($CR34,"!",VLOOKUP($CR34,$AG$3:AI$8,AI$2,FALSE))),1,TRUE)</f>
        <v>#N/A</v>
      </c>
      <c r="AJ34" s="96" t="e">
        <f ca="1">VLOOKUP($AG34,INDIRECT(CONCATENATE($CR34,"!",VLOOKUP($CR34,$AG$3:AJ$8,AJ$2,FALSE))),1,TRUE)</f>
        <v>#N/A</v>
      </c>
      <c r="AK34" s="96" t="e">
        <f ca="1">VLOOKUP($AG34,INDIRECT(CONCATENATE($CR34,"!",VLOOKUP($CR34,$AG$3:AK$8,AK$2,FALSE))),1,TRUE)</f>
        <v>#N/A</v>
      </c>
      <c r="AL34" s="96" t="e">
        <f ca="1">VLOOKUP($AG34,INDIRECT(CONCATENATE($CR34,"!",VLOOKUP($CR34,$AG$3:AL$8,AL$2,FALSE))),1,TRUE)</f>
        <v>#N/A</v>
      </c>
      <c r="AM34" s="96" t="e">
        <f ca="1">VLOOKUP($AG34,INDIRECT(CONCATENATE($CR34,"!",VLOOKUP($CR34,$AG$3:AM$8,AM$2,FALSE))),1,TRUE)</f>
        <v>#N/A</v>
      </c>
      <c r="AN34" s="96" t="e">
        <f ca="1">VLOOKUP($AG34,INDIRECT(CONCATENATE($CR34,"!",VLOOKUP($CR34,$AG$3:AN$8,AN$2,FALSE))),1,TRUE)</f>
        <v>#N/A</v>
      </c>
      <c r="AO34" s="96" t="e">
        <f ca="1">VLOOKUP($AG34,INDIRECT(CONCATENATE($CR34,"!",VLOOKUP($CR34,$AG$3:AO$8,AO$2,FALSE))),1,TRUE)</f>
        <v>#N/A</v>
      </c>
      <c r="AP34" s="96" t="e">
        <f ca="1">VLOOKUP($AG34,INDIRECT(CONCATENATE($CR34,"!",VLOOKUP($CR34,$AG$3:AP$8,AP$2,FALSE))),1,TRUE)</f>
        <v>#N/A</v>
      </c>
      <c r="AQ34" s="96" t="e">
        <f ca="1">VLOOKUP($AG34,INDIRECT(CONCATENATE($CR34,"!",VLOOKUP($CR34,$AG$3:AQ$8,AQ$2,FALSE))),1,TRUE)</f>
        <v>#N/A</v>
      </c>
      <c r="AR34" s="96" t="e">
        <f ca="1">VLOOKUP($AG34,INDIRECT(CONCATENATE($CR34,"!",VLOOKUP($CR34,$AG$3:AR$8,AR$2,FALSE))),1,TRUE)</f>
        <v>#N/A</v>
      </c>
      <c r="AS34" s="96" t="e">
        <f ca="1">VLOOKUP($AG34,INDIRECT(CONCATENATE($CR34,"!",VLOOKUP($CR34,$AG$3:AS$8,AS$2,FALSE))),1,TRUE)</f>
        <v>#N/A</v>
      </c>
      <c r="AT34" s="96" t="e">
        <f ca="1">VLOOKUP($AG34,INDIRECT(CONCATENATE($CR34,"!",VLOOKUP($CR34,$AG$3:AT$8,AT$2,FALSE))),1,TRUE)</f>
        <v>#N/A</v>
      </c>
      <c r="AU34" s="96"/>
      <c r="AV34" s="96"/>
      <c r="AW34" s="96"/>
      <c r="AX34" s="96"/>
      <c r="AY34" s="96"/>
      <c r="AZ34" s="96"/>
      <c r="BA34" s="62">
        <f t="shared" si="46"/>
        <v>1</v>
      </c>
      <c r="BB34" s="58">
        <f t="shared" si="46"/>
        <v>1</v>
      </c>
      <c r="BC34" s="58">
        <f t="shared" si="47"/>
        <v>1</v>
      </c>
      <c r="BD34" s="58">
        <f t="shared" si="47"/>
        <v>1</v>
      </c>
      <c r="BE34" s="58">
        <f t="shared" si="16"/>
        <v>1</v>
      </c>
      <c r="BF34" s="58">
        <f t="shared" si="17"/>
        <v>1</v>
      </c>
      <c r="BG34" s="58">
        <f t="shared" si="18"/>
        <v>1</v>
      </c>
      <c r="BH34" s="58">
        <f t="shared" si="45"/>
        <v>1</v>
      </c>
      <c r="BI34" s="58">
        <f t="shared" si="45"/>
        <v>1</v>
      </c>
      <c r="BJ34" s="58">
        <f t="shared" si="45"/>
        <v>1</v>
      </c>
      <c r="BK34" s="58">
        <f t="shared" si="45"/>
        <v>1</v>
      </c>
      <c r="BL34" s="58">
        <f t="shared" si="45"/>
        <v>1</v>
      </c>
      <c r="BM34" s="58">
        <f t="shared" si="45"/>
        <v>1</v>
      </c>
      <c r="BU34" s="55" t="e">
        <f>HLOOKUP(AE34,$BA$10:BT34,COUNTIF($AE$7:AE34,"&lt;&gt;"&amp;""),FALSE)</f>
        <v>#N/A</v>
      </c>
      <c r="BV34" s="58">
        <f t="shared" si="19"/>
        <v>1</v>
      </c>
      <c r="BW34" s="55" t="str">
        <f>IF(W34&lt;&gt;"",IF(Z34="A",IF(W34&gt;50,W34*0.001,BV34*W34),BV34*W34),"")</f>
        <v/>
      </c>
      <c r="BX34" s="110" t="str">
        <f ca="1">IF(OR(AE34=$BB$10,AE34=$BD$10,AE34=$BK$10,AE34=$BL$10,AE34=$BM$10),VLOOKUP(BW34,INDIRECT(CONCATENATE(CR34,"!",HLOOKUP(AE34,$CU$10:CY34,CZ34,FALSE))),1,TRUE),"")</f>
        <v/>
      </c>
      <c r="BY34" s="96" t="e">
        <f t="shared" ca="1" si="21"/>
        <v>#N/A</v>
      </c>
      <c r="BZ34" s="96" t="e">
        <f t="shared" ca="1" si="22"/>
        <v>#N/A</v>
      </c>
      <c r="CA34" s="96" t="e">
        <f t="shared" ca="1" si="23"/>
        <v>#N/A</v>
      </c>
      <c r="CB34" s="96" t="e">
        <f t="shared" ca="1" si="24"/>
        <v>#N/A</v>
      </c>
      <c r="CC34" s="96" t="e">
        <f t="shared" ca="1" si="25"/>
        <v>#VALUE!</v>
      </c>
      <c r="CD34" s="63">
        <f>Worksheet!K29</f>
        <v>0</v>
      </c>
      <c r="CE34" s="63">
        <f>Worksheet!L29</f>
        <v>0</v>
      </c>
      <c r="CF34" s="63">
        <f>Worksheet!M29</f>
        <v>0</v>
      </c>
      <c r="CG34" s="63">
        <f>Worksheet!N29</f>
        <v>0</v>
      </c>
      <c r="CH34" s="63">
        <f>Worksheet!O29</f>
        <v>0</v>
      </c>
      <c r="CI34" s="125" t="e">
        <f t="shared" ca="1" si="26"/>
        <v>#VALUE!</v>
      </c>
      <c r="CJ34" s="125" t="e">
        <f t="shared" ca="1" si="27"/>
        <v>#VALUE!</v>
      </c>
      <c r="CK34" s="125" t="e">
        <f t="shared" ca="1" si="28"/>
        <v>#VALUE!</v>
      </c>
      <c r="CL34" s="125" t="e">
        <f t="shared" ca="1" si="29"/>
        <v>#VALUE!</v>
      </c>
      <c r="CM34" s="125" t="e">
        <f t="shared" ca="1" si="30"/>
        <v>#VALUE!</v>
      </c>
      <c r="CN34" s="96" t="e">
        <f t="shared" ca="1" si="42"/>
        <v>#N/A</v>
      </c>
      <c r="CO34" s="97">
        <f>Worksheet!Q29</f>
        <v>0</v>
      </c>
      <c r="CP34" t="str">
        <f t="shared" si="32"/>
        <v>1</v>
      </c>
      <c r="CQ34" s="108" t="e">
        <f t="shared" si="43"/>
        <v>#N/A</v>
      </c>
      <c r="CR34" t="str">
        <f t="shared" si="34"/>
        <v>Standard1</v>
      </c>
      <c r="CT34" s="104" t="str">
        <f t="shared" ca="1" si="44"/>
        <v>$B$4:$P$1376</v>
      </c>
      <c r="CU34" s="96" t="str">
        <f>VLOOKUP($CR34,$CT$3:CU$8,2,FALSE)</f>
        <v>$I$230:$I$439</v>
      </c>
      <c r="CV34" s="96" t="str">
        <f>VLOOKUP($CR34,$CT$3:CV$8,3,FALSE)</f>
        <v>$I$471:$I$735</v>
      </c>
      <c r="CW34" s="96" t="str">
        <f>VLOOKUP($CR34,$CT$3:CW$8,4,FALSE)</f>
        <v>$I$736:$I$826</v>
      </c>
      <c r="CX34" s="96" t="str">
        <f>VLOOKUP($CR34,$CT$3:CX$8,5,FALSE)</f>
        <v>$I$827:$I$891</v>
      </c>
      <c r="CY34" s="96" t="str">
        <f>VLOOKUP($CR34,$CT$3:CY$8,6,FALSE)</f>
        <v>$I$892:$I$960</v>
      </c>
      <c r="CZ34">
        <f>COUNTIF($CU$10:CU34,"&lt;&gt;"&amp;"")</f>
        <v>25</v>
      </c>
      <c r="DB34" t="str">
        <f t="shared" si="4"/>
        <v/>
      </c>
      <c r="DC34" t="e">
        <f t="shared" ca="1" si="5"/>
        <v>#N/A</v>
      </c>
    </row>
    <row r="35" spans="17:107" x14ac:dyDescent="0.25">
      <c r="Q35" s="58" t="e">
        <f t="shared" ca="1" si="36"/>
        <v>#N/A</v>
      </c>
      <c r="R35" t="str">
        <f>IF(Worksheet!I30=$S$2,$S$2,IF(Worksheet!I30=$S$3,$S$3,$S$1))</f>
        <v>5502A</v>
      </c>
      <c r="S35" s="59" t="str">
        <f t="shared" ca="1" si="1"/>
        <v>*</v>
      </c>
      <c r="T35" s="55" t="e">
        <f t="shared" si="37"/>
        <v>#N/A</v>
      </c>
      <c r="U35" s="60">
        <f>IF(Worksheet!S30="%",ABS(Worksheet!Z30),ABS(Worksheet!U30))</f>
        <v>0</v>
      </c>
      <c r="V35" s="126">
        <f>IF(Worksheet!S30="%",Worksheet!AA30,Worksheet!S30)</f>
        <v>0</v>
      </c>
      <c r="W35" s="60" t="str">
        <f>IF(Worksheet!S30="%","",IF(Worksheet!Z30&lt;&gt;"",Worksheet!Z30,""))</f>
        <v/>
      </c>
      <c r="X35" s="60" t="str">
        <f>IF(Worksheet!S30="%","",IF(Worksheet!AA30&lt;&gt;"",Worksheet!AA30,""))</f>
        <v/>
      </c>
      <c r="Y35" s="58" t="str">
        <f t="shared" si="38"/>
        <v/>
      </c>
      <c r="Z35" s="58" t="str">
        <f t="shared" si="39"/>
        <v>0</v>
      </c>
      <c r="AA35" s="58" t="str">
        <f t="shared" si="40"/>
        <v>DC</v>
      </c>
      <c r="AB35" s="58" t="str">
        <f t="shared" si="11"/>
        <v>DC0</v>
      </c>
      <c r="AC35" s="58" t="str">
        <f>IF(Worksheet!H30&lt;&gt;"",Worksheet!H30,"")</f>
        <v/>
      </c>
      <c r="AD35" s="58" t="str">
        <f t="shared" si="2"/>
        <v/>
      </c>
      <c r="AE35" s="109" t="str">
        <f t="shared" si="12"/>
        <v>DC0</v>
      </c>
      <c r="AF35" s="109" t="e">
        <f>HLOOKUP(AE35,$AH$10:AZ35,COUNTIF($AE$7:AE35,"&lt;&gt;"&amp;""),FALSE)</f>
        <v>#N/A</v>
      </c>
      <c r="AG35" s="66" t="e">
        <f t="shared" si="41"/>
        <v>#N/A</v>
      </c>
      <c r="AH35" s="96" t="e">
        <f ca="1">VLOOKUP($AG35,INDIRECT(CONCATENATE($CR35,"!",VLOOKUP($CR35,$AG$3:AH$8,AH$2,FALSE))),1,TRUE)</f>
        <v>#N/A</v>
      </c>
      <c r="AI35" s="96" t="e">
        <f ca="1">VLOOKUP($AG35,INDIRECT(CONCATENATE($CR35,"!",VLOOKUP($CR35,$AG$3:AI$8,AI$2,FALSE))),1,TRUE)</f>
        <v>#N/A</v>
      </c>
      <c r="AJ35" s="96" t="e">
        <f ca="1">VLOOKUP($AG35,INDIRECT(CONCATENATE($CR35,"!",VLOOKUP($CR35,$AG$3:AJ$8,AJ$2,FALSE))),1,TRUE)</f>
        <v>#N/A</v>
      </c>
      <c r="AK35" s="96" t="e">
        <f ca="1">VLOOKUP($AG35,INDIRECT(CONCATENATE($CR35,"!",VLOOKUP($CR35,$AG$3:AK$8,AK$2,FALSE))),1,TRUE)</f>
        <v>#N/A</v>
      </c>
      <c r="AL35" s="96" t="e">
        <f ca="1">VLOOKUP($AG35,INDIRECT(CONCATENATE($CR35,"!",VLOOKUP($CR35,$AG$3:AL$8,AL$2,FALSE))),1,TRUE)</f>
        <v>#N/A</v>
      </c>
      <c r="AM35" s="96" t="e">
        <f ca="1">VLOOKUP($AG35,INDIRECT(CONCATENATE($CR35,"!",VLOOKUP($CR35,$AG$3:AM$8,AM$2,FALSE))),1,TRUE)</f>
        <v>#N/A</v>
      </c>
      <c r="AN35" s="96" t="e">
        <f ca="1">VLOOKUP($AG35,INDIRECT(CONCATENATE($CR35,"!",VLOOKUP($CR35,$AG$3:AN$8,AN$2,FALSE))),1,TRUE)</f>
        <v>#N/A</v>
      </c>
      <c r="AO35" s="96" t="e">
        <f ca="1">VLOOKUP($AG35,INDIRECT(CONCATENATE($CR35,"!",VLOOKUP($CR35,$AG$3:AO$8,AO$2,FALSE))),1,TRUE)</f>
        <v>#N/A</v>
      </c>
      <c r="AP35" s="96" t="e">
        <f ca="1">VLOOKUP($AG35,INDIRECT(CONCATENATE($CR35,"!",VLOOKUP($CR35,$AG$3:AP$8,AP$2,FALSE))),1,TRUE)</f>
        <v>#N/A</v>
      </c>
      <c r="AQ35" s="96" t="e">
        <f ca="1">VLOOKUP($AG35,INDIRECT(CONCATENATE($CR35,"!",VLOOKUP($CR35,$AG$3:AQ$8,AQ$2,FALSE))),1,TRUE)</f>
        <v>#N/A</v>
      </c>
      <c r="AR35" s="96" t="e">
        <f ca="1">VLOOKUP($AG35,INDIRECT(CONCATENATE($CR35,"!",VLOOKUP($CR35,$AG$3:AR$8,AR$2,FALSE))),1,TRUE)</f>
        <v>#N/A</v>
      </c>
      <c r="AS35" s="96" t="e">
        <f ca="1">VLOOKUP($AG35,INDIRECT(CONCATENATE($CR35,"!",VLOOKUP($CR35,$AG$3:AS$8,AS$2,FALSE))),1,TRUE)</f>
        <v>#N/A</v>
      </c>
      <c r="AT35" s="96" t="e">
        <f ca="1">VLOOKUP($AG35,INDIRECT(CONCATENATE($CR35,"!",VLOOKUP($CR35,$AG$3:AT$8,AT$2,FALSE))),1,TRUE)</f>
        <v>#N/A</v>
      </c>
      <c r="AU35" s="96"/>
      <c r="AV35" s="96"/>
      <c r="AW35" s="96"/>
      <c r="AX35" s="96"/>
      <c r="AY35" s="96"/>
      <c r="AZ35" s="96"/>
      <c r="BA35" s="62">
        <f t="shared" si="46"/>
        <v>1</v>
      </c>
      <c r="BB35" s="58">
        <f t="shared" si="46"/>
        <v>1</v>
      </c>
      <c r="BC35" s="58">
        <f t="shared" si="47"/>
        <v>1</v>
      </c>
      <c r="BD35" s="58">
        <f t="shared" si="47"/>
        <v>1</v>
      </c>
      <c r="BE35" s="58">
        <f t="shared" si="16"/>
        <v>1</v>
      </c>
      <c r="BF35" s="58">
        <f t="shared" si="17"/>
        <v>1</v>
      </c>
      <c r="BG35" s="58">
        <f t="shared" si="18"/>
        <v>1</v>
      </c>
      <c r="BH35" s="58">
        <f t="shared" si="45"/>
        <v>1</v>
      </c>
      <c r="BI35" s="58">
        <f t="shared" si="45"/>
        <v>1</v>
      </c>
      <c r="BJ35" s="58">
        <f t="shared" si="45"/>
        <v>1</v>
      </c>
      <c r="BK35" s="58">
        <f t="shared" si="45"/>
        <v>1</v>
      </c>
      <c r="BL35" s="58">
        <f t="shared" si="45"/>
        <v>1</v>
      </c>
      <c r="BM35" s="58">
        <f t="shared" si="45"/>
        <v>1</v>
      </c>
      <c r="BU35" s="55" t="e">
        <f>HLOOKUP(AE35,$BA$10:BT35,COUNTIF($AE$7:AE35,"&lt;&gt;"&amp;""),FALSE)</f>
        <v>#N/A</v>
      </c>
      <c r="BV35" s="58">
        <f t="shared" si="19"/>
        <v>1</v>
      </c>
      <c r="BW35" s="55" t="str">
        <f>IF(W35&lt;&gt;"",IF(Z35="A",IF(W35&gt;50,W35*0.001,BV35*W35),BV35*W35),"")</f>
        <v/>
      </c>
      <c r="BX35" s="110" t="str">
        <f ca="1">IF(OR(AE35=$BB$10,AE35=$BD$10,AE35=$BK$10,AE35=$BL$10,AE35=$BM$10),VLOOKUP(BW35,INDIRECT(CONCATENATE(CR35,"!",HLOOKUP(AE35,$CU$10:CY35,CZ35,FALSE))),1,TRUE),"")</f>
        <v/>
      </c>
      <c r="BY35" s="96" t="e">
        <f t="shared" ca="1" si="21"/>
        <v>#N/A</v>
      </c>
      <c r="BZ35" s="96" t="e">
        <f t="shared" ca="1" si="22"/>
        <v>#N/A</v>
      </c>
      <c r="CA35" s="96" t="e">
        <f t="shared" ca="1" si="23"/>
        <v>#N/A</v>
      </c>
      <c r="CB35" s="96" t="e">
        <f t="shared" ca="1" si="24"/>
        <v>#N/A</v>
      </c>
      <c r="CC35" s="96" t="e">
        <f t="shared" ca="1" si="25"/>
        <v>#VALUE!</v>
      </c>
      <c r="CD35" s="63">
        <f>Worksheet!K30</f>
        <v>0</v>
      </c>
      <c r="CE35" s="63">
        <f>Worksheet!L30</f>
        <v>0</v>
      </c>
      <c r="CF35" s="63">
        <f>Worksheet!M30</f>
        <v>0</v>
      </c>
      <c r="CG35" s="63">
        <f>Worksheet!N30</f>
        <v>0</v>
      </c>
      <c r="CH35" s="63">
        <f>Worksheet!O30</f>
        <v>0</v>
      </c>
      <c r="CI35" s="125" t="e">
        <f t="shared" ca="1" si="26"/>
        <v>#VALUE!</v>
      </c>
      <c r="CJ35" s="125" t="e">
        <f t="shared" ca="1" si="27"/>
        <v>#VALUE!</v>
      </c>
      <c r="CK35" s="125" t="e">
        <f t="shared" ca="1" si="28"/>
        <v>#VALUE!</v>
      </c>
      <c r="CL35" s="125" t="e">
        <f t="shared" ca="1" si="29"/>
        <v>#VALUE!</v>
      </c>
      <c r="CM35" s="125" t="e">
        <f t="shared" ca="1" si="30"/>
        <v>#VALUE!</v>
      </c>
      <c r="CN35" s="96" t="e">
        <f t="shared" ca="1" si="42"/>
        <v>#N/A</v>
      </c>
      <c r="CO35" s="97">
        <f>Worksheet!Q30</f>
        <v>0</v>
      </c>
      <c r="CP35" t="str">
        <f t="shared" si="32"/>
        <v>1</v>
      </c>
      <c r="CQ35" s="108" t="e">
        <f t="shared" si="43"/>
        <v>#N/A</v>
      </c>
      <c r="CR35" t="str">
        <f t="shared" si="34"/>
        <v>Standard1</v>
      </c>
      <c r="CT35" s="104" t="str">
        <f t="shared" ca="1" si="44"/>
        <v>$B$4:$P$1376</v>
      </c>
      <c r="CU35" s="96" t="str">
        <f>VLOOKUP($CR35,$CT$3:CU$8,2,FALSE)</f>
        <v>$I$230:$I$439</v>
      </c>
      <c r="CV35" s="96" t="str">
        <f>VLOOKUP($CR35,$CT$3:CV$8,3,FALSE)</f>
        <v>$I$471:$I$735</v>
      </c>
      <c r="CW35" s="96" t="str">
        <f>VLOOKUP($CR35,$CT$3:CW$8,4,FALSE)</f>
        <v>$I$736:$I$826</v>
      </c>
      <c r="CX35" s="96" t="str">
        <f>VLOOKUP($CR35,$CT$3:CX$8,5,FALSE)</f>
        <v>$I$827:$I$891</v>
      </c>
      <c r="CY35" s="96" t="str">
        <f>VLOOKUP($CR35,$CT$3:CY$8,6,FALSE)</f>
        <v>$I$892:$I$960</v>
      </c>
      <c r="CZ35">
        <f>COUNTIF($CU$10:CU35,"&lt;&gt;"&amp;"")</f>
        <v>26</v>
      </c>
      <c r="DB35" t="str">
        <f t="shared" si="4"/>
        <v/>
      </c>
      <c r="DC35" t="e">
        <f t="shared" ca="1" si="5"/>
        <v>#N/A</v>
      </c>
    </row>
    <row r="36" spans="17:107" x14ac:dyDescent="0.25">
      <c r="Q36" s="58" t="e">
        <f t="shared" ca="1" si="36"/>
        <v>#N/A</v>
      </c>
      <c r="R36" t="str">
        <f>IF(Worksheet!I31=$S$2,$S$2,IF(Worksheet!I31=$S$3,$S$3,$S$1))</f>
        <v>5502A</v>
      </c>
      <c r="S36" s="59" t="str">
        <f t="shared" ca="1" si="1"/>
        <v>*</v>
      </c>
      <c r="T36" s="55" t="e">
        <f t="shared" si="37"/>
        <v>#N/A</v>
      </c>
      <c r="U36" s="60">
        <f>IF(Worksheet!S31="%",ABS(Worksheet!Z31),ABS(Worksheet!U31))</f>
        <v>0</v>
      </c>
      <c r="V36" s="126">
        <f>IF(Worksheet!S31="%",Worksheet!AA31,Worksheet!S31)</f>
        <v>0</v>
      </c>
      <c r="W36" s="60" t="str">
        <f>IF(Worksheet!S31="%","",IF(Worksheet!Z31&lt;&gt;"",Worksheet!Z31,""))</f>
        <v/>
      </c>
      <c r="X36" s="60" t="str">
        <f>IF(Worksheet!S31="%","",IF(Worksheet!AA31&lt;&gt;"",Worksheet!AA31,""))</f>
        <v/>
      </c>
      <c r="Y36" s="58" t="str">
        <f t="shared" si="38"/>
        <v/>
      </c>
      <c r="Z36" s="58" t="str">
        <f t="shared" si="39"/>
        <v>0</v>
      </c>
      <c r="AA36" s="58" t="str">
        <f t="shared" si="40"/>
        <v>DC</v>
      </c>
      <c r="AB36" s="58" t="str">
        <f t="shared" si="11"/>
        <v>DC0</v>
      </c>
      <c r="AC36" s="58" t="str">
        <f>IF(Worksheet!H31&lt;&gt;"",Worksheet!H31,"")</f>
        <v/>
      </c>
      <c r="AD36" s="58" t="str">
        <f t="shared" si="2"/>
        <v/>
      </c>
      <c r="AE36" s="109" t="str">
        <f t="shared" si="12"/>
        <v>DC0</v>
      </c>
      <c r="AF36" s="109" t="e">
        <f>HLOOKUP(AE36,$AH$10:AZ36,COUNTIF($AE$7:AE36,"&lt;&gt;"&amp;""),FALSE)</f>
        <v>#N/A</v>
      </c>
      <c r="AG36" s="66" t="e">
        <f t="shared" si="41"/>
        <v>#N/A</v>
      </c>
      <c r="AH36" s="96" t="e">
        <f ca="1">VLOOKUP($AG36,INDIRECT(CONCATENATE($CR36,"!",VLOOKUP($CR36,$AG$3:AH$8,AH$2,FALSE))),1,TRUE)</f>
        <v>#N/A</v>
      </c>
      <c r="AI36" s="96" t="e">
        <f ca="1">VLOOKUP($AG36,INDIRECT(CONCATENATE($CR36,"!",VLOOKUP($CR36,$AG$3:AI$8,AI$2,FALSE))),1,TRUE)</f>
        <v>#N/A</v>
      </c>
      <c r="AJ36" s="96" t="e">
        <f ca="1">VLOOKUP($AG36,INDIRECT(CONCATENATE($CR36,"!",VLOOKUP($CR36,$AG$3:AJ$8,AJ$2,FALSE))),1,TRUE)</f>
        <v>#N/A</v>
      </c>
      <c r="AK36" s="96" t="e">
        <f ca="1">VLOOKUP($AG36,INDIRECT(CONCATENATE($CR36,"!",VLOOKUP($CR36,$AG$3:AK$8,AK$2,FALSE))),1,TRUE)</f>
        <v>#N/A</v>
      </c>
      <c r="AL36" s="96" t="e">
        <f ca="1">VLOOKUP($AG36,INDIRECT(CONCATENATE($CR36,"!",VLOOKUP($CR36,$AG$3:AL$8,AL$2,FALSE))),1,TRUE)</f>
        <v>#N/A</v>
      </c>
      <c r="AM36" s="96" t="e">
        <f ca="1">VLOOKUP($AG36,INDIRECT(CONCATENATE($CR36,"!",VLOOKUP($CR36,$AG$3:AM$8,AM$2,FALSE))),1,TRUE)</f>
        <v>#N/A</v>
      </c>
      <c r="AN36" s="96" t="e">
        <f ca="1">VLOOKUP($AG36,INDIRECT(CONCATENATE($CR36,"!",VLOOKUP($CR36,$AG$3:AN$8,AN$2,FALSE))),1,TRUE)</f>
        <v>#N/A</v>
      </c>
      <c r="AO36" s="96" t="e">
        <f ca="1">VLOOKUP($AG36,INDIRECT(CONCATENATE($CR36,"!",VLOOKUP($CR36,$AG$3:AO$8,AO$2,FALSE))),1,TRUE)</f>
        <v>#N/A</v>
      </c>
      <c r="AP36" s="96" t="e">
        <f ca="1">VLOOKUP($AG36,INDIRECT(CONCATENATE($CR36,"!",VLOOKUP($CR36,$AG$3:AP$8,AP$2,FALSE))),1,TRUE)</f>
        <v>#N/A</v>
      </c>
      <c r="AQ36" s="96" t="e">
        <f ca="1">VLOOKUP($AG36,INDIRECT(CONCATENATE($CR36,"!",VLOOKUP($CR36,$AG$3:AQ$8,AQ$2,FALSE))),1,TRUE)</f>
        <v>#N/A</v>
      </c>
      <c r="AR36" s="96" t="e">
        <f ca="1">VLOOKUP($AG36,INDIRECT(CONCATENATE($CR36,"!",VLOOKUP($CR36,$AG$3:AR$8,AR$2,FALSE))),1,TRUE)</f>
        <v>#N/A</v>
      </c>
      <c r="AS36" s="96" t="e">
        <f ca="1">VLOOKUP($AG36,INDIRECT(CONCATENATE($CR36,"!",VLOOKUP($CR36,$AG$3:AS$8,AS$2,FALSE))),1,TRUE)</f>
        <v>#N/A</v>
      </c>
      <c r="AT36" s="96" t="e">
        <f ca="1">VLOOKUP($AG36,INDIRECT(CONCATENATE($CR36,"!",VLOOKUP($CR36,$AG$3:AT$8,AT$2,FALSE))),1,TRUE)</f>
        <v>#N/A</v>
      </c>
      <c r="AU36" s="96"/>
      <c r="AV36" s="96"/>
      <c r="AW36" s="96"/>
      <c r="AX36" s="96"/>
      <c r="AY36" s="96"/>
      <c r="AZ36" s="96"/>
      <c r="BA36" s="62">
        <f t="shared" si="46"/>
        <v>1</v>
      </c>
      <c r="BB36" s="58">
        <f t="shared" si="46"/>
        <v>1</v>
      </c>
      <c r="BC36" s="58">
        <f t="shared" si="47"/>
        <v>1</v>
      </c>
      <c r="BD36" s="58">
        <f t="shared" si="47"/>
        <v>1</v>
      </c>
      <c r="BE36" s="58">
        <f t="shared" si="16"/>
        <v>1</v>
      </c>
      <c r="BF36" s="58">
        <f t="shared" si="17"/>
        <v>1</v>
      </c>
      <c r="BG36" s="58">
        <f t="shared" si="18"/>
        <v>1</v>
      </c>
      <c r="BH36" s="58">
        <f t="shared" si="45"/>
        <v>1</v>
      </c>
      <c r="BI36" s="58">
        <f t="shared" si="45"/>
        <v>1</v>
      </c>
      <c r="BJ36" s="58">
        <f t="shared" si="45"/>
        <v>1</v>
      </c>
      <c r="BK36" s="58">
        <f t="shared" si="45"/>
        <v>1</v>
      </c>
      <c r="BL36" s="58">
        <f t="shared" si="45"/>
        <v>1</v>
      </c>
      <c r="BM36" s="58">
        <f t="shared" si="45"/>
        <v>1</v>
      </c>
      <c r="BU36" s="55" t="e">
        <f>HLOOKUP(AE36,$BA$10:BT36,COUNTIF($AE$7:AE36,"&lt;&gt;"&amp;""),FALSE)</f>
        <v>#N/A</v>
      </c>
      <c r="BV36" s="58">
        <f t="shared" si="19"/>
        <v>1</v>
      </c>
      <c r="BW36" s="55" t="str">
        <f t="shared" si="20"/>
        <v/>
      </c>
      <c r="BX36" s="110" t="str">
        <f ca="1">IF(OR(AE36=$BB$10,AE36=$BD$10,AE36=$BK$10,AE36=$BL$10,AE36=$BM$10),VLOOKUP(BW36,INDIRECT(CONCATENATE(CR36,"!",HLOOKUP(AE36,$CU$10:CY36,CZ36,FALSE))),1,TRUE),"")</f>
        <v/>
      </c>
      <c r="BY36" s="96" t="e">
        <f t="shared" ca="1" si="21"/>
        <v>#N/A</v>
      </c>
      <c r="BZ36" s="96" t="e">
        <f t="shared" ca="1" si="22"/>
        <v>#N/A</v>
      </c>
      <c r="CA36" s="96" t="e">
        <f t="shared" ca="1" si="23"/>
        <v>#N/A</v>
      </c>
      <c r="CB36" s="96" t="e">
        <f t="shared" ca="1" si="24"/>
        <v>#N/A</v>
      </c>
      <c r="CC36" s="96" t="e">
        <f t="shared" ca="1" si="25"/>
        <v>#VALUE!</v>
      </c>
      <c r="CD36" s="63">
        <f>Worksheet!K31</f>
        <v>0</v>
      </c>
      <c r="CE36" s="63">
        <f>Worksheet!L31</f>
        <v>0</v>
      </c>
      <c r="CF36" s="63">
        <f>Worksheet!M31</f>
        <v>0</v>
      </c>
      <c r="CG36" s="63">
        <f>Worksheet!N31</f>
        <v>0</v>
      </c>
      <c r="CH36" s="63">
        <f>Worksheet!O31</f>
        <v>0</v>
      </c>
      <c r="CI36" s="125" t="e">
        <f t="shared" ca="1" si="26"/>
        <v>#VALUE!</v>
      </c>
      <c r="CJ36" s="125" t="e">
        <f t="shared" ca="1" si="27"/>
        <v>#VALUE!</v>
      </c>
      <c r="CK36" s="125" t="e">
        <f t="shared" ca="1" si="28"/>
        <v>#VALUE!</v>
      </c>
      <c r="CL36" s="125" t="e">
        <f t="shared" ca="1" si="29"/>
        <v>#VALUE!</v>
      </c>
      <c r="CM36" s="125" t="e">
        <f t="shared" ca="1" si="30"/>
        <v>#VALUE!</v>
      </c>
      <c r="CN36" s="96" t="e">
        <f t="shared" ca="1" si="42"/>
        <v>#N/A</v>
      </c>
      <c r="CO36" s="97">
        <f>Worksheet!Q31</f>
        <v>0</v>
      </c>
      <c r="CP36" t="str">
        <f t="shared" si="32"/>
        <v>1</v>
      </c>
      <c r="CQ36" s="108" t="e">
        <f t="shared" si="43"/>
        <v>#N/A</v>
      </c>
      <c r="CR36" t="str">
        <f t="shared" si="34"/>
        <v>Standard1</v>
      </c>
      <c r="CT36" s="104" t="str">
        <f t="shared" ca="1" si="44"/>
        <v>$B$4:$P$1376</v>
      </c>
      <c r="CU36" s="96" t="str">
        <f>VLOOKUP($CR36,$CT$3:CU$8,2,FALSE)</f>
        <v>$I$230:$I$439</v>
      </c>
      <c r="CV36" s="96" t="str">
        <f>VLOOKUP($CR36,$CT$3:CV$8,3,FALSE)</f>
        <v>$I$471:$I$735</v>
      </c>
      <c r="CW36" s="96" t="str">
        <f>VLOOKUP($CR36,$CT$3:CW$8,4,FALSE)</f>
        <v>$I$736:$I$826</v>
      </c>
      <c r="CX36" s="96" t="str">
        <f>VLOOKUP($CR36,$CT$3:CX$8,5,FALSE)</f>
        <v>$I$827:$I$891</v>
      </c>
      <c r="CY36" s="96" t="str">
        <f>VLOOKUP($CR36,$CT$3:CY$8,6,FALSE)</f>
        <v>$I$892:$I$960</v>
      </c>
      <c r="CZ36">
        <f>COUNTIF($CU$10:CU36,"&lt;&gt;"&amp;"")</f>
        <v>27</v>
      </c>
      <c r="DB36" t="str">
        <f t="shared" si="4"/>
        <v/>
      </c>
      <c r="DC36" t="e">
        <f t="shared" ca="1" si="5"/>
        <v>#N/A</v>
      </c>
    </row>
    <row r="37" spans="17:107" x14ac:dyDescent="0.25">
      <c r="Q37" s="58" t="e">
        <f t="shared" ca="1" si="36"/>
        <v>#N/A</v>
      </c>
      <c r="R37" t="str">
        <f>IF(Worksheet!I32=$S$2,$S$2,IF(Worksheet!I32=$S$3,$S$3,$S$1))</f>
        <v>5502A</v>
      </c>
      <c r="S37" s="59" t="str">
        <f t="shared" ca="1" si="1"/>
        <v>*</v>
      </c>
      <c r="T37" s="55" t="e">
        <f t="shared" si="37"/>
        <v>#N/A</v>
      </c>
      <c r="U37" s="60">
        <f>IF(Worksheet!S32="%",ABS(Worksheet!Z32),ABS(Worksheet!U32))</f>
        <v>0</v>
      </c>
      <c r="V37" s="126">
        <f>IF(Worksheet!S32="%",Worksheet!AA32,Worksheet!S32)</f>
        <v>0</v>
      </c>
      <c r="W37" s="60" t="str">
        <f>IF(Worksheet!S32="%","",IF(Worksheet!Z32&lt;&gt;"",Worksheet!Z32,""))</f>
        <v/>
      </c>
      <c r="X37" s="60" t="str">
        <f>IF(Worksheet!S32="%","",IF(Worksheet!AA32&lt;&gt;"",Worksheet!AA32,""))</f>
        <v/>
      </c>
      <c r="Y37" s="58" t="str">
        <f t="shared" si="38"/>
        <v/>
      </c>
      <c r="Z37" s="58" t="str">
        <f t="shared" si="39"/>
        <v>0</v>
      </c>
      <c r="AA37" s="58" t="str">
        <f t="shared" si="40"/>
        <v>DC</v>
      </c>
      <c r="AB37" s="58" t="str">
        <f t="shared" si="11"/>
        <v>DC0</v>
      </c>
      <c r="AC37" s="58" t="str">
        <f>IF(Worksheet!H32&lt;&gt;"",Worksheet!H32,"")</f>
        <v/>
      </c>
      <c r="AD37" s="58" t="str">
        <f t="shared" si="2"/>
        <v/>
      </c>
      <c r="AE37" s="109" t="str">
        <f t="shared" si="12"/>
        <v>DC0</v>
      </c>
      <c r="AF37" s="109" t="e">
        <f>HLOOKUP(AE37,$AH$10:AZ37,COUNTIF($AE$7:AE37,"&lt;&gt;"&amp;""),FALSE)</f>
        <v>#N/A</v>
      </c>
      <c r="AG37" s="66" t="e">
        <f t="shared" si="41"/>
        <v>#N/A</v>
      </c>
      <c r="AH37" s="96" t="e">
        <f ca="1">VLOOKUP($AG37,INDIRECT(CONCATENATE($CR37,"!",VLOOKUP($CR37,$AG$3:AH$8,AH$2,FALSE))),1,TRUE)</f>
        <v>#N/A</v>
      </c>
      <c r="AI37" s="96" t="e">
        <f ca="1">VLOOKUP($AG37,INDIRECT(CONCATENATE($CR37,"!",VLOOKUP($CR37,$AG$3:AI$8,AI$2,FALSE))),1,TRUE)</f>
        <v>#N/A</v>
      </c>
      <c r="AJ37" s="96" t="e">
        <f ca="1">VLOOKUP($AG37,INDIRECT(CONCATENATE($CR37,"!",VLOOKUP($CR37,$AG$3:AJ$8,AJ$2,FALSE))),1,TRUE)</f>
        <v>#N/A</v>
      </c>
      <c r="AK37" s="96" t="e">
        <f ca="1">VLOOKUP($AG37,INDIRECT(CONCATENATE($CR37,"!",VLOOKUP($CR37,$AG$3:AK$8,AK$2,FALSE))),1,TRUE)</f>
        <v>#N/A</v>
      </c>
      <c r="AL37" s="96" t="e">
        <f ca="1">VLOOKUP($AG37,INDIRECT(CONCATENATE($CR37,"!",VLOOKUP($CR37,$AG$3:AL$8,AL$2,FALSE))),1,TRUE)</f>
        <v>#N/A</v>
      </c>
      <c r="AM37" s="96" t="e">
        <f ca="1">VLOOKUP($AG37,INDIRECT(CONCATENATE($CR37,"!",VLOOKUP($CR37,$AG$3:AM$8,AM$2,FALSE))),1,TRUE)</f>
        <v>#N/A</v>
      </c>
      <c r="AN37" s="96" t="e">
        <f ca="1">VLOOKUP($AG37,INDIRECT(CONCATENATE($CR37,"!",VLOOKUP($CR37,$AG$3:AN$8,AN$2,FALSE))),1,TRUE)</f>
        <v>#N/A</v>
      </c>
      <c r="AO37" s="96" t="e">
        <f ca="1">VLOOKUP($AG37,INDIRECT(CONCATENATE($CR37,"!",VLOOKUP($CR37,$AG$3:AO$8,AO$2,FALSE))),1,TRUE)</f>
        <v>#N/A</v>
      </c>
      <c r="AP37" s="96" t="e">
        <f ca="1">VLOOKUP($AG37,INDIRECT(CONCATENATE($CR37,"!",VLOOKUP($CR37,$AG$3:AP$8,AP$2,FALSE))),1,TRUE)</f>
        <v>#N/A</v>
      </c>
      <c r="AQ37" s="96" t="e">
        <f ca="1">VLOOKUP($AG37,INDIRECT(CONCATENATE($CR37,"!",VLOOKUP($CR37,$AG$3:AQ$8,AQ$2,FALSE))),1,TRUE)</f>
        <v>#N/A</v>
      </c>
      <c r="AR37" s="96" t="e">
        <f ca="1">VLOOKUP($AG37,INDIRECT(CONCATENATE($CR37,"!",VLOOKUP($CR37,$AG$3:AR$8,AR$2,FALSE))),1,TRUE)</f>
        <v>#N/A</v>
      </c>
      <c r="AS37" s="96" t="e">
        <f ca="1">VLOOKUP($AG37,INDIRECT(CONCATENATE($CR37,"!",VLOOKUP($CR37,$AG$3:AS$8,AS$2,FALSE))),1,TRUE)</f>
        <v>#N/A</v>
      </c>
      <c r="AT37" s="96" t="e">
        <f ca="1">VLOOKUP($AG37,INDIRECT(CONCATENATE($CR37,"!",VLOOKUP($CR37,$AG$3:AT$8,AT$2,FALSE))),1,TRUE)</f>
        <v>#N/A</v>
      </c>
      <c r="AU37" s="96"/>
      <c r="AV37" s="96"/>
      <c r="AW37" s="96"/>
      <c r="AX37" s="96"/>
      <c r="AY37" s="96"/>
      <c r="AZ37" s="96"/>
      <c r="BA37" s="62">
        <f t="shared" si="46"/>
        <v>1</v>
      </c>
      <c r="BB37" s="58">
        <f t="shared" si="46"/>
        <v>1</v>
      </c>
      <c r="BC37" s="58">
        <f t="shared" si="47"/>
        <v>1</v>
      </c>
      <c r="BD37" s="58">
        <f t="shared" si="47"/>
        <v>1</v>
      </c>
      <c r="BE37" s="58">
        <f t="shared" si="16"/>
        <v>1</v>
      </c>
      <c r="BF37" s="58">
        <f t="shared" si="17"/>
        <v>1</v>
      </c>
      <c r="BG37" s="58">
        <f t="shared" si="18"/>
        <v>1</v>
      </c>
      <c r="BH37" s="58">
        <f t="shared" si="45"/>
        <v>1</v>
      </c>
      <c r="BI37" s="58">
        <f t="shared" si="45"/>
        <v>1</v>
      </c>
      <c r="BJ37" s="58">
        <f t="shared" si="45"/>
        <v>1</v>
      </c>
      <c r="BK37" s="58">
        <f t="shared" si="45"/>
        <v>1</v>
      </c>
      <c r="BL37" s="58">
        <f t="shared" si="45"/>
        <v>1</v>
      </c>
      <c r="BM37" s="58">
        <f t="shared" si="45"/>
        <v>1</v>
      </c>
      <c r="BU37" s="55" t="e">
        <f>HLOOKUP(AE37,$BA$10:BT37,COUNTIF($AE$7:AE37,"&lt;&gt;"&amp;""),FALSE)</f>
        <v>#N/A</v>
      </c>
      <c r="BV37" s="58">
        <f t="shared" si="19"/>
        <v>1</v>
      </c>
      <c r="BW37" s="55" t="str">
        <f t="shared" si="20"/>
        <v/>
      </c>
      <c r="BX37" s="110" t="str">
        <f ca="1">IF(OR(AE37=$BB$10,AE37=$BD$10,AE37=$BK$10,AE37=$BL$10,AE37=$BM$10),VLOOKUP(BW37,INDIRECT(CONCATENATE(CR37,"!",HLOOKUP(AE37,$CU$10:CY37,CZ37,FALSE))),1,TRUE),"")</f>
        <v/>
      </c>
      <c r="BY37" s="96" t="e">
        <f t="shared" ca="1" si="21"/>
        <v>#N/A</v>
      </c>
      <c r="BZ37" s="96" t="e">
        <f t="shared" ca="1" si="22"/>
        <v>#N/A</v>
      </c>
      <c r="CA37" s="96" t="e">
        <f t="shared" ca="1" si="23"/>
        <v>#N/A</v>
      </c>
      <c r="CB37" s="96" t="e">
        <f t="shared" ca="1" si="24"/>
        <v>#N/A</v>
      </c>
      <c r="CC37" s="96" t="e">
        <f t="shared" ca="1" si="25"/>
        <v>#VALUE!</v>
      </c>
      <c r="CD37" s="63">
        <f>Worksheet!K32</f>
        <v>0</v>
      </c>
      <c r="CE37" s="63">
        <f>Worksheet!L32</f>
        <v>0</v>
      </c>
      <c r="CF37" s="63">
        <f>Worksheet!M32</f>
        <v>0</v>
      </c>
      <c r="CG37" s="63">
        <f>Worksheet!N32</f>
        <v>0</v>
      </c>
      <c r="CH37" s="63">
        <f>Worksheet!O32</f>
        <v>0</v>
      </c>
      <c r="CI37" s="125" t="e">
        <f t="shared" ca="1" si="26"/>
        <v>#VALUE!</v>
      </c>
      <c r="CJ37" s="125" t="e">
        <f t="shared" ca="1" si="27"/>
        <v>#VALUE!</v>
      </c>
      <c r="CK37" s="125" t="e">
        <f t="shared" ca="1" si="28"/>
        <v>#VALUE!</v>
      </c>
      <c r="CL37" s="125" t="e">
        <f t="shared" ca="1" si="29"/>
        <v>#VALUE!</v>
      </c>
      <c r="CM37" s="125" t="e">
        <f t="shared" ca="1" si="30"/>
        <v>#VALUE!</v>
      </c>
      <c r="CN37" s="96" t="e">
        <f t="shared" ca="1" si="42"/>
        <v>#N/A</v>
      </c>
      <c r="CO37" s="97">
        <f>Worksheet!Q32</f>
        <v>0</v>
      </c>
      <c r="CP37" t="str">
        <f t="shared" si="32"/>
        <v>1</v>
      </c>
      <c r="CQ37" s="108" t="e">
        <f t="shared" si="43"/>
        <v>#N/A</v>
      </c>
      <c r="CR37" t="str">
        <f t="shared" si="34"/>
        <v>Standard1</v>
      </c>
      <c r="CT37" s="104" t="str">
        <f t="shared" ca="1" si="44"/>
        <v>$B$4:$P$1376</v>
      </c>
      <c r="CU37" s="96" t="str">
        <f>VLOOKUP($CR37,$CT$3:CU$8,2,FALSE)</f>
        <v>$I$230:$I$439</v>
      </c>
      <c r="CV37" s="96" t="str">
        <f>VLOOKUP($CR37,$CT$3:CV$8,3,FALSE)</f>
        <v>$I$471:$I$735</v>
      </c>
      <c r="CW37" s="96" t="str">
        <f>VLOOKUP($CR37,$CT$3:CW$8,4,FALSE)</f>
        <v>$I$736:$I$826</v>
      </c>
      <c r="CX37" s="96" t="str">
        <f>VLOOKUP($CR37,$CT$3:CX$8,5,FALSE)</f>
        <v>$I$827:$I$891</v>
      </c>
      <c r="CY37" s="96" t="str">
        <f>VLOOKUP($CR37,$CT$3:CY$8,6,FALSE)</f>
        <v>$I$892:$I$960</v>
      </c>
      <c r="CZ37">
        <f>COUNTIF($CU$10:CU37,"&lt;&gt;"&amp;"")</f>
        <v>28</v>
      </c>
      <c r="DB37" t="str">
        <f t="shared" si="4"/>
        <v/>
      </c>
      <c r="DC37" t="e">
        <f t="shared" ca="1" si="5"/>
        <v>#N/A</v>
      </c>
    </row>
    <row r="38" spans="17:107" x14ac:dyDescent="0.25">
      <c r="Q38" s="58" t="e">
        <f t="shared" ca="1" si="36"/>
        <v>#N/A</v>
      </c>
      <c r="R38" t="str">
        <f>IF(Worksheet!I33=$S$2,$S$2,IF(Worksheet!I33=$S$3,$S$3,$S$1))</f>
        <v>5502A</v>
      </c>
      <c r="S38" s="59" t="str">
        <f t="shared" ca="1" si="1"/>
        <v>*</v>
      </c>
      <c r="T38" s="55" t="e">
        <f t="shared" si="37"/>
        <v>#N/A</v>
      </c>
      <c r="U38" s="60">
        <f>IF(Worksheet!S33="%",ABS(Worksheet!Z33),ABS(Worksheet!U33))</f>
        <v>0</v>
      </c>
      <c r="V38" s="126">
        <f>IF(Worksheet!S33="%",Worksheet!AA33,Worksheet!S33)</f>
        <v>0</v>
      </c>
      <c r="W38" s="60" t="str">
        <f>IF(Worksheet!S33="%","",IF(Worksheet!Z33&lt;&gt;"",Worksheet!Z33,""))</f>
        <v/>
      </c>
      <c r="X38" s="60" t="str">
        <f>IF(Worksheet!S33="%","",IF(Worksheet!AA33&lt;&gt;"",Worksheet!AA33,""))</f>
        <v/>
      </c>
      <c r="Y38" s="58" t="str">
        <f t="shared" si="38"/>
        <v/>
      </c>
      <c r="Z38" s="58" t="str">
        <f t="shared" si="39"/>
        <v>0</v>
      </c>
      <c r="AA38" s="58" t="str">
        <f t="shared" si="40"/>
        <v>DC</v>
      </c>
      <c r="AB38" s="58" t="str">
        <f t="shared" si="11"/>
        <v>DC0</v>
      </c>
      <c r="AC38" s="58" t="str">
        <f>IF(Worksheet!H33&lt;&gt;"",Worksheet!H33,"")</f>
        <v/>
      </c>
      <c r="AD38" s="58" t="str">
        <f t="shared" si="2"/>
        <v/>
      </c>
      <c r="AE38" s="109" t="str">
        <f t="shared" si="12"/>
        <v>DC0</v>
      </c>
      <c r="AF38" s="109" t="e">
        <f>HLOOKUP(AE38,$AH$10:AZ38,COUNTIF($AE$7:AE38,"&lt;&gt;"&amp;""),FALSE)</f>
        <v>#N/A</v>
      </c>
      <c r="AG38" s="66" t="e">
        <f t="shared" si="41"/>
        <v>#N/A</v>
      </c>
      <c r="AH38" s="96" t="e">
        <f ca="1">VLOOKUP($AG38,INDIRECT(CONCATENATE($CR38,"!",VLOOKUP($CR38,$AG$3:AH$8,AH$2,FALSE))),1,TRUE)</f>
        <v>#N/A</v>
      </c>
      <c r="AI38" s="96" t="e">
        <f ca="1">VLOOKUP($AG38,INDIRECT(CONCATENATE($CR38,"!",VLOOKUP($CR38,$AG$3:AI$8,AI$2,FALSE))),1,TRUE)</f>
        <v>#N/A</v>
      </c>
      <c r="AJ38" s="96" t="e">
        <f ca="1">VLOOKUP($AG38,INDIRECT(CONCATENATE($CR38,"!",VLOOKUP($CR38,$AG$3:AJ$8,AJ$2,FALSE))),1,TRUE)</f>
        <v>#N/A</v>
      </c>
      <c r="AK38" s="96" t="e">
        <f ca="1">VLOOKUP($AG38,INDIRECT(CONCATENATE($CR38,"!",VLOOKUP($CR38,$AG$3:AK$8,AK$2,FALSE))),1,TRUE)</f>
        <v>#N/A</v>
      </c>
      <c r="AL38" s="96" t="e">
        <f ca="1">VLOOKUP($AG38,INDIRECT(CONCATENATE($CR38,"!",VLOOKUP($CR38,$AG$3:AL$8,AL$2,FALSE))),1,TRUE)</f>
        <v>#N/A</v>
      </c>
      <c r="AM38" s="96" t="e">
        <f ca="1">VLOOKUP($AG38,INDIRECT(CONCATENATE($CR38,"!",VLOOKUP($CR38,$AG$3:AM$8,AM$2,FALSE))),1,TRUE)</f>
        <v>#N/A</v>
      </c>
      <c r="AN38" s="96" t="e">
        <f ca="1">VLOOKUP($AG38,INDIRECT(CONCATENATE($CR38,"!",VLOOKUP($CR38,$AG$3:AN$8,AN$2,FALSE))),1,TRUE)</f>
        <v>#N/A</v>
      </c>
      <c r="AO38" s="96" t="e">
        <f ca="1">VLOOKUP($AG38,INDIRECT(CONCATENATE($CR38,"!",VLOOKUP($CR38,$AG$3:AO$8,AO$2,FALSE))),1,TRUE)</f>
        <v>#N/A</v>
      </c>
      <c r="AP38" s="96" t="e">
        <f ca="1">VLOOKUP($AG38,INDIRECT(CONCATENATE($CR38,"!",VLOOKUP($CR38,$AG$3:AP$8,AP$2,FALSE))),1,TRUE)</f>
        <v>#N/A</v>
      </c>
      <c r="AQ38" s="96" t="e">
        <f ca="1">VLOOKUP($AG38,INDIRECT(CONCATENATE($CR38,"!",VLOOKUP($CR38,$AG$3:AQ$8,AQ$2,FALSE))),1,TRUE)</f>
        <v>#N/A</v>
      </c>
      <c r="AR38" s="96" t="e">
        <f ca="1">VLOOKUP($AG38,INDIRECT(CONCATENATE($CR38,"!",VLOOKUP($CR38,$AG$3:AR$8,AR$2,FALSE))),1,TRUE)</f>
        <v>#N/A</v>
      </c>
      <c r="AS38" s="96" t="e">
        <f ca="1">VLOOKUP($AG38,INDIRECT(CONCATENATE($CR38,"!",VLOOKUP($CR38,$AG$3:AS$8,AS$2,FALSE))),1,TRUE)</f>
        <v>#N/A</v>
      </c>
      <c r="AT38" s="96" t="e">
        <f ca="1">VLOOKUP($AG38,INDIRECT(CONCATENATE($CR38,"!",VLOOKUP($CR38,$AG$3:AT$8,AT$2,FALSE))),1,TRUE)</f>
        <v>#N/A</v>
      </c>
      <c r="AU38" s="96"/>
      <c r="AV38" s="96"/>
      <c r="AW38" s="96"/>
      <c r="AX38" s="96"/>
      <c r="AY38" s="96"/>
      <c r="AZ38" s="96"/>
      <c r="BA38" s="62">
        <f t="shared" si="46"/>
        <v>1</v>
      </c>
      <c r="BB38" s="58">
        <f t="shared" si="46"/>
        <v>1</v>
      </c>
      <c r="BC38" s="58">
        <f t="shared" si="47"/>
        <v>1</v>
      </c>
      <c r="BD38" s="58">
        <f t="shared" si="47"/>
        <v>1</v>
      </c>
      <c r="BE38" s="58">
        <f t="shared" si="16"/>
        <v>1</v>
      </c>
      <c r="BF38" s="58">
        <f t="shared" si="17"/>
        <v>1</v>
      </c>
      <c r="BG38" s="58">
        <f t="shared" si="18"/>
        <v>1</v>
      </c>
      <c r="BH38" s="58">
        <f t="shared" si="45"/>
        <v>1</v>
      </c>
      <c r="BI38" s="58">
        <f t="shared" si="45"/>
        <v>1</v>
      </c>
      <c r="BJ38" s="58">
        <f t="shared" si="45"/>
        <v>1</v>
      </c>
      <c r="BK38" s="58">
        <f t="shared" si="45"/>
        <v>1</v>
      </c>
      <c r="BL38" s="58">
        <f t="shared" si="45"/>
        <v>1</v>
      </c>
      <c r="BM38" s="58">
        <f t="shared" si="45"/>
        <v>1</v>
      </c>
      <c r="BU38" s="55" t="e">
        <f>HLOOKUP(AE38,$BA$10:BT38,COUNTIF($AE$7:AE38,"&lt;&gt;"&amp;""),FALSE)</f>
        <v>#N/A</v>
      </c>
      <c r="BV38" s="58">
        <f t="shared" si="19"/>
        <v>1</v>
      </c>
      <c r="BW38" s="55" t="str">
        <f t="shared" si="20"/>
        <v/>
      </c>
      <c r="BX38" s="110" t="str">
        <f ca="1">IF(OR(AE38=$BB$10,AE38=$BD$10,AE38=$BK$10,AE38=$BL$10,AE38=$BM$10),VLOOKUP(BW38,INDIRECT(CONCATENATE(CR38,"!",HLOOKUP(AE38,$CU$10:CY38,CZ38,FALSE))),1,TRUE),"")</f>
        <v/>
      </c>
      <c r="BY38" s="96" t="e">
        <f t="shared" ca="1" si="21"/>
        <v>#N/A</v>
      </c>
      <c r="BZ38" s="96" t="e">
        <f t="shared" ca="1" si="22"/>
        <v>#N/A</v>
      </c>
      <c r="CA38" s="96" t="e">
        <f t="shared" ca="1" si="23"/>
        <v>#N/A</v>
      </c>
      <c r="CB38" s="96" t="e">
        <f t="shared" ca="1" si="24"/>
        <v>#N/A</v>
      </c>
      <c r="CC38" s="96" t="e">
        <f t="shared" ca="1" si="25"/>
        <v>#VALUE!</v>
      </c>
      <c r="CD38" s="63">
        <f>Worksheet!K33</f>
        <v>0</v>
      </c>
      <c r="CE38" s="63">
        <f>Worksheet!L33</f>
        <v>0</v>
      </c>
      <c r="CF38" s="63">
        <f>Worksheet!M33</f>
        <v>0</v>
      </c>
      <c r="CG38" s="63">
        <f>Worksheet!N33</f>
        <v>0</v>
      </c>
      <c r="CH38" s="63">
        <f>Worksheet!O33</f>
        <v>0</v>
      </c>
      <c r="CI38" s="125" t="e">
        <f t="shared" ca="1" si="26"/>
        <v>#VALUE!</v>
      </c>
      <c r="CJ38" s="125" t="e">
        <f t="shared" ca="1" si="27"/>
        <v>#VALUE!</v>
      </c>
      <c r="CK38" s="125" t="e">
        <f t="shared" ca="1" si="28"/>
        <v>#VALUE!</v>
      </c>
      <c r="CL38" s="125" t="e">
        <f t="shared" ca="1" si="29"/>
        <v>#VALUE!</v>
      </c>
      <c r="CM38" s="125" t="e">
        <f t="shared" ca="1" si="30"/>
        <v>#VALUE!</v>
      </c>
      <c r="CN38" s="96" t="e">
        <f t="shared" ca="1" si="42"/>
        <v>#N/A</v>
      </c>
      <c r="CO38" s="97">
        <f>Worksheet!Q33</f>
        <v>0</v>
      </c>
      <c r="CP38" t="str">
        <f t="shared" si="32"/>
        <v>1</v>
      </c>
      <c r="CQ38" s="108" t="e">
        <f t="shared" si="43"/>
        <v>#N/A</v>
      </c>
      <c r="CR38" t="str">
        <f t="shared" si="34"/>
        <v>Standard1</v>
      </c>
      <c r="CT38" s="104" t="str">
        <f t="shared" ca="1" si="44"/>
        <v>$B$4:$P$1376</v>
      </c>
      <c r="CU38" s="96" t="str">
        <f>VLOOKUP($CR38,$CT$3:CU$8,2,FALSE)</f>
        <v>$I$230:$I$439</v>
      </c>
      <c r="CV38" s="96" t="str">
        <f>VLOOKUP($CR38,$CT$3:CV$8,3,FALSE)</f>
        <v>$I$471:$I$735</v>
      </c>
      <c r="CW38" s="96" t="str">
        <f>VLOOKUP($CR38,$CT$3:CW$8,4,FALSE)</f>
        <v>$I$736:$I$826</v>
      </c>
      <c r="CX38" s="96" t="str">
        <f>VLOOKUP($CR38,$CT$3:CX$8,5,FALSE)</f>
        <v>$I$827:$I$891</v>
      </c>
      <c r="CY38" s="96" t="str">
        <f>VLOOKUP($CR38,$CT$3:CY$8,6,FALSE)</f>
        <v>$I$892:$I$960</v>
      </c>
      <c r="CZ38">
        <f>COUNTIF($CU$10:CU38,"&lt;&gt;"&amp;"")</f>
        <v>29</v>
      </c>
      <c r="DB38" t="str">
        <f t="shared" si="4"/>
        <v/>
      </c>
      <c r="DC38" t="e">
        <f t="shared" ca="1" si="5"/>
        <v>#N/A</v>
      </c>
    </row>
    <row r="39" spans="17:107" x14ac:dyDescent="0.25">
      <c r="Q39" s="58" t="e">
        <f t="shared" ca="1" si="36"/>
        <v>#N/A</v>
      </c>
      <c r="R39" t="str">
        <f>IF(Worksheet!I34=$S$2,$S$2,IF(Worksheet!I34=$S$3,$S$3,$S$1))</f>
        <v>5502A</v>
      </c>
      <c r="S39" s="59" t="str">
        <f t="shared" ca="1" si="1"/>
        <v>*</v>
      </c>
      <c r="T39" s="55" t="e">
        <f t="shared" si="37"/>
        <v>#N/A</v>
      </c>
      <c r="U39" s="60">
        <f>IF(Worksheet!S34="%",ABS(Worksheet!Z34),ABS(Worksheet!U34))</f>
        <v>0</v>
      </c>
      <c r="V39" s="126">
        <f>IF(Worksheet!S34="%",Worksheet!AA34,Worksheet!S34)</f>
        <v>0</v>
      </c>
      <c r="W39" s="60" t="str">
        <f>IF(Worksheet!S34="%","",IF(Worksheet!Z34&lt;&gt;"",Worksheet!Z34,""))</f>
        <v/>
      </c>
      <c r="X39" s="60" t="str">
        <f>IF(Worksheet!S34="%","",IF(Worksheet!AA34&lt;&gt;"",Worksheet!AA34,""))</f>
        <v/>
      </c>
      <c r="Y39" s="58" t="str">
        <f t="shared" si="38"/>
        <v/>
      </c>
      <c r="Z39" s="58" t="str">
        <f t="shared" si="39"/>
        <v>0</v>
      </c>
      <c r="AA39" s="58" t="str">
        <f t="shared" si="40"/>
        <v>DC</v>
      </c>
      <c r="AB39" s="58" t="str">
        <f t="shared" si="11"/>
        <v>DC0</v>
      </c>
      <c r="AC39" s="58" t="str">
        <f>IF(Worksheet!H34&lt;&gt;"",Worksheet!H34,"")</f>
        <v/>
      </c>
      <c r="AD39" s="58" t="str">
        <f t="shared" si="2"/>
        <v/>
      </c>
      <c r="AE39" s="109" t="str">
        <f t="shared" si="12"/>
        <v>DC0</v>
      </c>
      <c r="AF39" s="109" t="e">
        <f>HLOOKUP(AE39,$AH$10:AZ39,COUNTIF($AE$7:AE39,"&lt;&gt;"&amp;""),FALSE)</f>
        <v>#N/A</v>
      </c>
      <c r="AG39" s="66" t="e">
        <f t="shared" si="41"/>
        <v>#N/A</v>
      </c>
      <c r="AH39" s="96" t="e">
        <f ca="1">VLOOKUP($AG39,INDIRECT(CONCATENATE($CR39,"!",VLOOKUP($CR39,$AG$3:AH$8,AH$2,FALSE))),1,TRUE)</f>
        <v>#N/A</v>
      </c>
      <c r="AI39" s="96" t="e">
        <f ca="1">VLOOKUP($AG39,INDIRECT(CONCATENATE($CR39,"!",VLOOKUP($CR39,$AG$3:AI$8,AI$2,FALSE))),1,TRUE)</f>
        <v>#N/A</v>
      </c>
      <c r="AJ39" s="96" t="e">
        <f ca="1">VLOOKUP($AG39,INDIRECT(CONCATENATE($CR39,"!",VLOOKUP($CR39,$AG$3:AJ$8,AJ$2,FALSE))),1,TRUE)</f>
        <v>#N/A</v>
      </c>
      <c r="AK39" s="96" t="e">
        <f ca="1">VLOOKUP($AG39,INDIRECT(CONCATENATE($CR39,"!",VLOOKUP($CR39,$AG$3:AK$8,AK$2,FALSE))),1,TRUE)</f>
        <v>#N/A</v>
      </c>
      <c r="AL39" s="96" t="e">
        <f ca="1">VLOOKUP($AG39,INDIRECT(CONCATENATE($CR39,"!",VLOOKUP($CR39,$AG$3:AL$8,AL$2,FALSE))),1,TRUE)</f>
        <v>#N/A</v>
      </c>
      <c r="AM39" s="96" t="e">
        <f ca="1">VLOOKUP($AG39,INDIRECT(CONCATENATE($CR39,"!",VLOOKUP($CR39,$AG$3:AM$8,AM$2,FALSE))),1,TRUE)</f>
        <v>#N/A</v>
      </c>
      <c r="AN39" s="96" t="e">
        <f ca="1">VLOOKUP($AG39,INDIRECT(CONCATENATE($CR39,"!",VLOOKUP($CR39,$AG$3:AN$8,AN$2,FALSE))),1,TRUE)</f>
        <v>#N/A</v>
      </c>
      <c r="AO39" s="96" t="e">
        <f ca="1">VLOOKUP($AG39,INDIRECT(CONCATENATE($CR39,"!",VLOOKUP($CR39,$AG$3:AO$8,AO$2,FALSE))),1,TRUE)</f>
        <v>#N/A</v>
      </c>
      <c r="AP39" s="96" t="e">
        <f ca="1">VLOOKUP($AG39,INDIRECT(CONCATENATE($CR39,"!",VLOOKUP($CR39,$AG$3:AP$8,AP$2,FALSE))),1,TRUE)</f>
        <v>#N/A</v>
      </c>
      <c r="AQ39" s="96" t="e">
        <f ca="1">VLOOKUP($AG39,INDIRECT(CONCATENATE($CR39,"!",VLOOKUP($CR39,$AG$3:AQ$8,AQ$2,FALSE))),1,TRUE)</f>
        <v>#N/A</v>
      </c>
      <c r="AR39" s="96" t="e">
        <f ca="1">VLOOKUP($AG39,INDIRECT(CONCATENATE($CR39,"!",VLOOKUP($CR39,$AG$3:AR$8,AR$2,FALSE))),1,TRUE)</f>
        <v>#N/A</v>
      </c>
      <c r="AS39" s="96" t="e">
        <f ca="1">VLOOKUP($AG39,INDIRECT(CONCATENATE($CR39,"!",VLOOKUP($CR39,$AG$3:AS$8,AS$2,FALSE))),1,TRUE)</f>
        <v>#N/A</v>
      </c>
      <c r="AT39" s="96" t="e">
        <f ca="1">VLOOKUP($AG39,INDIRECT(CONCATENATE($CR39,"!",VLOOKUP($CR39,$AG$3:AT$8,AT$2,FALSE))),1,TRUE)</f>
        <v>#N/A</v>
      </c>
      <c r="AU39" s="96"/>
      <c r="AV39" s="96"/>
      <c r="AW39" s="96"/>
      <c r="AX39" s="96"/>
      <c r="AY39" s="96"/>
      <c r="AZ39" s="96"/>
      <c r="BA39" s="62">
        <f t="shared" si="46"/>
        <v>1</v>
      </c>
      <c r="BB39" s="58">
        <f t="shared" si="46"/>
        <v>1</v>
      </c>
      <c r="BC39" s="58">
        <f t="shared" si="47"/>
        <v>1</v>
      </c>
      <c r="BD39" s="58">
        <f t="shared" si="47"/>
        <v>1</v>
      </c>
      <c r="BE39" s="58">
        <f t="shared" si="16"/>
        <v>1</v>
      </c>
      <c r="BF39" s="58">
        <f t="shared" si="17"/>
        <v>1</v>
      </c>
      <c r="BG39" s="58">
        <f t="shared" si="18"/>
        <v>1</v>
      </c>
      <c r="BH39" s="58">
        <f t="shared" si="45"/>
        <v>1</v>
      </c>
      <c r="BI39" s="58">
        <f t="shared" si="45"/>
        <v>1</v>
      </c>
      <c r="BJ39" s="58">
        <f t="shared" si="45"/>
        <v>1</v>
      </c>
      <c r="BK39" s="58">
        <f t="shared" si="45"/>
        <v>1</v>
      </c>
      <c r="BL39" s="58">
        <f t="shared" si="45"/>
        <v>1</v>
      </c>
      <c r="BM39" s="58">
        <f t="shared" si="45"/>
        <v>1</v>
      </c>
      <c r="BU39" s="55" t="e">
        <f>HLOOKUP(AE39,$BA$10:BT39,COUNTIF($AE$7:AE39,"&lt;&gt;"&amp;""),FALSE)</f>
        <v>#N/A</v>
      </c>
      <c r="BV39" s="58">
        <f t="shared" si="19"/>
        <v>1</v>
      </c>
      <c r="BW39" s="55" t="str">
        <f t="shared" si="20"/>
        <v/>
      </c>
      <c r="BX39" s="110" t="str">
        <f ca="1">IF(OR(AE39=$BB$10,AE39=$BD$10,AE39=$BK$10,AE39=$BL$10,AE39=$BM$10),VLOOKUP(BW39,INDIRECT(CONCATENATE(CR39,"!",HLOOKUP(AE39,$CU$10:CY39,CZ39,FALSE))),1,TRUE),"")</f>
        <v/>
      </c>
      <c r="BY39" s="96" t="e">
        <f t="shared" ca="1" si="21"/>
        <v>#N/A</v>
      </c>
      <c r="BZ39" s="96" t="e">
        <f t="shared" ca="1" si="22"/>
        <v>#N/A</v>
      </c>
      <c r="CA39" s="96" t="e">
        <f t="shared" ca="1" si="23"/>
        <v>#N/A</v>
      </c>
      <c r="CB39" s="96" t="e">
        <f t="shared" ca="1" si="24"/>
        <v>#N/A</v>
      </c>
      <c r="CC39" s="96" t="e">
        <f t="shared" ca="1" si="25"/>
        <v>#VALUE!</v>
      </c>
      <c r="CD39" s="63">
        <f>Worksheet!K34</f>
        <v>0</v>
      </c>
      <c r="CE39" s="63">
        <f>Worksheet!L34</f>
        <v>0</v>
      </c>
      <c r="CF39" s="63">
        <f>Worksheet!M34</f>
        <v>0</v>
      </c>
      <c r="CG39" s="63">
        <f>Worksheet!N34</f>
        <v>0</v>
      </c>
      <c r="CH39" s="63">
        <f>Worksheet!O34</f>
        <v>0</v>
      </c>
      <c r="CI39" s="125" t="e">
        <f t="shared" ca="1" si="26"/>
        <v>#VALUE!</v>
      </c>
      <c r="CJ39" s="125" t="e">
        <f t="shared" ca="1" si="27"/>
        <v>#VALUE!</v>
      </c>
      <c r="CK39" s="125" t="e">
        <f t="shared" ca="1" si="28"/>
        <v>#VALUE!</v>
      </c>
      <c r="CL39" s="125" t="e">
        <f t="shared" ca="1" si="29"/>
        <v>#VALUE!</v>
      </c>
      <c r="CM39" s="125" t="e">
        <f t="shared" ca="1" si="30"/>
        <v>#VALUE!</v>
      </c>
      <c r="CN39" s="96" t="e">
        <f t="shared" ca="1" si="42"/>
        <v>#N/A</v>
      </c>
      <c r="CO39" s="97">
        <f>Worksheet!Q34</f>
        <v>0</v>
      </c>
      <c r="CP39" t="str">
        <f t="shared" si="32"/>
        <v>1</v>
      </c>
      <c r="CQ39" s="108" t="e">
        <f t="shared" si="43"/>
        <v>#N/A</v>
      </c>
      <c r="CR39" t="str">
        <f t="shared" si="34"/>
        <v>Standard1</v>
      </c>
      <c r="CT39" s="104" t="str">
        <f t="shared" ca="1" si="44"/>
        <v>$B$4:$P$1376</v>
      </c>
      <c r="CU39" s="96" t="str">
        <f>VLOOKUP($CR39,$CT$3:CU$8,2,FALSE)</f>
        <v>$I$230:$I$439</v>
      </c>
      <c r="CV39" s="96" t="str">
        <f>VLOOKUP($CR39,$CT$3:CV$8,3,FALSE)</f>
        <v>$I$471:$I$735</v>
      </c>
      <c r="CW39" s="96" t="str">
        <f>VLOOKUP($CR39,$CT$3:CW$8,4,FALSE)</f>
        <v>$I$736:$I$826</v>
      </c>
      <c r="CX39" s="96" t="str">
        <f>VLOOKUP($CR39,$CT$3:CX$8,5,FALSE)</f>
        <v>$I$827:$I$891</v>
      </c>
      <c r="CY39" s="96" t="str">
        <f>VLOOKUP($CR39,$CT$3:CY$8,6,FALSE)</f>
        <v>$I$892:$I$960</v>
      </c>
      <c r="CZ39">
        <f>COUNTIF($CU$10:CU39,"&lt;&gt;"&amp;"")</f>
        <v>30</v>
      </c>
      <c r="DB39" t="str">
        <f t="shared" si="4"/>
        <v/>
      </c>
      <c r="DC39" t="e">
        <f t="shared" ca="1" si="5"/>
        <v>#N/A</v>
      </c>
    </row>
    <row r="40" spans="17:107" x14ac:dyDescent="0.25">
      <c r="Q40" s="58" t="e">
        <f t="shared" ca="1" si="36"/>
        <v>#N/A</v>
      </c>
      <c r="R40" t="str">
        <f>IF(Worksheet!I35=$S$2,$S$2,IF(Worksheet!I35=$S$3,$S$3,$S$1))</f>
        <v>5502A</v>
      </c>
      <c r="S40" s="59" t="str">
        <f t="shared" ca="1" si="1"/>
        <v>*</v>
      </c>
      <c r="T40" s="55" t="e">
        <f t="shared" si="37"/>
        <v>#N/A</v>
      </c>
      <c r="U40" s="60">
        <f>IF(Worksheet!S35="%",ABS(Worksheet!Z35),ABS(Worksheet!U35))</f>
        <v>0</v>
      </c>
      <c r="V40" s="126">
        <f>IF(Worksheet!S35="%",Worksheet!AA35,Worksheet!S35)</f>
        <v>0</v>
      </c>
      <c r="W40" s="60" t="str">
        <f>IF(Worksheet!S35="%","",IF(Worksheet!Z35&lt;&gt;"",Worksheet!Z35,""))</f>
        <v/>
      </c>
      <c r="X40" s="60" t="str">
        <f>IF(Worksheet!S35="%","",IF(Worksheet!AA35&lt;&gt;"",Worksheet!AA35,""))</f>
        <v/>
      </c>
      <c r="Y40" s="58" t="str">
        <f t="shared" si="38"/>
        <v/>
      </c>
      <c r="Z40" s="58" t="str">
        <f t="shared" si="39"/>
        <v>0</v>
      </c>
      <c r="AA40" s="58" t="str">
        <f t="shared" si="40"/>
        <v>DC</v>
      </c>
      <c r="AB40" s="58" t="str">
        <f t="shared" si="11"/>
        <v>DC0</v>
      </c>
      <c r="AC40" s="58" t="str">
        <f>IF(Worksheet!H35&lt;&gt;"",Worksheet!H35,"")</f>
        <v/>
      </c>
      <c r="AD40" s="58" t="str">
        <f t="shared" si="2"/>
        <v/>
      </c>
      <c r="AE40" s="109" t="str">
        <f t="shared" si="12"/>
        <v>DC0</v>
      </c>
      <c r="AF40" s="109" t="e">
        <f>HLOOKUP(AE40,$AH$10:AZ40,COUNTIF($AE$7:AE40,"&lt;&gt;"&amp;""),FALSE)</f>
        <v>#N/A</v>
      </c>
      <c r="AG40" s="66" t="e">
        <f t="shared" si="41"/>
        <v>#N/A</v>
      </c>
      <c r="AH40" s="96" t="e">
        <f ca="1">VLOOKUP($AG40,INDIRECT(CONCATENATE($CR40,"!",VLOOKUP($CR40,$AG$3:AH$8,AH$2,FALSE))),1,TRUE)</f>
        <v>#N/A</v>
      </c>
      <c r="AI40" s="96" t="e">
        <f ca="1">VLOOKUP($AG40,INDIRECT(CONCATENATE($CR40,"!",VLOOKUP($CR40,$AG$3:AI$8,AI$2,FALSE))),1,TRUE)</f>
        <v>#N/A</v>
      </c>
      <c r="AJ40" s="96" t="e">
        <f ca="1">VLOOKUP($AG40,INDIRECT(CONCATENATE($CR40,"!",VLOOKUP($CR40,$AG$3:AJ$8,AJ$2,FALSE))),1,TRUE)</f>
        <v>#N/A</v>
      </c>
      <c r="AK40" s="96" t="e">
        <f ca="1">VLOOKUP($AG40,INDIRECT(CONCATENATE($CR40,"!",VLOOKUP($CR40,$AG$3:AK$8,AK$2,FALSE))),1,TRUE)</f>
        <v>#N/A</v>
      </c>
      <c r="AL40" s="96" t="e">
        <f ca="1">VLOOKUP($AG40,INDIRECT(CONCATENATE($CR40,"!",VLOOKUP($CR40,$AG$3:AL$8,AL$2,FALSE))),1,TRUE)</f>
        <v>#N/A</v>
      </c>
      <c r="AM40" s="96" t="e">
        <f ca="1">VLOOKUP($AG40,INDIRECT(CONCATENATE($CR40,"!",VLOOKUP($CR40,$AG$3:AM$8,AM$2,FALSE))),1,TRUE)</f>
        <v>#N/A</v>
      </c>
      <c r="AN40" s="96" t="e">
        <f ca="1">VLOOKUP($AG40,INDIRECT(CONCATENATE($CR40,"!",VLOOKUP($CR40,$AG$3:AN$8,AN$2,FALSE))),1,TRUE)</f>
        <v>#N/A</v>
      </c>
      <c r="AO40" s="96" t="e">
        <f ca="1">VLOOKUP($AG40,INDIRECT(CONCATENATE($CR40,"!",VLOOKUP($CR40,$AG$3:AO$8,AO$2,FALSE))),1,TRUE)</f>
        <v>#N/A</v>
      </c>
      <c r="AP40" s="96" t="e">
        <f ca="1">VLOOKUP($AG40,INDIRECT(CONCATENATE($CR40,"!",VLOOKUP($CR40,$AG$3:AP$8,AP$2,FALSE))),1,TRUE)</f>
        <v>#N/A</v>
      </c>
      <c r="AQ40" s="96" t="e">
        <f ca="1">VLOOKUP($AG40,INDIRECT(CONCATENATE($CR40,"!",VLOOKUP($CR40,$AG$3:AQ$8,AQ$2,FALSE))),1,TRUE)</f>
        <v>#N/A</v>
      </c>
      <c r="AR40" s="96" t="e">
        <f ca="1">VLOOKUP($AG40,INDIRECT(CONCATENATE($CR40,"!",VLOOKUP($CR40,$AG$3:AR$8,AR$2,FALSE))),1,TRUE)</f>
        <v>#N/A</v>
      </c>
      <c r="AS40" s="96" t="e">
        <f ca="1">VLOOKUP($AG40,INDIRECT(CONCATENATE($CR40,"!",VLOOKUP($CR40,$AG$3:AS$8,AS$2,FALSE))),1,TRUE)</f>
        <v>#N/A</v>
      </c>
      <c r="AT40" s="96" t="e">
        <f ca="1">VLOOKUP($AG40,INDIRECT(CONCATENATE($CR40,"!",VLOOKUP($CR40,$AG$3:AT$8,AT$2,FALSE))),1,TRUE)</f>
        <v>#N/A</v>
      </c>
      <c r="AU40" s="96"/>
      <c r="AV40" s="96"/>
      <c r="AW40" s="96"/>
      <c r="AX40" s="96"/>
      <c r="AY40" s="96"/>
      <c r="AZ40" s="96"/>
      <c r="BA40" s="62">
        <f t="shared" si="46"/>
        <v>1</v>
      </c>
      <c r="BB40" s="58">
        <f t="shared" si="46"/>
        <v>1</v>
      </c>
      <c r="BC40" s="58">
        <f t="shared" si="47"/>
        <v>1</v>
      </c>
      <c r="BD40" s="58">
        <f t="shared" si="47"/>
        <v>1</v>
      </c>
      <c r="BE40" s="58">
        <f t="shared" si="16"/>
        <v>1</v>
      </c>
      <c r="BF40" s="58">
        <f t="shared" si="17"/>
        <v>1</v>
      </c>
      <c r="BG40" s="58">
        <f t="shared" si="18"/>
        <v>1</v>
      </c>
      <c r="BH40" s="58">
        <f t="shared" si="45"/>
        <v>1</v>
      </c>
      <c r="BI40" s="58">
        <f t="shared" si="45"/>
        <v>1</v>
      </c>
      <c r="BJ40" s="58">
        <f t="shared" si="45"/>
        <v>1</v>
      </c>
      <c r="BK40" s="58">
        <f t="shared" si="45"/>
        <v>1</v>
      </c>
      <c r="BL40" s="58">
        <f t="shared" si="45"/>
        <v>1</v>
      </c>
      <c r="BM40" s="58">
        <f t="shared" si="45"/>
        <v>1</v>
      </c>
      <c r="BU40" s="55" t="e">
        <f>HLOOKUP(AE40,$BA$10:BT40,COUNTIF($AE$7:AE40,"&lt;&gt;"&amp;""),FALSE)</f>
        <v>#N/A</v>
      </c>
      <c r="BV40" s="58">
        <f t="shared" si="19"/>
        <v>1</v>
      </c>
      <c r="BW40" s="55" t="str">
        <f t="shared" si="20"/>
        <v/>
      </c>
      <c r="BX40" s="110" t="str">
        <f ca="1">IF(OR(AE40=$BB$10,AE40=$BD$10,AE40=$BK$10,AE40=$BL$10,AE40=$BM$10),VLOOKUP(BW40,INDIRECT(CONCATENATE(CR40,"!",HLOOKUP(AE40,$CU$10:CY40,CZ40,FALSE))),1,TRUE),"")</f>
        <v/>
      </c>
      <c r="BY40" s="96" t="e">
        <f t="shared" ca="1" si="21"/>
        <v>#N/A</v>
      </c>
      <c r="BZ40" s="96" t="e">
        <f t="shared" ca="1" si="22"/>
        <v>#N/A</v>
      </c>
      <c r="CA40" s="96" t="e">
        <f t="shared" ca="1" si="23"/>
        <v>#N/A</v>
      </c>
      <c r="CB40" s="96" t="e">
        <f t="shared" ca="1" si="24"/>
        <v>#N/A</v>
      </c>
      <c r="CC40" s="96" t="e">
        <f t="shared" ca="1" si="25"/>
        <v>#VALUE!</v>
      </c>
      <c r="CD40" s="63">
        <f>Worksheet!K35</f>
        <v>0</v>
      </c>
      <c r="CE40" s="63">
        <f>Worksheet!L35</f>
        <v>0</v>
      </c>
      <c r="CF40" s="63">
        <f>Worksheet!M35</f>
        <v>0</v>
      </c>
      <c r="CG40" s="63">
        <f>Worksheet!N35</f>
        <v>0</v>
      </c>
      <c r="CH40" s="63">
        <f>Worksheet!O35</f>
        <v>0</v>
      </c>
      <c r="CI40" s="125" t="e">
        <f t="shared" ca="1" si="26"/>
        <v>#VALUE!</v>
      </c>
      <c r="CJ40" s="125" t="e">
        <f t="shared" ca="1" si="27"/>
        <v>#VALUE!</v>
      </c>
      <c r="CK40" s="125" t="e">
        <f t="shared" ca="1" si="28"/>
        <v>#VALUE!</v>
      </c>
      <c r="CL40" s="125" t="e">
        <f t="shared" ca="1" si="29"/>
        <v>#VALUE!</v>
      </c>
      <c r="CM40" s="125" t="e">
        <f t="shared" ca="1" si="30"/>
        <v>#VALUE!</v>
      </c>
      <c r="CN40" s="96" t="e">
        <f t="shared" ca="1" si="42"/>
        <v>#N/A</v>
      </c>
      <c r="CO40" s="97">
        <f>Worksheet!Q35</f>
        <v>0</v>
      </c>
      <c r="CP40" t="str">
        <f t="shared" si="32"/>
        <v>1</v>
      </c>
      <c r="CQ40" s="108" t="e">
        <f t="shared" si="43"/>
        <v>#N/A</v>
      </c>
      <c r="CR40" t="str">
        <f t="shared" si="34"/>
        <v>Standard1</v>
      </c>
      <c r="CT40" s="104" t="str">
        <f t="shared" ca="1" si="44"/>
        <v>$B$4:$P$1376</v>
      </c>
      <c r="CU40" s="96" t="str">
        <f>VLOOKUP($CR40,$CT$3:CU$8,2,FALSE)</f>
        <v>$I$230:$I$439</v>
      </c>
      <c r="CV40" s="96" t="str">
        <f>VLOOKUP($CR40,$CT$3:CV$8,3,FALSE)</f>
        <v>$I$471:$I$735</v>
      </c>
      <c r="CW40" s="96" t="str">
        <f>VLOOKUP($CR40,$CT$3:CW$8,4,FALSE)</f>
        <v>$I$736:$I$826</v>
      </c>
      <c r="CX40" s="96" t="str">
        <f>VLOOKUP($CR40,$CT$3:CX$8,5,FALSE)</f>
        <v>$I$827:$I$891</v>
      </c>
      <c r="CY40" s="96" t="str">
        <f>VLOOKUP($CR40,$CT$3:CY$8,6,FALSE)</f>
        <v>$I$892:$I$960</v>
      </c>
      <c r="CZ40">
        <f>COUNTIF($CU$10:CU40,"&lt;&gt;"&amp;"")</f>
        <v>31</v>
      </c>
      <c r="DB40" t="str">
        <f t="shared" si="4"/>
        <v/>
      </c>
      <c r="DC40" t="e">
        <f t="shared" ca="1" si="5"/>
        <v>#N/A</v>
      </c>
    </row>
    <row r="41" spans="17:107" x14ac:dyDescent="0.25">
      <c r="Q41" s="58" t="e">
        <f t="shared" ca="1" si="36"/>
        <v>#N/A</v>
      </c>
      <c r="R41" t="str">
        <f>IF(Worksheet!I36=$S$2,$S$2,IF(Worksheet!I36=$S$3,$S$3,$S$1))</f>
        <v>5502A</v>
      </c>
      <c r="S41" s="59" t="str">
        <f t="shared" ca="1" si="1"/>
        <v>*</v>
      </c>
      <c r="T41" s="55" t="e">
        <f t="shared" si="37"/>
        <v>#N/A</v>
      </c>
      <c r="U41" s="60">
        <f>IF(Worksheet!S36="%",ABS(Worksheet!Z36),ABS(Worksheet!U36))</f>
        <v>0</v>
      </c>
      <c r="V41" s="126">
        <f>IF(Worksheet!S36="%",Worksheet!AA36,Worksheet!S36)</f>
        <v>0</v>
      </c>
      <c r="W41" s="60" t="str">
        <f>IF(Worksheet!S36="%","",IF(Worksheet!Z36&lt;&gt;"",Worksheet!Z36,""))</f>
        <v/>
      </c>
      <c r="X41" s="60" t="str">
        <f>IF(Worksheet!S36="%","",IF(Worksheet!AA36&lt;&gt;"",Worksheet!AA36,""))</f>
        <v/>
      </c>
      <c r="Y41" s="58" t="str">
        <f t="shared" si="38"/>
        <v/>
      </c>
      <c r="Z41" s="58" t="str">
        <f t="shared" si="39"/>
        <v>0</v>
      </c>
      <c r="AA41" s="58" t="str">
        <f t="shared" si="40"/>
        <v>DC</v>
      </c>
      <c r="AB41" s="58" t="str">
        <f t="shared" si="11"/>
        <v>DC0</v>
      </c>
      <c r="AC41" s="58" t="str">
        <f>IF(Worksheet!H36&lt;&gt;"",Worksheet!H36,"")</f>
        <v/>
      </c>
      <c r="AD41" s="58" t="str">
        <f t="shared" si="2"/>
        <v/>
      </c>
      <c r="AE41" s="109" t="str">
        <f t="shared" si="12"/>
        <v>DC0</v>
      </c>
      <c r="AF41" s="109" t="e">
        <f>HLOOKUP(AE41,$AH$10:AZ41,COUNTIF($AE$7:AE41,"&lt;&gt;"&amp;""),FALSE)</f>
        <v>#N/A</v>
      </c>
      <c r="AG41" s="66" t="e">
        <f t="shared" si="41"/>
        <v>#N/A</v>
      </c>
      <c r="AH41" s="96" t="e">
        <f ca="1">VLOOKUP($AG41,INDIRECT(CONCATENATE($CR41,"!",VLOOKUP($CR41,$AG$3:AH$8,AH$2,FALSE))),1,TRUE)</f>
        <v>#N/A</v>
      </c>
      <c r="AI41" s="96" t="e">
        <f ca="1">VLOOKUP($AG41,INDIRECT(CONCATENATE($CR41,"!",VLOOKUP($CR41,$AG$3:AI$8,AI$2,FALSE))),1,TRUE)</f>
        <v>#N/A</v>
      </c>
      <c r="AJ41" s="96" t="e">
        <f ca="1">VLOOKUP($AG41,INDIRECT(CONCATENATE($CR41,"!",VLOOKUP($CR41,$AG$3:AJ$8,AJ$2,FALSE))),1,TRUE)</f>
        <v>#N/A</v>
      </c>
      <c r="AK41" s="96" t="e">
        <f ca="1">VLOOKUP($AG41,INDIRECT(CONCATENATE($CR41,"!",VLOOKUP($CR41,$AG$3:AK$8,AK$2,FALSE))),1,TRUE)</f>
        <v>#N/A</v>
      </c>
      <c r="AL41" s="96" t="e">
        <f ca="1">VLOOKUP($AG41,INDIRECT(CONCATENATE($CR41,"!",VLOOKUP($CR41,$AG$3:AL$8,AL$2,FALSE))),1,TRUE)</f>
        <v>#N/A</v>
      </c>
      <c r="AM41" s="96" t="e">
        <f ca="1">VLOOKUP($AG41,INDIRECT(CONCATENATE($CR41,"!",VLOOKUP($CR41,$AG$3:AM$8,AM$2,FALSE))),1,TRUE)</f>
        <v>#N/A</v>
      </c>
      <c r="AN41" s="96" t="e">
        <f ca="1">VLOOKUP($AG41,INDIRECT(CONCATENATE($CR41,"!",VLOOKUP($CR41,$AG$3:AN$8,AN$2,FALSE))),1,TRUE)</f>
        <v>#N/A</v>
      </c>
      <c r="AO41" s="96" t="e">
        <f ca="1">VLOOKUP($AG41,INDIRECT(CONCATENATE($CR41,"!",VLOOKUP($CR41,$AG$3:AO$8,AO$2,FALSE))),1,TRUE)</f>
        <v>#N/A</v>
      </c>
      <c r="AP41" s="96" t="e">
        <f ca="1">VLOOKUP($AG41,INDIRECT(CONCATENATE($CR41,"!",VLOOKUP($CR41,$AG$3:AP$8,AP$2,FALSE))),1,TRUE)</f>
        <v>#N/A</v>
      </c>
      <c r="AQ41" s="96" t="e">
        <f ca="1">VLOOKUP($AG41,INDIRECT(CONCATENATE($CR41,"!",VLOOKUP($CR41,$AG$3:AQ$8,AQ$2,FALSE))),1,TRUE)</f>
        <v>#N/A</v>
      </c>
      <c r="AR41" s="96" t="e">
        <f ca="1">VLOOKUP($AG41,INDIRECT(CONCATENATE($CR41,"!",VLOOKUP($CR41,$AG$3:AR$8,AR$2,FALSE))),1,TRUE)</f>
        <v>#N/A</v>
      </c>
      <c r="AS41" s="96" t="e">
        <f ca="1">VLOOKUP($AG41,INDIRECT(CONCATENATE($CR41,"!",VLOOKUP($CR41,$AG$3:AS$8,AS$2,FALSE))),1,TRUE)</f>
        <v>#N/A</v>
      </c>
      <c r="AT41" s="96" t="e">
        <f ca="1">VLOOKUP($AG41,INDIRECT(CONCATENATE($CR41,"!",VLOOKUP($CR41,$AG$3:AT$8,AT$2,FALSE))),1,TRUE)</f>
        <v>#N/A</v>
      </c>
      <c r="AU41" s="96"/>
      <c r="AV41" s="96"/>
      <c r="AW41" s="96"/>
      <c r="AX41" s="96"/>
      <c r="AY41" s="96"/>
      <c r="AZ41" s="96"/>
      <c r="BA41" s="62">
        <f t="shared" si="46"/>
        <v>1</v>
      </c>
      <c r="BB41" s="58">
        <f t="shared" si="46"/>
        <v>1</v>
      </c>
      <c r="BC41" s="58">
        <f t="shared" si="47"/>
        <v>1</v>
      </c>
      <c r="BD41" s="58">
        <f t="shared" si="47"/>
        <v>1</v>
      </c>
      <c r="BE41" s="58">
        <f t="shared" si="16"/>
        <v>1</v>
      </c>
      <c r="BF41" s="58">
        <f t="shared" si="17"/>
        <v>1</v>
      </c>
      <c r="BG41" s="58">
        <f t="shared" si="18"/>
        <v>1</v>
      </c>
      <c r="BH41" s="58">
        <f t="shared" si="45"/>
        <v>1</v>
      </c>
      <c r="BI41" s="58">
        <f t="shared" si="45"/>
        <v>1</v>
      </c>
      <c r="BJ41" s="58">
        <f t="shared" si="45"/>
        <v>1</v>
      </c>
      <c r="BK41" s="58">
        <f t="shared" si="45"/>
        <v>1</v>
      </c>
      <c r="BL41" s="58">
        <f t="shared" si="45"/>
        <v>1</v>
      </c>
      <c r="BM41" s="58">
        <f t="shared" si="45"/>
        <v>1</v>
      </c>
      <c r="BU41" s="55" t="e">
        <f>HLOOKUP(AE41,$BA$10:BT41,COUNTIF($AE$7:AE41,"&lt;&gt;"&amp;""),FALSE)</f>
        <v>#N/A</v>
      </c>
      <c r="BV41" s="58">
        <f t="shared" si="19"/>
        <v>1</v>
      </c>
      <c r="BW41" s="55" t="str">
        <f t="shared" si="20"/>
        <v/>
      </c>
      <c r="BX41" s="110" t="str">
        <f ca="1">IF(OR(AE41=$BB$10,AE41=$BD$10,AE41=$BK$10,AE41=$BL$10,AE41=$BM$10),VLOOKUP(BW41,INDIRECT(CONCATENATE(CR41,"!",HLOOKUP(AE41,$CU$10:CY41,CZ41,FALSE))),1,TRUE),"")</f>
        <v/>
      </c>
      <c r="BY41" s="96" t="e">
        <f t="shared" ca="1" si="21"/>
        <v>#N/A</v>
      </c>
      <c r="BZ41" s="96" t="e">
        <f t="shared" ca="1" si="22"/>
        <v>#N/A</v>
      </c>
      <c r="CA41" s="96" t="e">
        <f t="shared" ca="1" si="23"/>
        <v>#N/A</v>
      </c>
      <c r="CB41" s="96" t="e">
        <f t="shared" ca="1" si="24"/>
        <v>#N/A</v>
      </c>
      <c r="CC41" s="96" t="e">
        <f t="shared" ca="1" si="25"/>
        <v>#VALUE!</v>
      </c>
      <c r="CD41" s="63">
        <f>Worksheet!K36</f>
        <v>0</v>
      </c>
      <c r="CE41" s="63">
        <f>Worksheet!L36</f>
        <v>0</v>
      </c>
      <c r="CF41" s="63">
        <f>Worksheet!M36</f>
        <v>0</v>
      </c>
      <c r="CG41" s="63">
        <f>Worksheet!N36</f>
        <v>0</v>
      </c>
      <c r="CH41" s="63">
        <f>Worksheet!O36</f>
        <v>0</v>
      </c>
      <c r="CI41" s="125" t="e">
        <f t="shared" ca="1" si="26"/>
        <v>#VALUE!</v>
      </c>
      <c r="CJ41" s="125" t="e">
        <f t="shared" ca="1" si="27"/>
        <v>#VALUE!</v>
      </c>
      <c r="CK41" s="125" t="e">
        <f t="shared" ca="1" si="28"/>
        <v>#VALUE!</v>
      </c>
      <c r="CL41" s="125" t="e">
        <f t="shared" ca="1" si="29"/>
        <v>#VALUE!</v>
      </c>
      <c r="CM41" s="125" t="e">
        <f t="shared" ca="1" si="30"/>
        <v>#VALUE!</v>
      </c>
      <c r="CN41" s="96" t="e">
        <f t="shared" ca="1" si="42"/>
        <v>#N/A</v>
      </c>
      <c r="CO41" s="97">
        <f>Worksheet!Q36</f>
        <v>0</v>
      </c>
      <c r="CP41" t="str">
        <f t="shared" si="32"/>
        <v>1</v>
      </c>
      <c r="CQ41" s="108" t="e">
        <f>VALUE(CP41)*BU41</f>
        <v>#N/A</v>
      </c>
      <c r="CR41" t="str">
        <f t="shared" si="34"/>
        <v>Standard1</v>
      </c>
      <c r="CT41" s="104" t="str">
        <f t="shared" ca="1" si="44"/>
        <v>$B$4:$P$1376</v>
      </c>
      <c r="CU41" s="96" t="str">
        <f>VLOOKUP($CR41,$CT$3:CU$8,2,FALSE)</f>
        <v>$I$230:$I$439</v>
      </c>
      <c r="CV41" s="96" t="str">
        <f>VLOOKUP($CR41,$CT$3:CV$8,3,FALSE)</f>
        <v>$I$471:$I$735</v>
      </c>
      <c r="CW41" s="96" t="str">
        <f>VLOOKUP($CR41,$CT$3:CW$8,4,FALSE)</f>
        <v>$I$736:$I$826</v>
      </c>
      <c r="CX41" s="96" t="str">
        <f>VLOOKUP($CR41,$CT$3:CX$8,5,FALSE)</f>
        <v>$I$827:$I$891</v>
      </c>
      <c r="CY41" s="96" t="str">
        <f>VLOOKUP($CR41,$CT$3:CY$8,6,FALSE)</f>
        <v>$I$892:$I$960</v>
      </c>
      <c r="CZ41">
        <f>COUNTIF($CU$10:CU41,"&lt;&gt;"&amp;"")</f>
        <v>32</v>
      </c>
      <c r="DB41" t="str">
        <f t="shared" si="4"/>
        <v/>
      </c>
      <c r="DC41" t="e">
        <f t="shared" ca="1" si="5"/>
        <v>#N/A</v>
      </c>
    </row>
    <row r="42" spans="17:107" x14ac:dyDescent="0.25">
      <c r="Q42" s="58" t="e">
        <f t="shared" ca="1" si="36"/>
        <v>#N/A</v>
      </c>
      <c r="R42" t="str">
        <f>IF(Worksheet!I37=$S$2,$S$2,IF(Worksheet!I37=$S$3,$S$3,$S$1))</f>
        <v>5502A</v>
      </c>
      <c r="S42" s="59" t="str">
        <f t="shared" ca="1" si="1"/>
        <v>*</v>
      </c>
      <c r="T42" s="55" t="e">
        <f t="shared" si="37"/>
        <v>#N/A</v>
      </c>
      <c r="U42" s="60">
        <f>IF(Worksheet!S37="%",ABS(Worksheet!Z37),ABS(Worksheet!U37))</f>
        <v>0</v>
      </c>
      <c r="V42" s="126">
        <f>IF(Worksheet!S37="%",Worksheet!AA37,Worksheet!S37)</f>
        <v>0</v>
      </c>
      <c r="W42" s="60" t="str">
        <f>IF(Worksheet!S37="%","",IF(Worksheet!Z37&lt;&gt;"",Worksheet!Z37,""))</f>
        <v/>
      </c>
      <c r="X42" s="60" t="str">
        <f>IF(Worksheet!S37="%","",IF(Worksheet!AA37&lt;&gt;"",Worksheet!AA37,""))</f>
        <v/>
      </c>
      <c r="Y42" s="58" t="str">
        <f t="shared" si="38"/>
        <v/>
      </c>
      <c r="Z42" s="58" t="str">
        <f t="shared" si="39"/>
        <v>0</v>
      </c>
      <c r="AA42" s="58" t="str">
        <f t="shared" si="40"/>
        <v>DC</v>
      </c>
      <c r="AB42" s="58" t="str">
        <f t="shared" si="11"/>
        <v>DC0</v>
      </c>
      <c r="AC42" s="58" t="str">
        <f>IF(Worksheet!H37&lt;&gt;"",Worksheet!H37,"")</f>
        <v/>
      </c>
      <c r="AD42" s="58" t="str">
        <f t="shared" si="2"/>
        <v/>
      </c>
      <c r="AE42" s="109" t="str">
        <f t="shared" si="12"/>
        <v>DC0</v>
      </c>
      <c r="AF42" s="109" t="e">
        <f>HLOOKUP(AE42,$AH$10:AZ42,COUNTIF($AE$7:AE42,"&lt;&gt;"&amp;""),FALSE)</f>
        <v>#N/A</v>
      </c>
      <c r="AG42" s="66" t="e">
        <f t="shared" si="41"/>
        <v>#N/A</v>
      </c>
      <c r="AH42" s="96" t="e">
        <f ca="1">VLOOKUP($AG42,INDIRECT(CONCATENATE($CR42,"!",VLOOKUP($CR42,$AG$3:AH$8,AH$2,FALSE))),1,TRUE)</f>
        <v>#N/A</v>
      </c>
      <c r="AI42" s="96" t="e">
        <f ca="1">VLOOKUP($AG42,INDIRECT(CONCATENATE($CR42,"!",VLOOKUP($CR42,$AG$3:AI$8,AI$2,FALSE))),1,TRUE)</f>
        <v>#N/A</v>
      </c>
      <c r="AJ42" s="96" t="e">
        <f ca="1">VLOOKUP($AG42,INDIRECT(CONCATENATE($CR42,"!",VLOOKUP($CR42,$AG$3:AJ$8,AJ$2,FALSE))),1,TRUE)</f>
        <v>#N/A</v>
      </c>
      <c r="AK42" s="96" t="e">
        <f ca="1">VLOOKUP($AG42,INDIRECT(CONCATENATE($CR42,"!",VLOOKUP($CR42,$AG$3:AK$8,AK$2,FALSE))),1,TRUE)</f>
        <v>#N/A</v>
      </c>
      <c r="AL42" s="96" t="e">
        <f ca="1">VLOOKUP($AG42,INDIRECT(CONCATENATE($CR42,"!",VLOOKUP($CR42,$AG$3:AL$8,AL$2,FALSE))),1,TRUE)</f>
        <v>#N/A</v>
      </c>
      <c r="AM42" s="96" t="e">
        <f ca="1">VLOOKUP($AG42,INDIRECT(CONCATENATE($CR42,"!",VLOOKUP($CR42,$AG$3:AM$8,AM$2,FALSE))),1,TRUE)</f>
        <v>#N/A</v>
      </c>
      <c r="AN42" s="96" t="e">
        <f ca="1">VLOOKUP($AG42,INDIRECT(CONCATENATE($CR42,"!",VLOOKUP($CR42,$AG$3:AN$8,AN$2,FALSE))),1,TRUE)</f>
        <v>#N/A</v>
      </c>
      <c r="AO42" s="96" t="e">
        <f ca="1">VLOOKUP($AG42,INDIRECT(CONCATENATE($CR42,"!",VLOOKUP($CR42,$AG$3:AO$8,AO$2,FALSE))),1,TRUE)</f>
        <v>#N/A</v>
      </c>
      <c r="AP42" s="96" t="e">
        <f ca="1">VLOOKUP($AG42,INDIRECT(CONCATENATE($CR42,"!",VLOOKUP($CR42,$AG$3:AP$8,AP$2,FALSE))),1,TRUE)</f>
        <v>#N/A</v>
      </c>
      <c r="AQ42" s="96" t="e">
        <f ca="1">VLOOKUP($AG42,INDIRECT(CONCATENATE($CR42,"!",VLOOKUP($CR42,$AG$3:AQ$8,AQ$2,FALSE))),1,TRUE)</f>
        <v>#N/A</v>
      </c>
      <c r="AR42" s="96" t="e">
        <f ca="1">VLOOKUP($AG42,INDIRECT(CONCATENATE($CR42,"!",VLOOKUP($CR42,$AG$3:AR$8,AR$2,FALSE))),1,TRUE)</f>
        <v>#N/A</v>
      </c>
      <c r="AS42" s="96" t="e">
        <f ca="1">VLOOKUP($AG42,INDIRECT(CONCATENATE($CR42,"!",VLOOKUP($CR42,$AG$3:AS$8,AS$2,FALSE))),1,TRUE)</f>
        <v>#N/A</v>
      </c>
      <c r="AT42" s="96" t="e">
        <f ca="1">VLOOKUP($AG42,INDIRECT(CONCATENATE($CR42,"!",VLOOKUP($CR42,$AG$3:AT$8,AT$2,FALSE))),1,TRUE)</f>
        <v>#N/A</v>
      </c>
      <c r="AU42" s="96"/>
      <c r="AV42" s="96"/>
      <c r="AW42" s="96"/>
      <c r="AX42" s="96"/>
      <c r="AY42" s="96"/>
      <c r="AZ42" s="96"/>
      <c r="BA42" s="62">
        <f t="shared" si="46"/>
        <v>1</v>
      </c>
      <c r="BB42" s="58">
        <f t="shared" si="46"/>
        <v>1</v>
      </c>
      <c r="BC42" s="58">
        <f t="shared" si="47"/>
        <v>1</v>
      </c>
      <c r="BD42" s="58">
        <f t="shared" si="47"/>
        <v>1</v>
      </c>
      <c r="BE42" s="58">
        <f t="shared" si="16"/>
        <v>1</v>
      </c>
      <c r="BF42" s="58">
        <f t="shared" si="17"/>
        <v>1</v>
      </c>
      <c r="BG42" s="58">
        <f t="shared" si="18"/>
        <v>1</v>
      </c>
      <c r="BH42" s="58">
        <f t="shared" si="45"/>
        <v>1</v>
      </c>
      <c r="BI42" s="58">
        <f t="shared" si="45"/>
        <v>1</v>
      </c>
      <c r="BJ42" s="58">
        <f>IF($V42="mA",0.001,IF($V42="µA",0.000001,IF($V42="kA",1000,1)))</f>
        <v>1</v>
      </c>
      <c r="BK42" s="58">
        <f t="shared" si="45"/>
        <v>1</v>
      </c>
      <c r="BL42" s="58">
        <f t="shared" si="45"/>
        <v>1</v>
      </c>
      <c r="BM42" s="58">
        <f t="shared" si="45"/>
        <v>1</v>
      </c>
      <c r="BU42" s="55" t="e">
        <f>HLOOKUP(AE42,$BA$10:BT42,COUNTIF($AE$7:AE42,"&lt;&gt;"&amp;""),FALSE)</f>
        <v>#N/A</v>
      </c>
      <c r="BV42" s="58">
        <f t="shared" si="19"/>
        <v>1</v>
      </c>
      <c r="BW42" s="55" t="str">
        <f t="shared" si="20"/>
        <v/>
      </c>
      <c r="BX42" s="110" t="str">
        <f ca="1">IF(OR(AE42=$BB$10,AE42=$BD$10,AE42=$BK$10,AE42=$BL$10,AE42=$BM$10),VLOOKUP(BW42,INDIRECT(CONCATENATE(CR42,"!",HLOOKUP(AE42,$CU$10:CY42,CZ42,FALSE))),1,TRUE),"")</f>
        <v/>
      </c>
      <c r="BY42" s="96" t="e">
        <f ca="1">VLOOKUP(Q42,INDIRECT(CONCATENATE(CR42,"!",$CT42)),11,FALSE)</f>
        <v>#N/A</v>
      </c>
      <c r="BZ42" s="96" t="e">
        <f t="shared" ca="1" si="22"/>
        <v>#N/A</v>
      </c>
      <c r="CA42" s="96" t="e">
        <f t="shared" ca="1" si="23"/>
        <v>#N/A</v>
      </c>
      <c r="CB42" s="96" t="e">
        <f t="shared" ca="1" si="24"/>
        <v>#N/A</v>
      </c>
      <c r="CC42" s="96" t="e">
        <f t="shared" ca="1" si="25"/>
        <v>#VALUE!</v>
      </c>
      <c r="CD42" s="63">
        <f>Worksheet!K37</f>
        <v>0</v>
      </c>
      <c r="CE42" s="63">
        <f>Worksheet!L37</f>
        <v>0</v>
      </c>
      <c r="CF42" s="63">
        <f>Worksheet!M37</f>
        <v>0</v>
      </c>
      <c r="CG42" s="63">
        <f>Worksheet!N37</f>
        <v>0</v>
      </c>
      <c r="CH42" s="63">
        <f>Worksheet!O37</f>
        <v>0</v>
      </c>
      <c r="CI42" s="125" t="e">
        <f t="shared" ca="1" si="26"/>
        <v>#VALUE!</v>
      </c>
      <c r="CJ42" s="125" t="e">
        <f t="shared" ca="1" si="27"/>
        <v>#VALUE!</v>
      </c>
      <c r="CK42" s="125" t="e">
        <f t="shared" ca="1" si="28"/>
        <v>#VALUE!</v>
      </c>
      <c r="CL42" s="125" t="e">
        <f t="shared" ca="1" si="29"/>
        <v>#VALUE!</v>
      </c>
      <c r="CM42" s="125" t="e">
        <f t="shared" ca="1" si="30"/>
        <v>#VALUE!</v>
      </c>
      <c r="CN42" s="96" t="e">
        <f t="shared" ca="1" si="42"/>
        <v>#N/A</v>
      </c>
      <c r="CO42" s="97">
        <f>Worksheet!Q37</f>
        <v>0</v>
      </c>
      <c r="CP42" t="str">
        <f t="shared" si="32"/>
        <v>1</v>
      </c>
      <c r="CQ42" s="108" t="e">
        <f t="shared" si="43"/>
        <v>#N/A</v>
      </c>
      <c r="CR42" t="str">
        <f t="shared" si="34"/>
        <v>Standard1</v>
      </c>
      <c r="CT42" s="104" t="str">
        <f t="shared" ca="1" si="44"/>
        <v>$B$4:$P$1376</v>
      </c>
      <c r="CU42" s="96" t="str">
        <f>VLOOKUP($CR42,$CT$3:CU$8,2,FALSE)</f>
        <v>$I$230:$I$439</v>
      </c>
      <c r="CV42" s="96" t="str">
        <f>VLOOKUP($CR42,$CT$3:CV$8,3,FALSE)</f>
        <v>$I$471:$I$735</v>
      </c>
      <c r="CW42" s="96" t="str">
        <f>VLOOKUP($CR42,$CT$3:CW$8,4,FALSE)</f>
        <v>$I$736:$I$826</v>
      </c>
      <c r="CX42" s="96" t="str">
        <f>VLOOKUP($CR42,$CT$3:CX$8,5,FALSE)</f>
        <v>$I$827:$I$891</v>
      </c>
      <c r="CY42" s="96" t="str">
        <f>VLOOKUP($CR42,$CT$3:CY$8,6,FALSE)</f>
        <v>$I$892:$I$960</v>
      </c>
      <c r="CZ42">
        <f>COUNTIF($CU$10:CU42,"&lt;&gt;"&amp;"")</f>
        <v>33</v>
      </c>
      <c r="DB42" t="str">
        <f t="shared" si="4"/>
        <v/>
      </c>
      <c r="DC42" t="e">
        <f t="shared" ca="1" si="5"/>
        <v>#N/A</v>
      </c>
    </row>
    <row r="43" spans="17:107" x14ac:dyDescent="0.25">
      <c r="Q43" s="58" t="e">
        <f t="shared" ca="1" si="36"/>
        <v>#N/A</v>
      </c>
      <c r="R43" t="str">
        <f>IF(Worksheet!I38=$S$2,$S$2,IF(Worksheet!I38=$S$3,$S$3,$S$1))</f>
        <v>5502A</v>
      </c>
      <c r="S43" s="59" t="str">
        <f t="shared" ca="1" si="1"/>
        <v>*</v>
      </c>
      <c r="T43" s="55" t="e">
        <f t="shared" si="37"/>
        <v>#N/A</v>
      </c>
      <c r="U43" s="60">
        <f>IF(Worksheet!S38="%",ABS(Worksheet!Z38),ABS(Worksheet!U38))</f>
        <v>0</v>
      </c>
      <c r="V43" s="126">
        <f>IF(Worksheet!S38="%",Worksheet!AA38,Worksheet!S38)</f>
        <v>0</v>
      </c>
      <c r="W43" s="60" t="str">
        <f>IF(Worksheet!S38="%","",IF(Worksheet!Z38&lt;&gt;"",Worksheet!Z38,""))</f>
        <v/>
      </c>
      <c r="X43" s="60" t="str">
        <f>IF(Worksheet!S38="%","",IF(Worksheet!AA38&lt;&gt;"",Worksheet!AA38,""))</f>
        <v/>
      </c>
      <c r="Y43" s="58" t="str">
        <f t="shared" si="38"/>
        <v/>
      </c>
      <c r="Z43" s="58" t="str">
        <f t="shared" si="39"/>
        <v>0</v>
      </c>
      <c r="AA43" s="58" t="str">
        <f t="shared" si="40"/>
        <v>DC</v>
      </c>
      <c r="AB43" s="58" t="str">
        <f t="shared" si="11"/>
        <v>DC0</v>
      </c>
      <c r="AC43" s="58" t="str">
        <f>IF(Worksheet!H38&lt;&gt;"",Worksheet!H38,"")</f>
        <v/>
      </c>
      <c r="AD43" s="58" t="str">
        <f t="shared" si="2"/>
        <v/>
      </c>
      <c r="AE43" s="109" t="str">
        <f t="shared" si="12"/>
        <v>DC0</v>
      </c>
      <c r="AF43" s="109" t="e">
        <f>HLOOKUP(AE43,$AH$10:AZ43,COUNTIF($AE$7:AE43,"&lt;&gt;"&amp;""),FALSE)</f>
        <v>#N/A</v>
      </c>
      <c r="AG43" s="66" t="e">
        <f t="shared" si="41"/>
        <v>#N/A</v>
      </c>
      <c r="AH43" s="96" t="e">
        <f ca="1">VLOOKUP($AG43,INDIRECT(CONCATENATE($CR43,"!",VLOOKUP($CR43,$AG$3:AH$8,AH$2,FALSE))),1,TRUE)</f>
        <v>#N/A</v>
      </c>
      <c r="AI43" s="96" t="e">
        <f ca="1">VLOOKUP($AG43,INDIRECT(CONCATENATE($CR43,"!",VLOOKUP($CR43,$AG$3:AI$8,AI$2,FALSE))),1,TRUE)</f>
        <v>#N/A</v>
      </c>
      <c r="AJ43" s="96" t="e">
        <f ca="1">VLOOKUP($AG43,INDIRECT(CONCATENATE($CR43,"!",VLOOKUP($CR43,$AG$3:AJ$8,AJ$2,FALSE))),1,TRUE)</f>
        <v>#N/A</v>
      </c>
      <c r="AK43" s="96" t="e">
        <f ca="1">VLOOKUP($AG43,INDIRECT(CONCATENATE($CR43,"!",VLOOKUP($CR43,$AG$3:AK$8,AK$2,FALSE))),1,TRUE)</f>
        <v>#N/A</v>
      </c>
      <c r="AL43" s="96" t="e">
        <f ca="1">VLOOKUP($AG43,INDIRECT(CONCATENATE($CR43,"!",VLOOKUP($CR43,$AG$3:AL$8,AL$2,FALSE))),1,TRUE)</f>
        <v>#N/A</v>
      </c>
      <c r="AM43" s="96" t="e">
        <f ca="1">VLOOKUP($AG43,INDIRECT(CONCATENATE($CR43,"!",VLOOKUP($CR43,$AG$3:AM$8,AM$2,FALSE))),1,TRUE)</f>
        <v>#N/A</v>
      </c>
      <c r="AN43" s="96" t="e">
        <f ca="1">VLOOKUP($AG43,INDIRECT(CONCATENATE($CR43,"!",VLOOKUP($CR43,$AG$3:AN$8,AN$2,FALSE))),1,TRUE)</f>
        <v>#N/A</v>
      </c>
      <c r="AO43" s="96" t="e">
        <f ca="1">VLOOKUP($AG43,INDIRECT(CONCATENATE($CR43,"!",VLOOKUP($CR43,$AG$3:AO$8,AO$2,FALSE))),1,TRUE)</f>
        <v>#N/A</v>
      </c>
      <c r="AP43" s="96" t="e">
        <f ca="1">VLOOKUP($AG43,INDIRECT(CONCATENATE($CR43,"!",VLOOKUP($CR43,$AG$3:AP$8,AP$2,FALSE))),1,TRUE)</f>
        <v>#N/A</v>
      </c>
      <c r="AQ43" s="96" t="e">
        <f ca="1">VLOOKUP($AG43,INDIRECT(CONCATENATE($CR43,"!",VLOOKUP($CR43,$AG$3:AQ$8,AQ$2,FALSE))),1,TRUE)</f>
        <v>#N/A</v>
      </c>
      <c r="AR43" s="96" t="e">
        <f ca="1">VLOOKUP($AG43,INDIRECT(CONCATENATE($CR43,"!",VLOOKUP($CR43,$AG$3:AR$8,AR$2,FALSE))),1,TRUE)</f>
        <v>#N/A</v>
      </c>
      <c r="AS43" s="96" t="e">
        <f ca="1">VLOOKUP($AG43,INDIRECT(CONCATENATE($CR43,"!",VLOOKUP($CR43,$AG$3:AS$8,AS$2,FALSE))),1,TRUE)</f>
        <v>#N/A</v>
      </c>
      <c r="AT43" s="96" t="e">
        <f ca="1">VLOOKUP($AG43,INDIRECT(CONCATENATE($CR43,"!",VLOOKUP($CR43,$AG$3:AT$8,AT$2,FALSE))),1,TRUE)</f>
        <v>#N/A</v>
      </c>
      <c r="AU43" s="96"/>
      <c r="AV43" s="96"/>
      <c r="AW43" s="96"/>
      <c r="AX43" s="96"/>
      <c r="AY43" s="96"/>
      <c r="AZ43" s="96"/>
      <c r="BA43" s="62">
        <f t="shared" si="46"/>
        <v>1</v>
      </c>
      <c r="BB43" s="58">
        <f t="shared" si="46"/>
        <v>1</v>
      </c>
      <c r="BC43" s="58">
        <f t="shared" si="47"/>
        <v>1</v>
      </c>
      <c r="BD43" s="58">
        <f t="shared" si="47"/>
        <v>1</v>
      </c>
      <c r="BE43" s="58">
        <f t="shared" si="16"/>
        <v>1</v>
      </c>
      <c r="BF43" s="58">
        <f t="shared" si="17"/>
        <v>1</v>
      </c>
      <c r="BG43" s="58">
        <f t="shared" si="18"/>
        <v>1</v>
      </c>
      <c r="BH43" s="58">
        <f t="shared" si="45"/>
        <v>1</v>
      </c>
      <c r="BI43" s="58">
        <f t="shared" si="45"/>
        <v>1</v>
      </c>
      <c r="BJ43" s="58">
        <f t="shared" si="45"/>
        <v>1</v>
      </c>
      <c r="BK43" s="58">
        <f t="shared" si="45"/>
        <v>1</v>
      </c>
      <c r="BL43" s="58">
        <f t="shared" si="45"/>
        <v>1</v>
      </c>
      <c r="BM43" s="58">
        <f t="shared" si="45"/>
        <v>1</v>
      </c>
      <c r="BU43" s="55" t="e">
        <f>HLOOKUP(AE43,$BA$10:BT43,COUNTIF($AE$7:AE43,"&lt;&gt;"&amp;""),FALSE)</f>
        <v>#N/A</v>
      </c>
      <c r="BV43" s="58">
        <f t="shared" si="19"/>
        <v>1</v>
      </c>
      <c r="BW43" s="55" t="str">
        <f t="shared" si="20"/>
        <v/>
      </c>
      <c r="BX43" s="110" t="str">
        <f ca="1">IF(OR(AE43=$BB$10,AE43=$BD$10,AE43=$BK$10,AE43=$BL$10,AE43=$BM$10),VLOOKUP(BW43,INDIRECT(CONCATENATE(CR43,"!",HLOOKUP(AE43,$CU$10:CY43,CZ43,FALSE))),1,TRUE),"")</f>
        <v/>
      </c>
      <c r="BY43" s="96" t="e">
        <f t="shared" ca="1" si="21"/>
        <v>#N/A</v>
      </c>
      <c r="BZ43" s="96" t="e">
        <f t="shared" ca="1" si="22"/>
        <v>#N/A</v>
      </c>
      <c r="CA43" s="96" t="e">
        <f t="shared" ca="1" si="23"/>
        <v>#N/A</v>
      </c>
      <c r="CB43" s="96" t="e">
        <f t="shared" ca="1" si="24"/>
        <v>#N/A</v>
      </c>
      <c r="CC43" s="96" t="e">
        <f t="shared" ca="1" si="25"/>
        <v>#VALUE!</v>
      </c>
      <c r="CD43" s="63">
        <f>Worksheet!K38</f>
        <v>0</v>
      </c>
      <c r="CE43" s="63">
        <f>Worksheet!L38</f>
        <v>0</v>
      </c>
      <c r="CF43" s="63">
        <f>Worksheet!M38</f>
        <v>0</v>
      </c>
      <c r="CG43" s="63">
        <f>Worksheet!N38</f>
        <v>0</v>
      </c>
      <c r="CH43" s="63">
        <f>Worksheet!O38</f>
        <v>0</v>
      </c>
      <c r="CI43" s="125" t="e">
        <f t="shared" ca="1" si="26"/>
        <v>#VALUE!</v>
      </c>
      <c r="CJ43" s="125" t="e">
        <f t="shared" ca="1" si="27"/>
        <v>#VALUE!</v>
      </c>
      <c r="CK43" s="125" t="e">
        <f t="shared" ca="1" si="28"/>
        <v>#VALUE!</v>
      </c>
      <c r="CL43" s="125" t="e">
        <f t="shared" ca="1" si="29"/>
        <v>#VALUE!</v>
      </c>
      <c r="CM43" s="125" t="e">
        <f t="shared" ca="1" si="30"/>
        <v>#VALUE!</v>
      </c>
      <c r="CN43" s="96" t="e">
        <f t="shared" ca="1" si="42"/>
        <v>#N/A</v>
      </c>
      <c r="CO43" s="97">
        <f>Worksheet!Q38</f>
        <v>0</v>
      </c>
      <c r="CP43" t="str">
        <f t="shared" si="32"/>
        <v>1</v>
      </c>
      <c r="CQ43" s="108" t="e">
        <f t="shared" si="43"/>
        <v>#N/A</v>
      </c>
      <c r="CR43" t="str">
        <f t="shared" si="34"/>
        <v>Standard1</v>
      </c>
      <c r="CT43" s="104" t="str">
        <f t="shared" ca="1" si="44"/>
        <v>$B$4:$P$1376</v>
      </c>
      <c r="CU43" s="96" t="str">
        <f>VLOOKUP($CR43,$CT$3:CU$8,2,FALSE)</f>
        <v>$I$230:$I$439</v>
      </c>
      <c r="CV43" s="96" t="str">
        <f>VLOOKUP($CR43,$CT$3:CV$8,3,FALSE)</f>
        <v>$I$471:$I$735</v>
      </c>
      <c r="CW43" s="96" t="str">
        <f>VLOOKUP($CR43,$CT$3:CW$8,4,FALSE)</f>
        <v>$I$736:$I$826</v>
      </c>
      <c r="CX43" s="96" t="str">
        <f>VLOOKUP($CR43,$CT$3:CX$8,5,FALSE)</f>
        <v>$I$827:$I$891</v>
      </c>
      <c r="CY43" s="96" t="str">
        <f>VLOOKUP($CR43,$CT$3:CY$8,6,FALSE)</f>
        <v>$I$892:$I$960</v>
      </c>
      <c r="CZ43">
        <f>COUNTIF($CU$10:CU43,"&lt;&gt;"&amp;"")</f>
        <v>34</v>
      </c>
      <c r="DB43" t="str">
        <f t="shared" si="4"/>
        <v/>
      </c>
      <c r="DC43" t="e">
        <f t="shared" ca="1" si="5"/>
        <v>#N/A</v>
      </c>
    </row>
    <row r="44" spans="17:107" x14ac:dyDescent="0.25">
      <c r="Q44" s="58" t="e">
        <f t="shared" ca="1" si="36"/>
        <v>#N/A</v>
      </c>
      <c r="R44" t="str">
        <f>IF(Worksheet!I39=$S$2,$S$2,IF(Worksheet!I39=$S$3,$S$3,$S$1))</f>
        <v>5502A</v>
      </c>
      <c r="S44" s="59" t="str">
        <f t="shared" ca="1" si="1"/>
        <v>*</v>
      </c>
      <c r="T44" s="55" t="e">
        <f t="shared" si="37"/>
        <v>#N/A</v>
      </c>
      <c r="U44" s="60">
        <f>IF(Worksheet!S39="%",ABS(Worksheet!Z39),ABS(Worksheet!U39))</f>
        <v>0</v>
      </c>
      <c r="V44" s="126">
        <f>IF(Worksheet!S39="%",Worksheet!AA39,Worksheet!S39)</f>
        <v>0</v>
      </c>
      <c r="W44" s="60" t="str">
        <f>IF(Worksheet!S39="%","",IF(Worksheet!Z39&lt;&gt;"",Worksheet!Z39,""))</f>
        <v/>
      </c>
      <c r="X44" s="60" t="str">
        <f>IF(Worksheet!S39="%","",IF(Worksheet!AA39&lt;&gt;"",Worksheet!AA39,""))</f>
        <v/>
      </c>
      <c r="Y44" s="58" t="str">
        <f t="shared" si="38"/>
        <v/>
      </c>
      <c r="Z44" s="58" t="str">
        <f t="shared" si="39"/>
        <v>0</v>
      </c>
      <c r="AA44" s="58" t="str">
        <f t="shared" si="40"/>
        <v>DC</v>
      </c>
      <c r="AB44" s="58" t="str">
        <f t="shared" si="11"/>
        <v>DC0</v>
      </c>
      <c r="AC44" s="58" t="str">
        <f>IF(Worksheet!H39&lt;&gt;"",Worksheet!H39,"")</f>
        <v/>
      </c>
      <c r="AD44" s="58" t="str">
        <f t="shared" ref="AD44" si="48">IF(RIGHT(AB44,2)="f","Capacitance",IF(RIGHT(AB44,1)="Z","Frequency",IF(RIGHT(AB44,1)="O","Resistance",IF(AND(RIGHT(AB44,1)="A",AC44&lt;&gt;""),CONCATENATE(AB44,$R$5,AC44,$R$5,"TURN"),""))))</f>
        <v/>
      </c>
      <c r="AE44" s="109" t="str">
        <f t="shared" si="12"/>
        <v>DC0</v>
      </c>
      <c r="AF44" s="109" t="e">
        <f>HLOOKUP(AE44,$AH$10:AZ44,COUNTIF($AE$7:AE44,"&lt;&gt;"&amp;""),FALSE)</f>
        <v>#N/A</v>
      </c>
      <c r="AG44" s="66" t="e">
        <f t="shared" si="41"/>
        <v>#N/A</v>
      </c>
      <c r="AH44" s="96" t="e">
        <f ca="1">VLOOKUP($AG44,INDIRECT(CONCATENATE($CR44,"!",VLOOKUP($CR44,$AG$3:AH$8,AH$2,FALSE))),1,TRUE)</f>
        <v>#N/A</v>
      </c>
      <c r="AI44" s="96" t="e">
        <f ca="1">VLOOKUP($AG44,INDIRECT(CONCATENATE($CR44,"!",VLOOKUP($CR44,$AG$3:AI$8,AI$2,FALSE))),1,TRUE)</f>
        <v>#N/A</v>
      </c>
      <c r="AJ44" s="96" t="e">
        <f ca="1">VLOOKUP($AG44,INDIRECT(CONCATENATE($CR44,"!",VLOOKUP($CR44,$AG$3:AJ$8,AJ$2,FALSE))),1,TRUE)</f>
        <v>#N/A</v>
      </c>
      <c r="AK44" s="96" t="e">
        <f ca="1">VLOOKUP($AG44,INDIRECT(CONCATENATE($CR44,"!",VLOOKUP($CR44,$AG$3:AK$8,AK$2,FALSE))),1,TRUE)</f>
        <v>#N/A</v>
      </c>
      <c r="AL44" s="96" t="e">
        <f ca="1">VLOOKUP($AG44,INDIRECT(CONCATENATE($CR44,"!",VLOOKUP($CR44,$AG$3:AL$8,AL$2,FALSE))),1,TRUE)</f>
        <v>#N/A</v>
      </c>
      <c r="AM44" s="96" t="e">
        <f ca="1">VLOOKUP($AG44,INDIRECT(CONCATENATE($CR44,"!",VLOOKUP($CR44,$AG$3:AM$8,AM$2,FALSE))),1,TRUE)</f>
        <v>#N/A</v>
      </c>
      <c r="AN44" s="96" t="e">
        <f ca="1">VLOOKUP($AG44,INDIRECT(CONCATENATE($CR44,"!",VLOOKUP($CR44,$AG$3:AN$8,AN$2,FALSE))),1,TRUE)</f>
        <v>#N/A</v>
      </c>
      <c r="AO44" s="96" t="e">
        <f ca="1">VLOOKUP($AG44,INDIRECT(CONCATENATE($CR44,"!",VLOOKUP($CR44,$AG$3:AO$8,AO$2,FALSE))),1,TRUE)</f>
        <v>#N/A</v>
      </c>
      <c r="AP44" s="96" t="e">
        <f ca="1">VLOOKUP($AG44,INDIRECT(CONCATENATE($CR44,"!",VLOOKUP($CR44,$AG$3:AP$8,AP$2,FALSE))),1,TRUE)</f>
        <v>#N/A</v>
      </c>
      <c r="AQ44" s="96" t="e">
        <f ca="1">VLOOKUP($AG44,INDIRECT(CONCATENATE($CR44,"!",VLOOKUP($CR44,$AG$3:AQ$8,AQ$2,FALSE))),1,TRUE)</f>
        <v>#N/A</v>
      </c>
      <c r="AR44" s="96" t="e">
        <f ca="1">VLOOKUP($AG44,INDIRECT(CONCATENATE($CR44,"!",VLOOKUP($CR44,$AG$3:AR$8,AR$2,FALSE))),1,TRUE)</f>
        <v>#N/A</v>
      </c>
      <c r="AS44" s="96" t="e">
        <f ca="1">VLOOKUP($AG44,INDIRECT(CONCATENATE($CR44,"!",VLOOKUP($CR44,$AG$3:AS$8,AS$2,FALSE))),1,TRUE)</f>
        <v>#N/A</v>
      </c>
      <c r="AT44" s="96" t="e">
        <f ca="1">VLOOKUP($AG44,INDIRECT(CONCATENATE($CR44,"!",VLOOKUP($CR44,$AG$3:AT$8,AT$2,FALSE))),1,TRUE)</f>
        <v>#N/A</v>
      </c>
      <c r="AU44" s="96"/>
      <c r="AV44" s="96"/>
      <c r="AW44" s="96"/>
      <c r="AX44" s="96"/>
      <c r="AY44" s="96"/>
      <c r="AZ44" s="96"/>
      <c r="BA44" s="62">
        <f t="shared" si="46"/>
        <v>1</v>
      </c>
      <c r="BB44" s="58">
        <f t="shared" si="46"/>
        <v>1</v>
      </c>
      <c r="BC44" s="58">
        <f t="shared" si="47"/>
        <v>1</v>
      </c>
      <c r="BD44" s="58">
        <f t="shared" si="47"/>
        <v>1</v>
      </c>
      <c r="BE44" s="58">
        <f t="shared" si="16"/>
        <v>1</v>
      </c>
      <c r="BF44" s="58">
        <f t="shared" si="17"/>
        <v>1</v>
      </c>
      <c r="BG44" s="58">
        <f t="shared" si="18"/>
        <v>1</v>
      </c>
      <c r="BH44" s="58">
        <f t="shared" si="45"/>
        <v>1</v>
      </c>
      <c r="BI44" s="58">
        <f t="shared" si="45"/>
        <v>1</v>
      </c>
      <c r="BJ44" s="58">
        <f t="shared" si="45"/>
        <v>1</v>
      </c>
      <c r="BK44" s="58">
        <f t="shared" si="45"/>
        <v>1</v>
      </c>
      <c r="BL44" s="58">
        <f t="shared" si="45"/>
        <v>1</v>
      </c>
      <c r="BM44" s="58">
        <f t="shared" si="45"/>
        <v>1</v>
      </c>
      <c r="BU44" s="55" t="e">
        <f>HLOOKUP(AE44,$BA$10:BT44,COUNTIF($AE$7:AE44,"&lt;&gt;"&amp;""),FALSE)</f>
        <v>#N/A</v>
      </c>
      <c r="BV44" s="58">
        <f t="shared" si="19"/>
        <v>1</v>
      </c>
      <c r="BW44" s="55" t="str">
        <f t="shared" si="20"/>
        <v/>
      </c>
      <c r="BX44" s="110" t="str">
        <f ca="1">IF(OR(AE44=$BB$10,AE44=$BD$10,AE44=$BK$10,AE44=$BL$10,AE44=$BM$10),VLOOKUP(BW44,INDIRECT(CONCATENATE(CR44,"!",HLOOKUP(AE44,$CU$10:CY44,CZ44,FALSE))),1,TRUE),"")</f>
        <v/>
      </c>
      <c r="BY44" s="96" t="e">
        <f t="shared" ca="1" si="21"/>
        <v>#N/A</v>
      </c>
      <c r="BZ44" s="96" t="e">
        <f t="shared" ca="1" si="22"/>
        <v>#N/A</v>
      </c>
      <c r="CA44" s="96" t="e">
        <f t="shared" ca="1" si="23"/>
        <v>#N/A</v>
      </c>
      <c r="CB44" s="96" t="e">
        <f t="shared" ca="1" si="24"/>
        <v>#N/A</v>
      </c>
      <c r="CC44" s="96" t="e">
        <f t="shared" ca="1" si="25"/>
        <v>#VALUE!</v>
      </c>
      <c r="CD44" s="63">
        <f>Worksheet!K39</f>
        <v>0</v>
      </c>
      <c r="CE44" s="63">
        <f>Worksheet!L39</f>
        <v>0</v>
      </c>
      <c r="CF44" s="63">
        <f>Worksheet!M39</f>
        <v>0</v>
      </c>
      <c r="CG44" s="63">
        <f>Worksheet!N39</f>
        <v>0</v>
      </c>
      <c r="CH44" s="63">
        <f>Worksheet!O39</f>
        <v>0</v>
      </c>
      <c r="CI44" s="125" t="e">
        <f t="shared" ca="1" si="26"/>
        <v>#VALUE!</v>
      </c>
      <c r="CJ44" s="125" t="e">
        <f t="shared" ca="1" si="27"/>
        <v>#VALUE!</v>
      </c>
      <c r="CK44" s="125" t="e">
        <f t="shared" ca="1" si="28"/>
        <v>#VALUE!</v>
      </c>
      <c r="CL44" s="125" t="e">
        <f t="shared" ca="1" si="29"/>
        <v>#VALUE!</v>
      </c>
      <c r="CM44" s="125" t="e">
        <f t="shared" ca="1" si="30"/>
        <v>#VALUE!</v>
      </c>
      <c r="CN44" s="96" t="e">
        <f t="shared" ca="1" si="42"/>
        <v>#N/A</v>
      </c>
      <c r="CO44" s="97">
        <f>Worksheet!Q39</f>
        <v>0</v>
      </c>
      <c r="CP44" t="str">
        <f t="shared" si="32"/>
        <v>1</v>
      </c>
      <c r="CQ44" s="108" t="e">
        <f t="shared" si="43"/>
        <v>#N/A</v>
      </c>
      <c r="CR44" t="str">
        <f t="shared" si="34"/>
        <v>Standard1</v>
      </c>
      <c r="CT44" s="104" t="str">
        <f t="shared" ca="1" si="44"/>
        <v>$B$4:$P$1376</v>
      </c>
      <c r="CU44" s="96" t="str">
        <f>VLOOKUP($CR44,$CT$3:CU$8,2,FALSE)</f>
        <v>$I$230:$I$439</v>
      </c>
      <c r="CV44" s="96" t="str">
        <f>VLOOKUP($CR44,$CT$3:CV$8,3,FALSE)</f>
        <v>$I$471:$I$735</v>
      </c>
      <c r="CW44" s="96" t="str">
        <f>VLOOKUP($CR44,$CT$3:CW$8,4,FALSE)</f>
        <v>$I$736:$I$826</v>
      </c>
      <c r="CX44" s="96" t="str">
        <f>VLOOKUP($CR44,$CT$3:CX$8,5,FALSE)</f>
        <v>$I$827:$I$891</v>
      </c>
      <c r="CY44" s="96" t="str">
        <f>VLOOKUP($CR44,$CT$3:CY$8,6,FALSE)</f>
        <v>$I$892:$I$960</v>
      </c>
      <c r="CZ44">
        <f>COUNTIF($CU$10:CU44,"&lt;&gt;"&amp;"")</f>
        <v>35</v>
      </c>
      <c r="DB44" t="str">
        <f t="shared" si="4"/>
        <v/>
      </c>
      <c r="DC44" t="e">
        <f t="shared" ca="1" si="5"/>
        <v>#N/A</v>
      </c>
    </row>
    <row r="45" spans="17:107" x14ac:dyDescent="0.25">
      <c r="Q45" s="58" t="e">
        <f t="shared" ca="1" si="36"/>
        <v>#N/A</v>
      </c>
      <c r="R45" t="str">
        <f>IF(Worksheet!I40=$S$2,$S$2,IF(Worksheet!I40=$S$3,$S$3,$S$1))</f>
        <v>5502A</v>
      </c>
      <c r="S45" s="59" t="str">
        <f t="shared" ca="1" si="1"/>
        <v>*</v>
      </c>
      <c r="T45" s="55" t="e">
        <f t="shared" si="37"/>
        <v>#N/A</v>
      </c>
      <c r="U45" s="60">
        <f>IF(Worksheet!S40="%",ABS(Worksheet!Z40),ABS(Worksheet!U40))</f>
        <v>0</v>
      </c>
      <c r="V45" s="126">
        <f>IF(Worksheet!S40="%",Worksheet!AA40,Worksheet!S40)</f>
        <v>0</v>
      </c>
      <c r="W45" s="60" t="str">
        <f>IF(Worksheet!S40="%","",IF(Worksheet!Z40&lt;&gt;"",Worksheet!Z40,""))</f>
        <v/>
      </c>
      <c r="X45" s="60" t="str">
        <f>IF(Worksheet!S40="%","",IF(Worksheet!AA40&lt;&gt;"",Worksheet!AA40,""))</f>
        <v/>
      </c>
      <c r="Y45" s="58" t="str">
        <f t="shared" si="38"/>
        <v/>
      </c>
      <c r="Z45" s="58" t="str">
        <f t="shared" si="39"/>
        <v>0</v>
      </c>
      <c r="AA45" s="58" t="str">
        <f t="shared" si="40"/>
        <v>DC</v>
      </c>
      <c r="AB45" s="58" t="str">
        <f t="shared" si="11"/>
        <v>DC0</v>
      </c>
      <c r="AC45" s="58" t="str">
        <f>IF(Worksheet!H40&lt;&gt;"",Worksheet!H40,"")</f>
        <v/>
      </c>
      <c r="AD45" s="58" t="str">
        <f>IF(RIGHT(AB45,2)="f","Capacitance",IF(RIGHT(AB45,1)="Z","Frequency",IF(RIGHT(AB45,1)="O","Resistance",IF(AND(RIGHT(AB45,1)="A",AC45&lt;&gt;""),CONCATENATE(AB45,$R$5,AC45,$R$5,"TURN"),""))))</f>
        <v/>
      </c>
      <c r="AE45" s="109" t="str">
        <f t="shared" si="12"/>
        <v>DC0</v>
      </c>
      <c r="AF45" s="109" t="e">
        <f>HLOOKUP(AE45,$AH$10:AZ45,COUNTIF($AE$7:AE45,"&lt;&gt;"&amp;""),FALSE)</f>
        <v>#N/A</v>
      </c>
      <c r="AG45" s="66" t="e">
        <f t="shared" si="41"/>
        <v>#N/A</v>
      </c>
      <c r="AH45" s="96" t="e">
        <f ca="1">VLOOKUP($AG45,INDIRECT(CONCATENATE($CR45,"!",VLOOKUP($CR45,$AG$3:AH$8,AH$2,FALSE))),1,TRUE)</f>
        <v>#N/A</v>
      </c>
      <c r="AI45" s="96" t="e">
        <f ca="1">VLOOKUP($AG45,INDIRECT(CONCATENATE($CR45,"!",VLOOKUP($CR45,$AG$3:AI$8,AI$2,FALSE))),1,TRUE)</f>
        <v>#N/A</v>
      </c>
      <c r="AJ45" s="96" t="e">
        <f ca="1">VLOOKUP($AG45,INDIRECT(CONCATENATE($CR45,"!",VLOOKUP($CR45,$AG$3:AJ$8,AJ$2,FALSE))),1,TRUE)</f>
        <v>#N/A</v>
      </c>
      <c r="AK45" s="96" t="e">
        <f ca="1">VLOOKUP($AG45,INDIRECT(CONCATENATE($CR45,"!",VLOOKUP($CR45,$AG$3:AK$8,AK$2,FALSE))),1,TRUE)</f>
        <v>#N/A</v>
      </c>
      <c r="AL45" s="96" t="e">
        <f ca="1">VLOOKUP($AG45,INDIRECT(CONCATENATE($CR45,"!",VLOOKUP($CR45,$AG$3:AL$8,AL$2,FALSE))),1,TRUE)</f>
        <v>#N/A</v>
      </c>
      <c r="AM45" s="96" t="e">
        <f ca="1">VLOOKUP($AG45,INDIRECT(CONCATENATE($CR45,"!",VLOOKUP($CR45,$AG$3:AM$8,AM$2,FALSE))),1,TRUE)</f>
        <v>#N/A</v>
      </c>
      <c r="AN45" s="96" t="e">
        <f ca="1">VLOOKUP($AG45,INDIRECT(CONCATENATE($CR45,"!",VLOOKUP($CR45,$AG$3:AN$8,AN$2,FALSE))),1,TRUE)</f>
        <v>#N/A</v>
      </c>
      <c r="AO45" s="96" t="e">
        <f ca="1">VLOOKUP($AG45,INDIRECT(CONCATENATE($CR45,"!",VLOOKUP($CR45,$AG$3:AO$8,AO$2,FALSE))),1,TRUE)</f>
        <v>#N/A</v>
      </c>
      <c r="AP45" s="96" t="e">
        <f ca="1">VLOOKUP($AG45,INDIRECT(CONCATENATE($CR45,"!",VLOOKUP($CR45,$AG$3:AP$8,AP$2,FALSE))),1,TRUE)</f>
        <v>#N/A</v>
      </c>
      <c r="AQ45" s="96" t="e">
        <f ca="1">VLOOKUP($AG45,INDIRECT(CONCATENATE($CR45,"!",VLOOKUP($CR45,$AG$3:AQ$8,AQ$2,FALSE))),1,TRUE)</f>
        <v>#N/A</v>
      </c>
      <c r="AR45" s="96" t="e">
        <f ca="1">VLOOKUP($AG45,INDIRECT(CONCATENATE($CR45,"!",VLOOKUP($CR45,$AG$3:AR$8,AR$2,FALSE))),1,TRUE)</f>
        <v>#N/A</v>
      </c>
      <c r="AS45" s="96" t="e">
        <f ca="1">VLOOKUP($AG45,INDIRECT(CONCATENATE($CR45,"!",VLOOKUP($CR45,$AG$3:AS$8,AS$2,FALSE))),1,TRUE)</f>
        <v>#N/A</v>
      </c>
      <c r="AT45" s="96" t="e">
        <f ca="1">VLOOKUP($AG45,INDIRECT(CONCATENATE($CR45,"!",VLOOKUP($CR45,$AG$3:AT$8,AT$2,FALSE))),1,TRUE)</f>
        <v>#N/A</v>
      </c>
      <c r="AU45" s="96"/>
      <c r="AV45" s="96"/>
      <c r="AW45" s="96"/>
      <c r="AX45" s="96"/>
      <c r="AY45" s="96"/>
      <c r="AZ45" s="96"/>
      <c r="BA45" s="62">
        <f t="shared" si="46"/>
        <v>1</v>
      </c>
      <c r="BB45" s="58">
        <f t="shared" si="46"/>
        <v>1</v>
      </c>
      <c r="BC45" s="58">
        <f t="shared" si="47"/>
        <v>1</v>
      </c>
      <c r="BD45" s="58">
        <f t="shared" si="47"/>
        <v>1</v>
      </c>
      <c r="BE45" s="58">
        <f t="shared" si="16"/>
        <v>1</v>
      </c>
      <c r="BF45" s="58">
        <f t="shared" si="17"/>
        <v>1</v>
      </c>
      <c r="BG45" s="58">
        <f t="shared" si="18"/>
        <v>1</v>
      </c>
      <c r="BH45" s="58">
        <f t="shared" si="45"/>
        <v>1</v>
      </c>
      <c r="BI45" s="58">
        <f t="shared" si="45"/>
        <v>1</v>
      </c>
      <c r="BJ45" s="58">
        <f t="shared" si="45"/>
        <v>1</v>
      </c>
      <c r="BK45" s="58">
        <f t="shared" si="45"/>
        <v>1</v>
      </c>
      <c r="BL45" s="58">
        <f t="shared" si="45"/>
        <v>1</v>
      </c>
      <c r="BM45" s="58">
        <f t="shared" si="45"/>
        <v>1</v>
      </c>
      <c r="BU45" s="55" t="e">
        <f>HLOOKUP(AE45,$BA$10:BT45,COUNTIF($AE$7:AE45,"&lt;&gt;"&amp;""),FALSE)</f>
        <v>#N/A</v>
      </c>
      <c r="BV45" s="58">
        <f t="shared" si="19"/>
        <v>1</v>
      </c>
      <c r="BW45" s="55" t="str">
        <f t="shared" si="20"/>
        <v/>
      </c>
      <c r="BX45" s="110" t="str">
        <f ca="1">IF(OR(AE45=$BB$10,AE45=$BD$10,AE45=$BK$10,AE45=$BL$10,AE45=$BM$10),VLOOKUP(BW45,INDIRECT(CONCATENATE(CR45,"!",HLOOKUP(AE45,$CU$10:CY45,CZ45,FALSE))),1,TRUE),"")</f>
        <v/>
      </c>
      <c r="BY45" s="96" t="e">
        <f t="shared" ca="1" si="21"/>
        <v>#N/A</v>
      </c>
      <c r="BZ45" s="96" t="e">
        <f t="shared" ca="1" si="22"/>
        <v>#N/A</v>
      </c>
      <c r="CA45" s="96" t="e">
        <f t="shared" ca="1" si="23"/>
        <v>#N/A</v>
      </c>
      <c r="CB45" s="96" t="e">
        <f t="shared" ca="1" si="24"/>
        <v>#N/A</v>
      </c>
      <c r="CC45" s="96" t="e">
        <f t="shared" ca="1" si="25"/>
        <v>#VALUE!</v>
      </c>
      <c r="CD45" s="63">
        <f>Worksheet!K40</f>
        <v>0</v>
      </c>
      <c r="CE45" s="63">
        <f>Worksheet!L40</f>
        <v>0</v>
      </c>
      <c r="CF45" s="63">
        <f>Worksheet!M40</f>
        <v>0</v>
      </c>
      <c r="CG45" s="63">
        <f>Worksheet!N40</f>
        <v>0</v>
      </c>
      <c r="CH45" s="63">
        <f>Worksheet!O40</f>
        <v>0</v>
      </c>
      <c r="CI45" s="125" t="e">
        <f t="shared" ca="1" si="26"/>
        <v>#VALUE!</v>
      </c>
      <c r="CJ45" s="125" t="e">
        <f t="shared" ca="1" si="27"/>
        <v>#VALUE!</v>
      </c>
      <c r="CK45" s="125" t="e">
        <f t="shared" ca="1" si="28"/>
        <v>#VALUE!</v>
      </c>
      <c r="CL45" s="125" t="e">
        <f t="shared" ca="1" si="29"/>
        <v>#VALUE!</v>
      </c>
      <c r="CM45" s="125" t="e">
        <f t="shared" ca="1" si="30"/>
        <v>#VALUE!</v>
      </c>
      <c r="CN45" s="96" t="e">
        <f t="shared" ca="1" si="42"/>
        <v>#N/A</v>
      </c>
      <c r="CO45" s="97">
        <f>Worksheet!Q40</f>
        <v>0</v>
      </c>
      <c r="CP45" t="str">
        <f t="shared" si="32"/>
        <v>1</v>
      </c>
      <c r="CQ45" s="108" t="e">
        <f t="shared" si="43"/>
        <v>#N/A</v>
      </c>
      <c r="CR45" t="str">
        <f t="shared" si="34"/>
        <v>Standard1</v>
      </c>
      <c r="CT45" s="104" t="str">
        <f t="shared" ca="1" si="44"/>
        <v>$B$4:$P$1376</v>
      </c>
      <c r="CU45" s="96" t="str">
        <f>VLOOKUP($CR45,$CT$3:CU$8,2,FALSE)</f>
        <v>$I$230:$I$439</v>
      </c>
      <c r="CV45" s="96" t="str">
        <f>VLOOKUP($CR45,$CT$3:CV$8,3,FALSE)</f>
        <v>$I$471:$I$735</v>
      </c>
      <c r="CW45" s="96" t="str">
        <f>VLOOKUP($CR45,$CT$3:CW$8,4,FALSE)</f>
        <v>$I$736:$I$826</v>
      </c>
      <c r="CX45" s="96" t="str">
        <f>VLOOKUP($CR45,$CT$3:CX$8,5,FALSE)</f>
        <v>$I$827:$I$891</v>
      </c>
      <c r="CY45" s="96" t="str">
        <f>VLOOKUP($CR45,$CT$3:CY$8,6,FALSE)</f>
        <v>$I$892:$I$960</v>
      </c>
      <c r="CZ45">
        <f>COUNTIF($CU$10:CU45,"&lt;&gt;"&amp;"")</f>
        <v>36</v>
      </c>
      <c r="DB45" t="str">
        <f t="shared" si="4"/>
        <v/>
      </c>
      <c r="DC45" t="e">
        <f t="shared" ca="1" si="5"/>
        <v>#N/A</v>
      </c>
    </row>
    <row r="46" spans="17:107" x14ac:dyDescent="0.25">
      <c r="Q46" s="58" t="e">
        <f t="shared" ca="1" si="36"/>
        <v>#N/A</v>
      </c>
      <c r="R46" t="str">
        <f>IF(Worksheet!I41=$S$2,$S$2,IF(Worksheet!I41=$S$3,$S$3,$S$1))</f>
        <v>5502A</v>
      </c>
      <c r="S46" s="59" t="str">
        <f t="shared" ca="1" si="1"/>
        <v>*</v>
      </c>
      <c r="T46" s="55" t="e">
        <f t="shared" si="37"/>
        <v>#N/A</v>
      </c>
      <c r="U46" s="60">
        <f>IF(Worksheet!S41="%",ABS(Worksheet!Z41),ABS(Worksheet!U41))</f>
        <v>0</v>
      </c>
      <c r="V46" s="126">
        <f>IF(Worksheet!S41="%",Worksheet!AA41,Worksheet!S41)</f>
        <v>0</v>
      </c>
      <c r="W46" s="60" t="str">
        <f>IF(Worksheet!S41="%","",IF(Worksheet!Z41&lt;&gt;"",Worksheet!Z41,""))</f>
        <v/>
      </c>
      <c r="X46" s="60" t="str">
        <f>IF(Worksheet!S41="%","",IF(Worksheet!AA41&lt;&gt;"",Worksheet!AA41,""))</f>
        <v/>
      </c>
      <c r="Y46" s="58" t="str">
        <f t="shared" si="38"/>
        <v/>
      </c>
      <c r="Z46" s="58" t="str">
        <f t="shared" si="39"/>
        <v>0</v>
      </c>
      <c r="AA46" s="58" t="str">
        <f t="shared" si="40"/>
        <v>DC</v>
      </c>
      <c r="AB46" s="58" t="str">
        <f t="shared" si="11"/>
        <v>DC0</v>
      </c>
      <c r="AC46" s="58" t="str">
        <f>IF(Worksheet!H41&lt;&gt;"",Worksheet!H41,"")</f>
        <v/>
      </c>
      <c r="AD46" s="58" t="str">
        <f>IF(RIGHT(AB46,2)="f","Capacitance",IF(RIGHT(AB46,1)="Z","Frequency",IF(RIGHT(AB46,1)="O","Resistance",IF(AND(RIGHT(AB46,1)="A",AC46&lt;&gt;""),CONCATENATE(AB46,$R$5,AC46,$R$5,"TURN"),""))))</f>
        <v/>
      </c>
      <c r="AE46" s="109" t="str">
        <f t="shared" si="12"/>
        <v>DC0</v>
      </c>
      <c r="AF46" s="109" t="e">
        <f>HLOOKUP(AE46,$AH$10:AZ46,COUNTIF($AE$7:AE46,"&lt;&gt;"&amp;""),FALSE)</f>
        <v>#N/A</v>
      </c>
      <c r="AG46" s="66" t="e">
        <f t="shared" si="41"/>
        <v>#N/A</v>
      </c>
      <c r="AH46" s="96" t="e">
        <f ca="1">VLOOKUP($AG46,INDIRECT(CONCATENATE($CR46,"!",VLOOKUP($CR46,$AG$3:AH$8,AH$2,FALSE))),1,TRUE)</f>
        <v>#N/A</v>
      </c>
      <c r="AI46" s="96" t="e">
        <f ca="1">VLOOKUP($AG46,INDIRECT(CONCATENATE($CR46,"!",VLOOKUP($CR46,$AG$3:AI$8,AI$2,FALSE))),1,TRUE)</f>
        <v>#N/A</v>
      </c>
      <c r="AJ46" s="96" t="e">
        <f ca="1">VLOOKUP($AG46,INDIRECT(CONCATENATE($CR46,"!",VLOOKUP($CR46,$AG$3:AJ$8,AJ$2,FALSE))),1,TRUE)</f>
        <v>#N/A</v>
      </c>
      <c r="AK46" s="96" t="e">
        <f ca="1">VLOOKUP($AG46,INDIRECT(CONCATENATE($CR46,"!",VLOOKUP($CR46,$AG$3:AK$8,AK$2,FALSE))),1,TRUE)</f>
        <v>#N/A</v>
      </c>
      <c r="AL46" s="96" t="e">
        <f ca="1">VLOOKUP($AG46,INDIRECT(CONCATENATE($CR46,"!",VLOOKUP($CR46,$AG$3:AL$8,AL$2,FALSE))),1,TRUE)</f>
        <v>#N/A</v>
      </c>
      <c r="AM46" s="96" t="e">
        <f ca="1">VLOOKUP($AG46,INDIRECT(CONCATENATE($CR46,"!",VLOOKUP($CR46,$AG$3:AM$8,AM$2,FALSE))),1,TRUE)</f>
        <v>#N/A</v>
      </c>
      <c r="AN46" s="96" t="e">
        <f ca="1">VLOOKUP($AG46,INDIRECT(CONCATENATE($CR46,"!",VLOOKUP($CR46,$AG$3:AN$8,AN$2,FALSE))),1,TRUE)</f>
        <v>#N/A</v>
      </c>
      <c r="AO46" s="96" t="e">
        <f ca="1">VLOOKUP($AG46,INDIRECT(CONCATENATE($CR46,"!",VLOOKUP($CR46,$AG$3:AO$8,AO$2,FALSE))),1,TRUE)</f>
        <v>#N/A</v>
      </c>
      <c r="AP46" s="96" t="e">
        <f ca="1">VLOOKUP($AG46,INDIRECT(CONCATENATE($CR46,"!",VLOOKUP($CR46,$AG$3:AP$8,AP$2,FALSE))),1,TRUE)</f>
        <v>#N/A</v>
      </c>
      <c r="AQ46" s="96" t="e">
        <f ca="1">VLOOKUP($AG46,INDIRECT(CONCATENATE($CR46,"!",VLOOKUP($CR46,$AG$3:AQ$8,AQ$2,FALSE))),1,TRUE)</f>
        <v>#N/A</v>
      </c>
      <c r="AR46" s="96" t="e">
        <f ca="1">VLOOKUP($AG46,INDIRECT(CONCATENATE($CR46,"!",VLOOKUP($CR46,$AG$3:AR$8,AR$2,FALSE))),1,TRUE)</f>
        <v>#N/A</v>
      </c>
      <c r="AS46" s="96" t="e">
        <f ca="1">VLOOKUP($AG46,INDIRECT(CONCATENATE($CR46,"!",VLOOKUP($CR46,$AG$3:AS$8,AS$2,FALSE))),1,TRUE)</f>
        <v>#N/A</v>
      </c>
      <c r="AT46" s="96" t="e">
        <f ca="1">VLOOKUP($AG46,INDIRECT(CONCATENATE($CR46,"!",VLOOKUP($CR46,$AG$3:AT$8,AT$2,FALSE))),1,TRUE)</f>
        <v>#N/A</v>
      </c>
      <c r="AU46" s="96"/>
      <c r="AV46" s="96"/>
      <c r="AW46" s="96"/>
      <c r="AX46" s="96"/>
      <c r="AY46" s="96"/>
      <c r="AZ46" s="96"/>
      <c r="BA46" s="62">
        <f t="shared" si="46"/>
        <v>1</v>
      </c>
      <c r="BB46" s="58">
        <f t="shared" si="46"/>
        <v>1</v>
      </c>
      <c r="BC46" s="58">
        <f t="shared" si="47"/>
        <v>1</v>
      </c>
      <c r="BD46" s="58">
        <f t="shared" si="47"/>
        <v>1</v>
      </c>
      <c r="BE46" s="58">
        <f t="shared" si="16"/>
        <v>1</v>
      </c>
      <c r="BF46" s="58">
        <f t="shared" si="17"/>
        <v>1</v>
      </c>
      <c r="BG46" s="58">
        <f t="shared" si="18"/>
        <v>1</v>
      </c>
      <c r="BH46" s="58">
        <f t="shared" si="45"/>
        <v>1</v>
      </c>
      <c r="BI46" s="58">
        <f t="shared" si="45"/>
        <v>1</v>
      </c>
      <c r="BJ46" s="58">
        <f t="shared" si="45"/>
        <v>1</v>
      </c>
      <c r="BK46" s="58">
        <f t="shared" si="45"/>
        <v>1</v>
      </c>
      <c r="BL46" s="58">
        <f t="shared" si="45"/>
        <v>1</v>
      </c>
      <c r="BM46" s="58">
        <f t="shared" si="45"/>
        <v>1</v>
      </c>
      <c r="BU46" s="55" t="e">
        <f>HLOOKUP(AE46,$BA$10:BT46,COUNTIF($AE$7:AE46,"&lt;&gt;"&amp;""),FALSE)</f>
        <v>#N/A</v>
      </c>
      <c r="BV46" s="58">
        <f t="shared" si="19"/>
        <v>1</v>
      </c>
      <c r="BW46" s="55" t="str">
        <f t="shared" si="20"/>
        <v/>
      </c>
      <c r="BX46" s="110" t="str">
        <f ca="1">IF(OR(AE46=$BB$10,AE46=$BD$10,AE46=$BK$10,AE46=$BL$10,AE46=$BM$10),VLOOKUP(BW46,INDIRECT(CONCATENATE(CR46,"!",HLOOKUP(AE46,$CU$10:CY46,CZ46,FALSE))),1,TRUE),"")</f>
        <v/>
      </c>
      <c r="BY46" s="96" t="e">
        <f t="shared" ca="1" si="21"/>
        <v>#N/A</v>
      </c>
      <c r="BZ46" s="96" t="e">
        <f t="shared" ca="1" si="22"/>
        <v>#N/A</v>
      </c>
      <c r="CA46" s="96" t="e">
        <f t="shared" ca="1" si="23"/>
        <v>#N/A</v>
      </c>
      <c r="CB46" s="96" t="e">
        <f t="shared" ca="1" si="24"/>
        <v>#N/A</v>
      </c>
      <c r="CC46" s="96" t="e">
        <f t="shared" ca="1" si="25"/>
        <v>#VALUE!</v>
      </c>
      <c r="CD46" s="63">
        <f>Worksheet!K41</f>
        <v>0</v>
      </c>
      <c r="CE46" s="63">
        <f>Worksheet!L41</f>
        <v>0</v>
      </c>
      <c r="CF46" s="63">
        <f>Worksheet!M41</f>
        <v>0</v>
      </c>
      <c r="CG46" s="63">
        <f>Worksheet!N41</f>
        <v>0</v>
      </c>
      <c r="CH46" s="63">
        <f>Worksheet!O41</f>
        <v>0</v>
      </c>
      <c r="CI46" s="125" t="e">
        <f t="shared" ca="1" si="26"/>
        <v>#VALUE!</v>
      </c>
      <c r="CJ46" s="125" t="e">
        <f t="shared" ca="1" si="27"/>
        <v>#VALUE!</v>
      </c>
      <c r="CK46" s="125" t="e">
        <f t="shared" ca="1" si="28"/>
        <v>#VALUE!</v>
      </c>
      <c r="CL46" s="125" t="e">
        <f t="shared" ca="1" si="29"/>
        <v>#VALUE!</v>
      </c>
      <c r="CM46" s="125" t="e">
        <f t="shared" ca="1" si="30"/>
        <v>#VALUE!</v>
      </c>
      <c r="CN46" s="96" t="e">
        <f t="shared" ca="1" si="42"/>
        <v>#N/A</v>
      </c>
      <c r="CO46" s="97">
        <f>Worksheet!Q41</f>
        <v>0</v>
      </c>
      <c r="CP46" t="str">
        <f t="shared" si="32"/>
        <v>1</v>
      </c>
      <c r="CQ46" s="108" t="e">
        <f t="shared" si="43"/>
        <v>#N/A</v>
      </c>
      <c r="CR46" t="str">
        <f t="shared" si="34"/>
        <v>Standard1</v>
      </c>
      <c r="CT46" s="104" t="str">
        <f t="shared" ca="1" si="44"/>
        <v>$B$4:$P$1376</v>
      </c>
      <c r="CU46" s="96" t="str">
        <f>VLOOKUP($CR46,$CT$3:CU$8,2,FALSE)</f>
        <v>$I$230:$I$439</v>
      </c>
      <c r="CV46" s="96" t="str">
        <f>VLOOKUP($CR46,$CT$3:CV$8,3,FALSE)</f>
        <v>$I$471:$I$735</v>
      </c>
      <c r="CW46" s="96" t="str">
        <f>VLOOKUP($CR46,$CT$3:CW$8,4,FALSE)</f>
        <v>$I$736:$I$826</v>
      </c>
      <c r="CX46" s="96" t="str">
        <f>VLOOKUP($CR46,$CT$3:CX$8,5,FALSE)</f>
        <v>$I$827:$I$891</v>
      </c>
      <c r="CY46" s="96" t="str">
        <f>VLOOKUP($CR46,$CT$3:CY$8,6,FALSE)</f>
        <v>$I$892:$I$960</v>
      </c>
      <c r="CZ46">
        <f>COUNTIF($CU$10:CU46,"&lt;&gt;"&amp;"")</f>
        <v>37</v>
      </c>
      <c r="DB46" t="str">
        <f t="shared" si="4"/>
        <v/>
      </c>
      <c r="DC46" t="e">
        <f t="shared" ca="1" si="5"/>
        <v>#N/A</v>
      </c>
    </row>
    <row r="47" spans="17:107" x14ac:dyDescent="0.25">
      <c r="Q47" s="58" t="e">
        <f t="shared" ca="1" si="36"/>
        <v>#N/A</v>
      </c>
      <c r="R47" t="str">
        <f>IF(Worksheet!I42=$S$2,$S$2,IF(Worksheet!I42=$S$3,$S$3,$S$1))</f>
        <v>5502A</v>
      </c>
      <c r="S47" s="59" t="str">
        <f t="shared" ca="1" si="1"/>
        <v>*</v>
      </c>
      <c r="T47" s="55" t="e">
        <f t="shared" si="37"/>
        <v>#N/A</v>
      </c>
      <c r="U47" s="60">
        <f>IF(Worksheet!S42="%",ABS(Worksheet!Z42),ABS(Worksheet!U42))</f>
        <v>0</v>
      </c>
      <c r="V47" s="126">
        <f>IF(Worksheet!S42="%",Worksheet!AA42,Worksheet!S42)</f>
        <v>0</v>
      </c>
      <c r="W47" s="60" t="str">
        <f>IF(Worksheet!S42="%","",IF(Worksheet!Z42&lt;&gt;"",Worksheet!Z42,""))</f>
        <v/>
      </c>
      <c r="X47" s="60" t="str">
        <f>IF(Worksheet!S42="%","",IF(Worksheet!AA42&lt;&gt;"",Worksheet!AA42,""))</f>
        <v/>
      </c>
      <c r="Y47" s="58" t="str">
        <f t="shared" si="38"/>
        <v/>
      </c>
      <c r="Z47" s="58" t="str">
        <f t="shared" si="39"/>
        <v>0</v>
      </c>
      <c r="AA47" s="58" t="str">
        <f t="shared" si="40"/>
        <v>DC</v>
      </c>
      <c r="AB47" s="58" t="str">
        <f t="shared" si="11"/>
        <v>DC0</v>
      </c>
      <c r="AC47" s="58" t="str">
        <f>IF(Worksheet!H42&lt;&gt;"",Worksheet!H42,"")</f>
        <v/>
      </c>
      <c r="AD47" s="58" t="str">
        <f t="shared" ref="AD47:AD100" si="49">IF(RIGHT(AB47,2)="f","Capacitance",IF(RIGHT(AB47,1)="Z","Frequency",IF(RIGHT(AB47,1)="O","Resistance",IF(AND(RIGHT(AB47,1)="A",AC47&lt;&gt;""),CONCATENATE(AB47,$R$5,AC47,$R$5,"TURN"),""))))</f>
        <v/>
      </c>
      <c r="AE47" s="109" t="str">
        <f t="shared" si="12"/>
        <v>DC0</v>
      </c>
      <c r="AF47" s="109" t="e">
        <f>HLOOKUP(AE47,$AH$10:AZ47,COUNTIF($AE$7:AE47,"&lt;&gt;"&amp;""),FALSE)</f>
        <v>#N/A</v>
      </c>
      <c r="AG47" s="66" t="e">
        <f t="shared" si="41"/>
        <v>#N/A</v>
      </c>
      <c r="AH47" s="96" t="e">
        <f ca="1">VLOOKUP($AG47,INDIRECT(CONCATENATE($CR47,"!",VLOOKUP($CR47,$AG$3:AH$8,AH$2,FALSE))),1,TRUE)</f>
        <v>#N/A</v>
      </c>
      <c r="AI47" s="96" t="e">
        <f ca="1">VLOOKUP($AG47,INDIRECT(CONCATENATE($CR47,"!",VLOOKUP($CR47,$AG$3:AI$8,AI$2,FALSE))),1,TRUE)</f>
        <v>#N/A</v>
      </c>
      <c r="AJ47" s="96" t="e">
        <f ca="1">VLOOKUP($AG47,INDIRECT(CONCATENATE($CR47,"!",VLOOKUP($CR47,$AG$3:AJ$8,AJ$2,FALSE))),1,TRUE)</f>
        <v>#N/A</v>
      </c>
      <c r="AK47" s="96" t="e">
        <f ca="1">VLOOKUP($AG47,INDIRECT(CONCATENATE($CR47,"!",VLOOKUP($CR47,$AG$3:AK$8,AK$2,FALSE))),1,TRUE)</f>
        <v>#N/A</v>
      </c>
      <c r="AL47" s="96" t="e">
        <f ca="1">VLOOKUP($AG47,INDIRECT(CONCATENATE($CR47,"!",VLOOKUP($CR47,$AG$3:AL$8,AL$2,FALSE))),1,TRUE)</f>
        <v>#N/A</v>
      </c>
      <c r="AM47" s="96" t="e">
        <f ca="1">VLOOKUP($AG47,INDIRECT(CONCATENATE($CR47,"!",VLOOKUP($CR47,$AG$3:AM$8,AM$2,FALSE))),1,TRUE)</f>
        <v>#N/A</v>
      </c>
      <c r="AN47" s="96" t="e">
        <f ca="1">VLOOKUP($AG47,INDIRECT(CONCATENATE($CR47,"!",VLOOKUP($CR47,$AG$3:AN$8,AN$2,FALSE))),1,TRUE)</f>
        <v>#N/A</v>
      </c>
      <c r="AO47" s="96" t="e">
        <f ca="1">VLOOKUP($AG47,INDIRECT(CONCATENATE($CR47,"!",VLOOKUP($CR47,$AG$3:AO$8,AO$2,FALSE))),1,TRUE)</f>
        <v>#N/A</v>
      </c>
      <c r="AP47" s="96" t="e">
        <f ca="1">VLOOKUP($AG47,INDIRECT(CONCATENATE($CR47,"!",VLOOKUP($CR47,$AG$3:AP$8,AP$2,FALSE))),1,TRUE)</f>
        <v>#N/A</v>
      </c>
      <c r="AQ47" s="96" t="e">
        <f ca="1">VLOOKUP($AG47,INDIRECT(CONCATENATE($CR47,"!",VLOOKUP($CR47,$AG$3:AQ$8,AQ$2,FALSE))),1,TRUE)</f>
        <v>#N/A</v>
      </c>
      <c r="AR47" s="96" t="e">
        <f ca="1">VLOOKUP($AG47,INDIRECT(CONCATENATE($CR47,"!",VLOOKUP($CR47,$AG$3:AR$8,AR$2,FALSE))),1,TRUE)</f>
        <v>#N/A</v>
      </c>
      <c r="AS47" s="96" t="e">
        <f ca="1">VLOOKUP($AG47,INDIRECT(CONCATENATE($CR47,"!",VLOOKUP($CR47,$AG$3:AS$8,AS$2,FALSE))),1,TRUE)</f>
        <v>#N/A</v>
      </c>
      <c r="AT47" s="96" t="e">
        <f ca="1">VLOOKUP($AG47,INDIRECT(CONCATENATE($CR47,"!",VLOOKUP($CR47,$AG$3:AT$8,AT$2,FALSE))),1,TRUE)</f>
        <v>#N/A</v>
      </c>
      <c r="AU47" s="96"/>
      <c r="AV47" s="96"/>
      <c r="AW47" s="96"/>
      <c r="AX47" s="96"/>
      <c r="AY47" s="96"/>
      <c r="AZ47" s="96"/>
      <c r="BA47" s="62">
        <f t="shared" si="46"/>
        <v>1</v>
      </c>
      <c r="BB47" s="58">
        <f t="shared" si="46"/>
        <v>1</v>
      </c>
      <c r="BC47" s="58">
        <f t="shared" si="47"/>
        <v>1</v>
      </c>
      <c r="BD47" s="58">
        <f t="shared" si="47"/>
        <v>1</v>
      </c>
      <c r="BE47" s="58">
        <f t="shared" si="16"/>
        <v>1</v>
      </c>
      <c r="BF47" s="58">
        <f t="shared" si="17"/>
        <v>1</v>
      </c>
      <c r="BG47" s="58">
        <f t="shared" si="18"/>
        <v>1</v>
      </c>
      <c r="BH47" s="58">
        <f t="shared" si="45"/>
        <v>1</v>
      </c>
      <c r="BI47" s="58">
        <f t="shared" si="45"/>
        <v>1</v>
      </c>
      <c r="BJ47" s="58">
        <f t="shared" si="45"/>
        <v>1</v>
      </c>
      <c r="BK47" s="58">
        <f t="shared" si="45"/>
        <v>1</v>
      </c>
      <c r="BL47" s="58">
        <f t="shared" si="45"/>
        <v>1</v>
      </c>
      <c r="BM47" s="58">
        <f t="shared" si="45"/>
        <v>1</v>
      </c>
      <c r="BU47" s="55" t="e">
        <f>HLOOKUP(AE47,$BA$10:BT47,COUNTIF($AE$7:AE47,"&lt;&gt;"&amp;""),FALSE)</f>
        <v>#N/A</v>
      </c>
      <c r="BV47" s="58">
        <f t="shared" si="19"/>
        <v>1</v>
      </c>
      <c r="BW47" s="55" t="str">
        <f t="shared" si="20"/>
        <v/>
      </c>
      <c r="BX47" s="110" t="str">
        <f ca="1">IF(OR(AE47=$BB$10,AE47=$BD$10,AE47=$BK$10,AE47=$BL$10,AE47=$BM$10),VLOOKUP(BW47,INDIRECT(CONCATENATE(CR47,"!",HLOOKUP(AE47,$CU$10:CY47,CZ47,FALSE))),1,TRUE),"")</f>
        <v/>
      </c>
      <c r="BY47" s="96" t="e">
        <f t="shared" ca="1" si="21"/>
        <v>#N/A</v>
      </c>
      <c r="BZ47" s="96" t="e">
        <f t="shared" ca="1" si="22"/>
        <v>#N/A</v>
      </c>
      <c r="CA47" s="96" t="e">
        <f t="shared" ca="1" si="23"/>
        <v>#N/A</v>
      </c>
      <c r="CB47" s="96" t="e">
        <f t="shared" ca="1" si="24"/>
        <v>#N/A</v>
      </c>
      <c r="CC47" s="96" t="e">
        <f t="shared" ca="1" si="25"/>
        <v>#VALUE!</v>
      </c>
      <c r="CD47" s="63">
        <f>Worksheet!K42</f>
        <v>0</v>
      </c>
      <c r="CE47" s="63">
        <f>Worksheet!L42</f>
        <v>0</v>
      </c>
      <c r="CF47" s="63">
        <f>Worksheet!M42</f>
        <v>0</v>
      </c>
      <c r="CG47" s="63">
        <f>Worksheet!N42</f>
        <v>0</v>
      </c>
      <c r="CH47" s="63">
        <f>Worksheet!O42</f>
        <v>0</v>
      </c>
      <c r="CI47" s="125" t="e">
        <f t="shared" ca="1" si="26"/>
        <v>#VALUE!</v>
      </c>
      <c r="CJ47" s="125" t="e">
        <f t="shared" ca="1" si="27"/>
        <v>#VALUE!</v>
      </c>
      <c r="CK47" s="125" t="e">
        <f t="shared" ca="1" si="28"/>
        <v>#VALUE!</v>
      </c>
      <c r="CL47" s="125" t="e">
        <f t="shared" ca="1" si="29"/>
        <v>#VALUE!</v>
      </c>
      <c r="CM47" s="125" t="e">
        <f t="shared" ca="1" si="30"/>
        <v>#VALUE!</v>
      </c>
      <c r="CN47" s="96" t="e">
        <f t="shared" ca="1" si="42"/>
        <v>#N/A</v>
      </c>
      <c r="CO47" s="97">
        <f>Worksheet!Q42</f>
        <v>0</v>
      </c>
      <c r="CP47" t="str">
        <f t="shared" si="32"/>
        <v>1</v>
      </c>
      <c r="CQ47" s="108" t="e">
        <f t="shared" si="43"/>
        <v>#N/A</v>
      </c>
      <c r="CR47" t="str">
        <f t="shared" si="34"/>
        <v>Standard1</v>
      </c>
      <c r="CT47" s="104" t="str">
        <f t="shared" ca="1" si="44"/>
        <v>$B$4:$P$1376</v>
      </c>
      <c r="CU47" s="96" t="str">
        <f>VLOOKUP($CR47,$CT$3:CU$8,2,FALSE)</f>
        <v>$I$230:$I$439</v>
      </c>
      <c r="CV47" s="96" t="str">
        <f>VLOOKUP($CR47,$CT$3:CV$8,3,FALSE)</f>
        <v>$I$471:$I$735</v>
      </c>
      <c r="CW47" s="96" t="str">
        <f>VLOOKUP($CR47,$CT$3:CW$8,4,FALSE)</f>
        <v>$I$736:$I$826</v>
      </c>
      <c r="CX47" s="96" t="str">
        <f>VLOOKUP($CR47,$CT$3:CX$8,5,FALSE)</f>
        <v>$I$827:$I$891</v>
      </c>
      <c r="CY47" s="96" t="str">
        <f>VLOOKUP($CR47,$CT$3:CY$8,6,FALSE)</f>
        <v>$I$892:$I$960</v>
      </c>
      <c r="CZ47">
        <f>COUNTIF($CU$10:CU47,"&lt;&gt;"&amp;"")</f>
        <v>38</v>
      </c>
      <c r="DB47" t="str">
        <f t="shared" si="4"/>
        <v/>
      </c>
      <c r="DC47" t="e">
        <f t="shared" ca="1" si="5"/>
        <v>#N/A</v>
      </c>
    </row>
    <row r="48" spans="17:107" x14ac:dyDescent="0.25">
      <c r="Q48" s="58" t="e">
        <f t="shared" ca="1" si="36"/>
        <v>#N/A</v>
      </c>
      <c r="R48" t="str">
        <f>IF(Worksheet!I43=$S$2,$S$2,IF(Worksheet!I43=$S$3,$S$3,$S$1))</f>
        <v>5502A</v>
      </c>
      <c r="S48" s="59" t="str">
        <f t="shared" ca="1" si="1"/>
        <v>*</v>
      </c>
      <c r="T48" s="55" t="e">
        <f t="shared" si="37"/>
        <v>#N/A</v>
      </c>
      <c r="U48" s="60">
        <f>IF(Worksheet!S43="%",ABS(Worksheet!Z43),ABS(Worksheet!U43))</f>
        <v>0</v>
      </c>
      <c r="V48" s="126">
        <f>IF(Worksheet!S43="%",Worksheet!AA43,Worksheet!S43)</f>
        <v>0</v>
      </c>
      <c r="W48" s="60" t="str">
        <f>IF(Worksheet!S43="%","",IF(Worksheet!Z43&lt;&gt;"",Worksheet!Z43,""))</f>
        <v/>
      </c>
      <c r="X48" s="60" t="str">
        <f>IF(Worksheet!S43="%","",IF(Worksheet!AA43&lt;&gt;"",Worksheet!AA43,""))</f>
        <v/>
      </c>
      <c r="Y48" s="58" t="str">
        <f t="shared" si="38"/>
        <v/>
      </c>
      <c r="Z48" s="58" t="str">
        <f t="shared" si="39"/>
        <v>0</v>
      </c>
      <c r="AA48" s="58" t="str">
        <f t="shared" si="40"/>
        <v>DC</v>
      </c>
      <c r="AB48" s="58" t="str">
        <f t="shared" si="11"/>
        <v>DC0</v>
      </c>
      <c r="AC48" s="58" t="str">
        <f>IF(Worksheet!H43&lt;&gt;"",Worksheet!H43,"")</f>
        <v/>
      </c>
      <c r="AD48" s="58" t="str">
        <f t="shared" si="49"/>
        <v/>
      </c>
      <c r="AE48" s="109" t="str">
        <f t="shared" si="12"/>
        <v>DC0</v>
      </c>
      <c r="AF48" s="109" t="e">
        <f>HLOOKUP(AE48,$AH$10:AZ48,COUNTIF($AE$7:AE48,"&lt;&gt;"&amp;""),FALSE)</f>
        <v>#N/A</v>
      </c>
      <c r="AG48" s="66" t="e">
        <f t="shared" si="41"/>
        <v>#N/A</v>
      </c>
      <c r="AH48" s="96" t="e">
        <f ca="1">VLOOKUP($AG48,INDIRECT(CONCATENATE($CR48,"!",VLOOKUP($CR48,$AG$3:AH$8,AH$2,FALSE))),1,TRUE)</f>
        <v>#N/A</v>
      </c>
      <c r="AI48" s="96" t="e">
        <f ca="1">VLOOKUP($AG48,INDIRECT(CONCATENATE($CR48,"!",VLOOKUP($CR48,$AG$3:AI$8,AI$2,FALSE))),1,TRUE)</f>
        <v>#N/A</v>
      </c>
      <c r="AJ48" s="96" t="e">
        <f ca="1">VLOOKUP($AG48,INDIRECT(CONCATENATE($CR48,"!",VLOOKUP($CR48,$AG$3:AJ$8,AJ$2,FALSE))),1,TRUE)</f>
        <v>#N/A</v>
      </c>
      <c r="AK48" s="96" t="e">
        <f ca="1">VLOOKUP($AG48,INDIRECT(CONCATENATE($CR48,"!",VLOOKUP($CR48,$AG$3:AK$8,AK$2,FALSE))),1,TRUE)</f>
        <v>#N/A</v>
      </c>
      <c r="AL48" s="96" t="e">
        <f ca="1">VLOOKUP($AG48,INDIRECT(CONCATENATE($CR48,"!",VLOOKUP($CR48,$AG$3:AL$8,AL$2,FALSE))),1,TRUE)</f>
        <v>#N/A</v>
      </c>
      <c r="AM48" s="96" t="e">
        <f ca="1">VLOOKUP($AG48,INDIRECT(CONCATENATE($CR48,"!",VLOOKUP($CR48,$AG$3:AM$8,AM$2,FALSE))),1,TRUE)</f>
        <v>#N/A</v>
      </c>
      <c r="AN48" s="96" t="e">
        <f ca="1">VLOOKUP($AG48,INDIRECT(CONCATENATE($CR48,"!",VLOOKUP($CR48,$AG$3:AN$8,AN$2,FALSE))),1,TRUE)</f>
        <v>#N/A</v>
      </c>
      <c r="AO48" s="96" t="e">
        <f ca="1">VLOOKUP($AG48,INDIRECT(CONCATENATE($CR48,"!",VLOOKUP($CR48,$AG$3:AO$8,AO$2,FALSE))),1,TRUE)</f>
        <v>#N/A</v>
      </c>
      <c r="AP48" s="96" t="e">
        <f ca="1">VLOOKUP($AG48,INDIRECT(CONCATENATE($CR48,"!",VLOOKUP($CR48,$AG$3:AP$8,AP$2,FALSE))),1,TRUE)</f>
        <v>#N/A</v>
      </c>
      <c r="AQ48" s="96" t="e">
        <f ca="1">VLOOKUP($AG48,INDIRECT(CONCATENATE($CR48,"!",VLOOKUP($CR48,$AG$3:AQ$8,AQ$2,FALSE))),1,TRUE)</f>
        <v>#N/A</v>
      </c>
      <c r="AR48" s="96" t="e">
        <f ca="1">VLOOKUP($AG48,INDIRECT(CONCATENATE($CR48,"!",VLOOKUP($CR48,$AG$3:AR$8,AR$2,FALSE))),1,TRUE)</f>
        <v>#N/A</v>
      </c>
      <c r="AS48" s="96" t="e">
        <f ca="1">VLOOKUP($AG48,INDIRECT(CONCATENATE($CR48,"!",VLOOKUP($CR48,$AG$3:AS$8,AS$2,FALSE))),1,TRUE)</f>
        <v>#N/A</v>
      </c>
      <c r="AT48" s="96" t="e">
        <f ca="1">VLOOKUP($AG48,INDIRECT(CONCATENATE($CR48,"!",VLOOKUP($CR48,$AG$3:AT$8,AT$2,FALSE))),1,TRUE)</f>
        <v>#N/A</v>
      </c>
      <c r="AU48" s="96"/>
      <c r="AV48" s="96"/>
      <c r="AW48" s="96"/>
      <c r="AX48" s="96"/>
      <c r="AY48" s="96"/>
      <c r="AZ48" s="96"/>
      <c r="BA48" s="62">
        <f t="shared" si="46"/>
        <v>1</v>
      </c>
      <c r="BB48" s="58">
        <f t="shared" si="46"/>
        <v>1</v>
      </c>
      <c r="BC48" s="58">
        <f t="shared" si="47"/>
        <v>1</v>
      </c>
      <c r="BD48" s="58">
        <f t="shared" si="47"/>
        <v>1</v>
      </c>
      <c r="BE48" s="58">
        <f t="shared" si="16"/>
        <v>1</v>
      </c>
      <c r="BF48" s="58">
        <f t="shared" si="17"/>
        <v>1</v>
      </c>
      <c r="BG48" s="58">
        <f t="shared" si="18"/>
        <v>1</v>
      </c>
      <c r="BH48" s="58">
        <f t="shared" si="45"/>
        <v>1</v>
      </c>
      <c r="BI48" s="58">
        <f t="shared" si="45"/>
        <v>1</v>
      </c>
      <c r="BJ48" s="58">
        <f t="shared" si="45"/>
        <v>1</v>
      </c>
      <c r="BK48" s="58">
        <f t="shared" si="45"/>
        <v>1</v>
      </c>
      <c r="BL48" s="58">
        <f t="shared" si="45"/>
        <v>1</v>
      </c>
      <c r="BM48" s="58">
        <f t="shared" si="45"/>
        <v>1</v>
      </c>
      <c r="BU48" s="55" t="e">
        <f>HLOOKUP(AE48,$BA$10:BT48,COUNTIF($AE$7:AE48,"&lt;&gt;"&amp;""),FALSE)</f>
        <v>#N/A</v>
      </c>
      <c r="BV48" s="58">
        <f t="shared" si="19"/>
        <v>1</v>
      </c>
      <c r="BW48" s="55" t="str">
        <f t="shared" si="20"/>
        <v/>
      </c>
      <c r="BX48" s="110" t="str">
        <f ca="1">IF(OR(AE48=$BB$10,AE48=$BD$10,AE48=$BK$10,AE48=$BL$10,AE48=$BM$10),VLOOKUP(BW48,INDIRECT(CONCATENATE(CR48,"!",HLOOKUP(AE48,$CU$10:CY48,CZ48,FALSE))),1,TRUE),"")</f>
        <v/>
      </c>
      <c r="BY48" s="96" t="e">
        <f t="shared" ca="1" si="21"/>
        <v>#N/A</v>
      </c>
      <c r="BZ48" s="96" t="e">
        <f t="shared" ca="1" si="22"/>
        <v>#N/A</v>
      </c>
      <c r="CA48" s="96" t="e">
        <f t="shared" ca="1" si="23"/>
        <v>#N/A</v>
      </c>
      <c r="CB48" s="96" t="e">
        <f t="shared" ca="1" si="24"/>
        <v>#N/A</v>
      </c>
      <c r="CC48" s="96" t="e">
        <f t="shared" ca="1" si="25"/>
        <v>#VALUE!</v>
      </c>
      <c r="CD48" s="63">
        <f>Worksheet!K43</f>
        <v>0</v>
      </c>
      <c r="CE48" s="63">
        <f>Worksheet!L43</f>
        <v>0</v>
      </c>
      <c r="CF48" s="63">
        <f>Worksheet!M43</f>
        <v>0</v>
      </c>
      <c r="CG48" s="63">
        <f>Worksheet!N43</f>
        <v>0</v>
      </c>
      <c r="CH48" s="63">
        <f>Worksheet!O43</f>
        <v>0</v>
      </c>
      <c r="CI48" s="125" t="e">
        <f t="shared" ca="1" si="26"/>
        <v>#VALUE!</v>
      </c>
      <c r="CJ48" s="125" t="e">
        <f t="shared" ca="1" si="27"/>
        <v>#VALUE!</v>
      </c>
      <c r="CK48" s="125" t="e">
        <f t="shared" ca="1" si="28"/>
        <v>#VALUE!</v>
      </c>
      <c r="CL48" s="125" t="e">
        <f t="shared" ca="1" si="29"/>
        <v>#VALUE!</v>
      </c>
      <c r="CM48" s="125" t="e">
        <f t="shared" ca="1" si="30"/>
        <v>#VALUE!</v>
      </c>
      <c r="CN48" s="96" t="e">
        <f t="shared" ca="1" si="42"/>
        <v>#N/A</v>
      </c>
      <c r="CO48" s="97">
        <f>Worksheet!Q43</f>
        <v>0</v>
      </c>
      <c r="CP48" t="str">
        <f t="shared" si="32"/>
        <v>1</v>
      </c>
      <c r="CQ48" s="108" t="e">
        <f t="shared" si="43"/>
        <v>#N/A</v>
      </c>
      <c r="CR48" t="str">
        <f t="shared" si="34"/>
        <v>Standard1</v>
      </c>
      <c r="CT48" s="104" t="str">
        <f t="shared" ca="1" si="44"/>
        <v>$B$4:$P$1376</v>
      </c>
      <c r="CU48" s="96" t="str">
        <f>VLOOKUP($CR48,$CT$3:CU$8,2,FALSE)</f>
        <v>$I$230:$I$439</v>
      </c>
      <c r="CV48" s="96" t="str">
        <f>VLOOKUP($CR48,$CT$3:CV$8,3,FALSE)</f>
        <v>$I$471:$I$735</v>
      </c>
      <c r="CW48" s="96" t="str">
        <f>VLOOKUP($CR48,$CT$3:CW$8,4,FALSE)</f>
        <v>$I$736:$I$826</v>
      </c>
      <c r="CX48" s="96" t="str">
        <f>VLOOKUP($CR48,$CT$3:CX$8,5,FALSE)</f>
        <v>$I$827:$I$891</v>
      </c>
      <c r="CY48" s="96" t="str">
        <f>VLOOKUP($CR48,$CT$3:CY$8,6,FALSE)</f>
        <v>$I$892:$I$960</v>
      </c>
      <c r="CZ48">
        <f>COUNTIF($CU$10:CU48,"&lt;&gt;"&amp;"")</f>
        <v>39</v>
      </c>
      <c r="DB48" t="str">
        <f t="shared" si="4"/>
        <v/>
      </c>
      <c r="DC48" t="e">
        <f t="shared" ca="1" si="5"/>
        <v>#N/A</v>
      </c>
    </row>
    <row r="49" spans="17:107" x14ac:dyDescent="0.25">
      <c r="Q49" s="58" t="e">
        <f t="shared" ca="1" si="36"/>
        <v>#N/A</v>
      </c>
      <c r="R49" t="str">
        <f>IF(Worksheet!I44=$S$2,$S$2,IF(Worksheet!I44=$S$3,$S$3,$S$1))</f>
        <v>5502A</v>
      </c>
      <c r="S49" s="59" t="str">
        <f t="shared" ca="1" si="1"/>
        <v>*</v>
      </c>
      <c r="T49" s="55" t="e">
        <f t="shared" si="37"/>
        <v>#N/A</v>
      </c>
      <c r="U49" s="60">
        <f>IF(Worksheet!S44="%",ABS(Worksheet!Z44),ABS(Worksheet!U44))</f>
        <v>0</v>
      </c>
      <c r="V49" s="126">
        <f>IF(Worksheet!S44="%",Worksheet!AA44,Worksheet!S44)</f>
        <v>0</v>
      </c>
      <c r="W49" s="60" t="str">
        <f>IF(Worksheet!S44="%","",IF(Worksheet!Z44&lt;&gt;"",Worksheet!Z44,""))</f>
        <v/>
      </c>
      <c r="X49" s="60" t="str">
        <f>IF(Worksheet!S44="%","",IF(Worksheet!AA44&lt;&gt;"",Worksheet!AA44,""))</f>
        <v/>
      </c>
      <c r="Y49" s="58" t="str">
        <f t="shared" si="38"/>
        <v/>
      </c>
      <c r="Z49" s="58" t="str">
        <f t="shared" si="39"/>
        <v>0</v>
      </c>
      <c r="AA49" s="58" t="str">
        <f t="shared" si="40"/>
        <v>DC</v>
      </c>
      <c r="AB49" s="58" t="str">
        <f t="shared" si="11"/>
        <v>DC0</v>
      </c>
      <c r="AC49" s="58" t="str">
        <f>IF(Worksheet!H44&lt;&gt;"",Worksheet!H44,"")</f>
        <v/>
      </c>
      <c r="AD49" s="58" t="str">
        <f t="shared" si="49"/>
        <v/>
      </c>
      <c r="AE49" s="109" t="str">
        <f t="shared" si="12"/>
        <v>DC0</v>
      </c>
      <c r="AF49" s="109" t="e">
        <f>HLOOKUP(AE49,$AH$10:AZ49,COUNTIF($AE$7:AE49,"&lt;&gt;"&amp;""),FALSE)</f>
        <v>#N/A</v>
      </c>
      <c r="AG49" s="66" t="e">
        <f t="shared" si="41"/>
        <v>#N/A</v>
      </c>
      <c r="AH49" s="96" t="e">
        <f ca="1">VLOOKUP($AG49,INDIRECT(CONCATENATE($CR49,"!",VLOOKUP($CR49,$AG$3:AH$8,AH$2,FALSE))),1,TRUE)</f>
        <v>#N/A</v>
      </c>
      <c r="AI49" s="96" t="e">
        <f ca="1">VLOOKUP($AG49,INDIRECT(CONCATENATE($CR49,"!",VLOOKUP($CR49,$AG$3:AI$8,AI$2,FALSE))),1,TRUE)</f>
        <v>#N/A</v>
      </c>
      <c r="AJ49" s="96" t="e">
        <f ca="1">VLOOKUP($AG49,INDIRECT(CONCATENATE($CR49,"!",VLOOKUP($CR49,$AG$3:AJ$8,AJ$2,FALSE))),1,TRUE)</f>
        <v>#N/A</v>
      </c>
      <c r="AK49" s="96" t="e">
        <f ca="1">VLOOKUP($AG49,INDIRECT(CONCATENATE($CR49,"!",VLOOKUP($CR49,$AG$3:AK$8,AK$2,FALSE))),1,TRUE)</f>
        <v>#N/A</v>
      </c>
      <c r="AL49" s="96" t="e">
        <f ca="1">VLOOKUP($AG49,INDIRECT(CONCATENATE($CR49,"!",VLOOKUP($CR49,$AG$3:AL$8,AL$2,FALSE))),1,TRUE)</f>
        <v>#N/A</v>
      </c>
      <c r="AM49" s="96" t="e">
        <f ca="1">VLOOKUP($AG49,INDIRECT(CONCATENATE($CR49,"!",VLOOKUP($CR49,$AG$3:AM$8,AM$2,FALSE))),1,TRUE)</f>
        <v>#N/A</v>
      </c>
      <c r="AN49" s="96" t="e">
        <f ca="1">VLOOKUP($AG49,INDIRECT(CONCATENATE($CR49,"!",VLOOKUP($CR49,$AG$3:AN$8,AN$2,FALSE))),1,TRUE)</f>
        <v>#N/A</v>
      </c>
      <c r="AO49" s="96" t="e">
        <f ca="1">VLOOKUP($AG49,INDIRECT(CONCATENATE($CR49,"!",VLOOKUP($CR49,$AG$3:AO$8,AO$2,FALSE))),1,TRUE)</f>
        <v>#N/A</v>
      </c>
      <c r="AP49" s="96" t="e">
        <f ca="1">VLOOKUP($AG49,INDIRECT(CONCATENATE($CR49,"!",VLOOKUP($CR49,$AG$3:AP$8,AP$2,FALSE))),1,TRUE)</f>
        <v>#N/A</v>
      </c>
      <c r="AQ49" s="96" t="e">
        <f ca="1">VLOOKUP($AG49,INDIRECT(CONCATENATE($CR49,"!",VLOOKUP($CR49,$AG$3:AQ$8,AQ$2,FALSE))),1,TRUE)</f>
        <v>#N/A</v>
      </c>
      <c r="AR49" s="96" t="e">
        <f ca="1">VLOOKUP($AG49,INDIRECT(CONCATENATE($CR49,"!",VLOOKUP($CR49,$AG$3:AR$8,AR$2,FALSE))),1,TRUE)</f>
        <v>#N/A</v>
      </c>
      <c r="AS49" s="96" t="e">
        <f ca="1">VLOOKUP($AG49,INDIRECT(CONCATENATE($CR49,"!",VLOOKUP($CR49,$AG$3:AS$8,AS$2,FALSE))),1,TRUE)</f>
        <v>#N/A</v>
      </c>
      <c r="AT49" s="96" t="e">
        <f ca="1">VLOOKUP($AG49,INDIRECT(CONCATENATE($CR49,"!",VLOOKUP($CR49,$AG$3:AT$8,AT$2,FALSE))),1,TRUE)</f>
        <v>#N/A</v>
      </c>
      <c r="AU49" s="96"/>
      <c r="AV49" s="96"/>
      <c r="AW49" s="96"/>
      <c r="AX49" s="96"/>
      <c r="AY49" s="96"/>
      <c r="AZ49" s="96"/>
      <c r="BA49" s="62">
        <f t="shared" si="46"/>
        <v>1</v>
      </c>
      <c r="BB49" s="58">
        <f t="shared" si="46"/>
        <v>1</v>
      </c>
      <c r="BC49" s="58">
        <f t="shared" si="47"/>
        <v>1</v>
      </c>
      <c r="BD49" s="58">
        <f t="shared" si="47"/>
        <v>1</v>
      </c>
      <c r="BE49" s="58">
        <f t="shared" si="16"/>
        <v>1</v>
      </c>
      <c r="BF49" s="58">
        <f t="shared" si="17"/>
        <v>1</v>
      </c>
      <c r="BG49" s="58">
        <f t="shared" si="18"/>
        <v>1</v>
      </c>
      <c r="BH49" s="58">
        <f t="shared" si="45"/>
        <v>1</v>
      </c>
      <c r="BI49" s="58">
        <f t="shared" si="45"/>
        <v>1</v>
      </c>
      <c r="BJ49" s="58">
        <f t="shared" si="45"/>
        <v>1</v>
      </c>
      <c r="BK49" s="58">
        <f t="shared" si="45"/>
        <v>1</v>
      </c>
      <c r="BL49" s="58">
        <f t="shared" si="45"/>
        <v>1</v>
      </c>
      <c r="BM49" s="58">
        <f t="shared" si="45"/>
        <v>1</v>
      </c>
      <c r="BU49" s="55" t="e">
        <f>HLOOKUP(AE49,$BA$10:BT49,COUNTIF($AE$7:AE49,"&lt;&gt;"&amp;""),FALSE)</f>
        <v>#N/A</v>
      </c>
      <c r="BV49" s="58">
        <f t="shared" si="19"/>
        <v>1</v>
      </c>
      <c r="BW49" s="55" t="str">
        <f t="shared" si="20"/>
        <v/>
      </c>
      <c r="BX49" s="110" t="str">
        <f ca="1">IF(OR(AE49=$BB$10,AE49=$BD$10,AE49=$BK$10,AE49=$BL$10,AE49=$BM$10),VLOOKUP(BW49,INDIRECT(CONCATENATE(CR49,"!",HLOOKUP(AE49,$CU$10:CY49,CZ49,FALSE))),1,TRUE),"")</f>
        <v/>
      </c>
      <c r="BY49" s="96" t="e">
        <f t="shared" ca="1" si="21"/>
        <v>#N/A</v>
      </c>
      <c r="BZ49" s="96" t="e">
        <f t="shared" ca="1" si="22"/>
        <v>#N/A</v>
      </c>
      <c r="CA49" s="96" t="e">
        <f t="shared" ca="1" si="23"/>
        <v>#N/A</v>
      </c>
      <c r="CB49" s="96" t="e">
        <f t="shared" ca="1" si="24"/>
        <v>#N/A</v>
      </c>
      <c r="CC49" s="96" t="e">
        <f t="shared" ca="1" si="25"/>
        <v>#VALUE!</v>
      </c>
      <c r="CD49" s="63">
        <f>Worksheet!K44</f>
        <v>0</v>
      </c>
      <c r="CE49" s="63">
        <f>Worksheet!L44</f>
        <v>0</v>
      </c>
      <c r="CF49" s="63">
        <f>Worksheet!M44</f>
        <v>0</v>
      </c>
      <c r="CG49" s="63">
        <f>Worksheet!N44</f>
        <v>0</v>
      </c>
      <c r="CH49" s="63">
        <f>Worksheet!O44</f>
        <v>0</v>
      </c>
      <c r="CI49" s="125" t="e">
        <f t="shared" ca="1" si="26"/>
        <v>#VALUE!</v>
      </c>
      <c r="CJ49" s="125" t="e">
        <f t="shared" ca="1" si="27"/>
        <v>#VALUE!</v>
      </c>
      <c r="CK49" s="125" t="e">
        <f t="shared" ca="1" si="28"/>
        <v>#VALUE!</v>
      </c>
      <c r="CL49" s="125" t="e">
        <f t="shared" ca="1" si="29"/>
        <v>#VALUE!</v>
      </c>
      <c r="CM49" s="125" t="e">
        <f t="shared" ca="1" si="30"/>
        <v>#VALUE!</v>
      </c>
      <c r="CN49" s="96" t="e">
        <f t="shared" ca="1" si="42"/>
        <v>#N/A</v>
      </c>
      <c r="CO49" s="97">
        <f>Worksheet!Q44</f>
        <v>0</v>
      </c>
      <c r="CP49" t="str">
        <f t="shared" si="32"/>
        <v>1</v>
      </c>
      <c r="CQ49" s="108" t="e">
        <f t="shared" si="43"/>
        <v>#N/A</v>
      </c>
      <c r="CR49" t="str">
        <f t="shared" si="34"/>
        <v>Standard1</v>
      </c>
      <c r="CT49" s="104" t="str">
        <f t="shared" ca="1" si="44"/>
        <v>$B$4:$P$1376</v>
      </c>
      <c r="CU49" s="96" t="str">
        <f>VLOOKUP($CR49,$CT$3:CU$8,2,FALSE)</f>
        <v>$I$230:$I$439</v>
      </c>
      <c r="CV49" s="96" t="str">
        <f>VLOOKUP($CR49,$CT$3:CV$8,3,FALSE)</f>
        <v>$I$471:$I$735</v>
      </c>
      <c r="CW49" s="96" t="str">
        <f>VLOOKUP($CR49,$CT$3:CW$8,4,FALSE)</f>
        <v>$I$736:$I$826</v>
      </c>
      <c r="CX49" s="96" t="str">
        <f>VLOOKUP($CR49,$CT$3:CX$8,5,FALSE)</f>
        <v>$I$827:$I$891</v>
      </c>
      <c r="CY49" s="96" t="str">
        <f>VLOOKUP($CR49,$CT$3:CY$8,6,FALSE)</f>
        <v>$I$892:$I$960</v>
      </c>
      <c r="CZ49">
        <f>COUNTIF($CU$10:CU49,"&lt;&gt;"&amp;"")</f>
        <v>40</v>
      </c>
      <c r="DB49" t="str">
        <f t="shared" si="4"/>
        <v/>
      </c>
      <c r="DC49" t="e">
        <f t="shared" ca="1" si="5"/>
        <v>#N/A</v>
      </c>
    </row>
    <row r="50" spans="17:107" x14ac:dyDescent="0.25">
      <c r="Q50" s="58" t="e">
        <f t="shared" ca="1" si="36"/>
        <v>#N/A</v>
      </c>
      <c r="R50" t="str">
        <f>IF(Worksheet!I45=$S$2,$S$2,IF(Worksheet!I45=$S$3,$S$3,$S$1))</f>
        <v>5502A</v>
      </c>
      <c r="S50" s="59" t="str">
        <f t="shared" ca="1" si="1"/>
        <v>*</v>
      </c>
      <c r="T50" s="55" t="e">
        <f t="shared" ref="T50:T100" si="50">CQ50</f>
        <v>#N/A</v>
      </c>
      <c r="U50" s="60">
        <f>IF(Worksheet!S45="%",ABS(Worksheet!Z45),ABS(Worksheet!U45))</f>
        <v>0</v>
      </c>
      <c r="V50" s="126">
        <f>IF(Worksheet!S45="%",Worksheet!AA45,Worksheet!S45)</f>
        <v>0</v>
      </c>
      <c r="W50" s="60" t="str">
        <f>IF(Worksheet!S45="%","",IF(Worksheet!Z45&lt;&gt;"",Worksheet!Z45,""))</f>
        <v/>
      </c>
      <c r="X50" s="60" t="str">
        <f>IF(Worksheet!S45="%","",IF(Worksheet!AA45&lt;&gt;"",Worksheet!AA45,""))</f>
        <v/>
      </c>
      <c r="Y50" s="58" t="str">
        <f t="shared" ref="Y50:Y100" si="51">IF(OR(LEFT(RIGHT(V50,2),1)="°",LEFT(RIGHT(V50,2),1)="Ω",LEFT(RIGHT(V50,2),1)=Z50),"",LEFT(RIGHT(V50,2),1))</f>
        <v/>
      </c>
      <c r="Z50" s="58" t="str">
        <f t="shared" ref="Z50:Z100" si="52">IF(RIGHT(V50,1)="Ω","O",IF(RIGHT(V50,2)="°F","DGF",IF(RIGHT(V50,2)="°C","DGC",RIGHT(V50,1))))</f>
        <v>0</v>
      </c>
      <c r="AA50" s="58" t="str">
        <f t="shared" ref="AA50:AA100" si="53">IF(X50&lt;&gt;"","AC","DC")</f>
        <v>DC</v>
      </c>
      <c r="AB50" s="58" t="str">
        <f t="shared" si="11"/>
        <v>DC0</v>
      </c>
      <c r="AC50" s="58" t="str">
        <f>IF(Worksheet!H45&lt;&gt;"",Worksheet!H45,"")</f>
        <v/>
      </c>
      <c r="AD50" s="58" t="str">
        <f t="shared" si="49"/>
        <v/>
      </c>
      <c r="AE50" s="109" t="str">
        <f t="shared" ref="AE50:AE100" si="54">IF(AD50&lt;&gt;"",AD50,AB50)</f>
        <v>DC0</v>
      </c>
      <c r="AF50" s="109" t="e">
        <f>HLOOKUP(AE50,$AH$10:AZ50,COUNTIF($AE$7:AE50,"&lt;&gt;"&amp;""),FALSE)</f>
        <v>#N/A</v>
      </c>
      <c r="AG50" s="66" t="e">
        <f t="shared" ref="AG50:AG100" si="55">U50*BU50</f>
        <v>#N/A</v>
      </c>
      <c r="AH50" s="96" t="e">
        <f ca="1">VLOOKUP($AG50,INDIRECT(CONCATENATE($CR50,"!",VLOOKUP($CR50,$AG$3:AH$8,AH$2,FALSE))),1,TRUE)</f>
        <v>#N/A</v>
      </c>
      <c r="AI50" s="96" t="e">
        <f ca="1">VLOOKUP($AG50,INDIRECT(CONCATENATE($CR50,"!",VLOOKUP($CR50,$AG$3:AI$8,AI$2,FALSE))),1,TRUE)</f>
        <v>#N/A</v>
      </c>
      <c r="AJ50" s="96" t="e">
        <f ca="1">VLOOKUP($AG50,INDIRECT(CONCATENATE($CR50,"!",VLOOKUP($CR50,$AG$3:AJ$8,AJ$2,FALSE))),1,TRUE)</f>
        <v>#N/A</v>
      </c>
      <c r="AK50" s="96" t="e">
        <f ca="1">VLOOKUP($AG50,INDIRECT(CONCATENATE($CR50,"!",VLOOKUP($CR50,$AG$3:AK$8,AK$2,FALSE))),1,TRUE)</f>
        <v>#N/A</v>
      </c>
      <c r="AL50" s="96" t="e">
        <f ca="1">VLOOKUP($AG50,INDIRECT(CONCATENATE($CR50,"!",VLOOKUP($CR50,$AG$3:AL$8,AL$2,FALSE))),1,TRUE)</f>
        <v>#N/A</v>
      </c>
      <c r="AM50" s="96" t="e">
        <f ca="1">VLOOKUP($AG50,INDIRECT(CONCATENATE($CR50,"!",VLOOKUP($CR50,$AG$3:AM$8,AM$2,FALSE))),1,TRUE)</f>
        <v>#N/A</v>
      </c>
      <c r="AN50" s="96" t="e">
        <f ca="1">VLOOKUP($AG50,INDIRECT(CONCATENATE($CR50,"!",VLOOKUP($CR50,$AG$3:AN$8,AN$2,FALSE))),1,TRUE)</f>
        <v>#N/A</v>
      </c>
      <c r="AO50" s="96" t="e">
        <f ca="1">VLOOKUP($AG50,INDIRECT(CONCATENATE($CR50,"!",VLOOKUP($CR50,$AG$3:AO$8,AO$2,FALSE))),1,TRUE)</f>
        <v>#N/A</v>
      </c>
      <c r="AP50" s="96" t="e">
        <f ca="1">VLOOKUP($AG50,INDIRECT(CONCATENATE($CR50,"!",VLOOKUP($CR50,$AG$3:AP$8,AP$2,FALSE))),1,TRUE)</f>
        <v>#N/A</v>
      </c>
      <c r="AQ50" s="96" t="e">
        <f ca="1">VLOOKUP($AG50,INDIRECT(CONCATENATE($CR50,"!",VLOOKUP($CR50,$AG$3:AQ$8,AQ$2,FALSE))),1,TRUE)</f>
        <v>#N/A</v>
      </c>
      <c r="AR50" s="96" t="e">
        <f ca="1">VLOOKUP($AG50,INDIRECT(CONCATENATE($CR50,"!",VLOOKUP($CR50,$AG$3:AR$8,AR$2,FALSE))),1,TRUE)</f>
        <v>#N/A</v>
      </c>
      <c r="AS50" s="96" t="e">
        <f ca="1">VLOOKUP($AG50,INDIRECT(CONCATENATE($CR50,"!",VLOOKUP($CR50,$AG$3:AS$8,AS$2,FALSE))),1,TRUE)</f>
        <v>#N/A</v>
      </c>
      <c r="AT50" s="96" t="e">
        <f ca="1">VLOOKUP($AG50,INDIRECT(CONCATENATE($CR50,"!",VLOOKUP($CR50,$AG$3:AT$8,AT$2,FALSE))),1,TRUE)</f>
        <v>#N/A</v>
      </c>
      <c r="AU50" s="96"/>
      <c r="AV50" s="96"/>
      <c r="AW50" s="96"/>
      <c r="AX50" s="96"/>
      <c r="AY50" s="96"/>
      <c r="AZ50" s="96"/>
      <c r="BA50" s="62">
        <f t="shared" si="46"/>
        <v>1</v>
      </c>
      <c r="BB50" s="58">
        <f t="shared" si="46"/>
        <v>1</v>
      </c>
      <c r="BC50" s="58">
        <f t="shared" si="47"/>
        <v>1</v>
      </c>
      <c r="BD50" s="58">
        <f t="shared" si="47"/>
        <v>1</v>
      </c>
      <c r="BE50" s="58">
        <f t="shared" si="16"/>
        <v>1</v>
      </c>
      <c r="BF50" s="58">
        <f t="shared" si="17"/>
        <v>1</v>
      </c>
      <c r="BG50" s="58">
        <f t="shared" si="18"/>
        <v>1</v>
      </c>
      <c r="BH50" s="58">
        <f t="shared" si="45"/>
        <v>1</v>
      </c>
      <c r="BI50" s="58">
        <f t="shared" si="45"/>
        <v>1</v>
      </c>
      <c r="BJ50" s="58">
        <f t="shared" si="45"/>
        <v>1</v>
      </c>
      <c r="BK50" s="58">
        <f t="shared" si="45"/>
        <v>1</v>
      </c>
      <c r="BL50" s="58">
        <f t="shared" si="45"/>
        <v>1</v>
      </c>
      <c r="BM50" s="58">
        <f t="shared" si="45"/>
        <v>1</v>
      </c>
      <c r="BU50" s="55" t="e">
        <f>HLOOKUP(AE50,$BA$10:BT50,COUNTIF($AE$7:AE50,"&lt;&gt;"&amp;""),FALSE)</f>
        <v>#N/A</v>
      </c>
      <c r="BV50" s="58">
        <f t="shared" si="19"/>
        <v>1</v>
      </c>
      <c r="BW50" s="55" t="str">
        <f t="shared" si="20"/>
        <v/>
      </c>
      <c r="BX50" s="110" t="str">
        <f ca="1">IF(OR(AE50=$BB$10,AE50=$BD$10,AE50=$BK$10,AE50=$BL$10,AE50=$BM$10),VLOOKUP(BW50,INDIRECT(CONCATENATE(CR50,"!",HLOOKUP(AE50,$CU$10:CY50,CZ50,FALSE))),1,TRUE),"")</f>
        <v/>
      </c>
      <c r="BY50" s="96" t="e">
        <f t="shared" ref="BY50:BY100" ca="1" si="56">VLOOKUP(Q50,INDIRECT(CONCATENATE(CR50,"!",$CT50)),11,FALSE)</f>
        <v>#N/A</v>
      </c>
      <c r="BZ50" s="96" t="e">
        <f t="shared" ref="BZ50:BZ100" ca="1" si="57">VLOOKUP(Q50,INDIRECT(CONCATENATE(CR50,"!",$CT50)),12,FALSE)</f>
        <v>#N/A</v>
      </c>
      <c r="CA50" s="96" t="e">
        <f t="shared" ref="CA50:CA100" ca="1" si="58">VLOOKUP(Q50,INDIRECT(CONCATENATE(CR50,"!",$CT50)),13,FALSE)</f>
        <v>#N/A</v>
      </c>
      <c r="CB50" s="96" t="e">
        <f t="shared" ref="CB50:CB100" ca="1" si="59">VLOOKUP(Q50,INDIRECT(CONCATENATE(CR50,"!",$CT50)),14,FALSE)</f>
        <v>#N/A</v>
      </c>
      <c r="CC50" s="96" t="e">
        <f t="shared" ref="CC50:CC100" ca="1" si="60">DB50/DC50</f>
        <v>#VALUE!</v>
      </c>
      <c r="CD50" s="63">
        <f>Worksheet!K45</f>
        <v>0</v>
      </c>
      <c r="CE50" s="63">
        <f>Worksheet!L45</f>
        <v>0</v>
      </c>
      <c r="CF50" s="63">
        <f>Worksheet!M45</f>
        <v>0</v>
      </c>
      <c r="CG50" s="63">
        <f>Worksheet!N45</f>
        <v>0</v>
      </c>
      <c r="CH50" s="63">
        <f>Worksheet!O45</f>
        <v>0</v>
      </c>
      <c r="CI50" s="125" t="e">
        <f t="shared" ref="CI50:CI100" ca="1" si="61">CD50*$CC50</f>
        <v>#VALUE!</v>
      </c>
      <c r="CJ50" s="125" t="e">
        <f t="shared" ref="CJ50:CJ100" ca="1" si="62">CE50*$CC50</f>
        <v>#VALUE!</v>
      </c>
      <c r="CK50" s="125" t="e">
        <f t="shared" ref="CK50:CK100" ca="1" si="63">CF50*$CC50</f>
        <v>#VALUE!</v>
      </c>
      <c r="CL50" s="125" t="e">
        <f t="shared" ref="CL50:CL100" ca="1" si="64">CG50*$CC50</f>
        <v>#VALUE!</v>
      </c>
      <c r="CM50" s="125" t="e">
        <f t="shared" ref="CM50:CM100" ca="1" si="65">CH50*$CC50</f>
        <v>#VALUE!</v>
      </c>
      <c r="CN50" s="96" t="e">
        <f t="shared" ref="CN50:CN100" ca="1" si="66">VLOOKUP(Q50,INDIRECT(CONCATENATE(CR50,"!",$CT50)),7,FALSE)</f>
        <v>#N/A</v>
      </c>
      <c r="CO50" s="97">
        <f>Worksheet!Q45</f>
        <v>0</v>
      </c>
      <c r="CP50" t="str">
        <f t="shared" ref="CP50:CP100" si="67">CONCATENATE(LEFT(CO50,LEN(CO50)-1),1)</f>
        <v>1</v>
      </c>
      <c r="CQ50" s="108" t="e">
        <f t="shared" ref="CQ50:CQ100" si="68">VALUE(CP50)*BU50</f>
        <v>#N/A</v>
      </c>
      <c r="CR50" t="str">
        <f t="shared" si="34"/>
        <v>Standard1</v>
      </c>
      <c r="CT50" s="104" t="str">
        <f t="shared" ref="CT50:CT100" ca="1" si="69">ADDRESS(4,2,1)&amp;":"&amp;ADDRESS(COUNTIF(INDIRECT(CONCATENATE(CR50,"!","C:C")),"&lt;&gt;"&amp;""),16,1)</f>
        <v>$B$4:$P$1376</v>
      </c>
      <c r="CU50" s="96" t="str">
        <f>VLOOKUP($CR50,$CT$3:CU$8,2,FALSE)</f>
        <v>$I$230:$I$439</v>
      </c>
      <c r="CV50" s="96" t="str">
        <f>VLOOKUP($CR50,$CT$3:CV$8,3,FALSE)</f>
        <v>$I$471:$I$735</v>
      </c>
      <c r="CW50" s="96" t="str">
        <f>VLOOKUP($CR50,$CT$3:CW$8,4,FALSE)</f>
        <v>$I$736:$I$826</v>
      </c>
      <c r="CX50" s="96" t="str">
        <f>VLOOKUP($CR50,$CT$3:CX$8,5,FALSE)</f>
        <v>$I$827:$I$891</v>
      </c>
      <c r="CY50" s="96" t="str">
        <f>VLOOKUP($CR50,$CT$3:CY$8,6,FALSE)</f>
        <v>$I$892:$I$960</v>
      </c>
      <c r="CZ50">
        <f>COUNTIF($CU$10:CU50,"&lt;&gt;"&amp;"")</f>
        <v>41</v>
      </c>
      <c r="DB50" t="str">
        <f t="shared" ref="DB50:DB100" si="70">IF(LEFT(V50,1)="p",0.000000000001,IF(LEFT(V50)="n",0.000000001,IF(LEFT(V50,1)="µ",0.000001,IF(EXACT(LEFT(V50),"m")=TRUE,0.001,IF(OR(V50="V",V50="A",V50="Ω",V50="O",V50="Hz",V50="F",V50="DGC",V50="DGF",V50="°F",V50="°C"),1,IF(EXACT(LEFT(V50,1),"k")=TRUE,1000,IF(EXACT(LEFT(V50,1),"M")=TRUE,1000000,"")))))))</f>
        <v/>
      </c>
      <c r="DC50" t="e">
        <f t="shared" ref="DC50:DC100" ca="1" si="71">IF(LEFT(CN50,1)="p",0.000000000001,IF(LEFT(CN50,1)="n",0.000000001,IF(LEFT(CN50,1)="µ",0.000001,IF(EXACT(LEFT(CN50,1),"m")=TRUE,0.001,IF(OR(CN50="V",CN50="A",CN50="Ω",CN50="Hz",CN50="F",CN50="°F",CN50="°C"),1,IF(LEFT(CN50,1)="k",1000,IF(EXACT(LEFT(CN50,1),"M")=TRUE,1000000,"ERROR")))))))</f>
        <v>#N/A</v>
      </c>
    </row>
    <row r="51" spans="17:107" x14ac:dyDescent="0.25">
      <c r="Q51" s="58" t="e">
        <f t="shared" ca="1" si="36"/>
        <v>#N/A</v>
      </c>
      <c r="R51" t="str">
        <f>IF(Worksheet!I46=$S$2,$S$2,IF(Worksheet!I46=$S$3,$S$3,$S$1))</f>
        <v>5502A</v>
      </c>
      <c r="S51" s="59" t="str">
        <f t="shared" ca="1" si="1"/>
        <v>*</v>
      </c>
      <c r="T51" s="55" t="e">
        <f t="shared" si="50"/>
        <v>#N/A</v>
      </c>
      <c r="U51" s="60">
        <f>IF(Worksheet!S46="%",ABS(Worksheet!Z46),ABS(Worksheet!U46))</f>
        <v>0</v>
      </c>
      <c r="V51" s="126">
        <f>IF(Worksheet!S46="%",Worksheet!AA46,Worksheet!S46)</f>
        <v>0</v>
      </c>
      <c r="W51" s="60" t="str">
        <f>IF(Worksheet!S46="%","",IF(Worksheet!Z46&lt;&gt;"",Worksheet!Z46,""))</f>
        <v/>
      </c>
      <c r="X51" s="60" t="str">
        <f>IF(Worksheet!S46="%","",IF(Worksheet!AA46&lt;&gt;"",Worksheet!AA46,""))</f>
        <v/>
      </c>
      <c r="Y51" s="58" t="str">
        <f t="shared" si="51"/>
        <v/>
      </c>
      <c r="Z51" s="58" t="str">
        <f t="shared" si="52"/>
        <v>0</v>
      </c>
      <c r="AA51" s="58" t="str">
        <f t="shared" si="53"/>
        <v>DC</v>
      </c>
      <c r="AB51" s="58" t="str">
        <f t="shared" si="11"/>
        <v>DC0</v>
      </c>
      <c r="AC51" s="58" t="str">
        <f>IF(Worksheet!H46&lt;&gt;"",Worksheet!H46,"")</f>
        <v/>
      </c>
      <c r="AD51" s="58" t="str">
        <f t="shared" si="49"/>
        <v/>
      </c>
      <c r="AE51" s="109" t="str">
        <f t="shared" si="54"/>
        <v>DC0</v>
      </c>
      <c r="AF51" s="109" t="e">
        <f>HLOOKUP(AE51,$AH$10:AZ51,COUNTIF($AE$7:AE51,"&lt;&gt;"&amp;""),FALSE)</f>
        <v>#N/A</v>
      </c>
      <c r="AG51" s="66" t="e">
        <f t="shared" si="55"/>
        <v>#N/A</v>
      </c>
      <c r="AH51" s="96" t="e">
        <f ca="1">VLOOKUP($AG51,INDIRECT(CONCATENATE($CR51,"!",VLOOKUP($CR51,$AG$3:AH$8,AH$2,FALSE))),1,TRUE)</f>
        <v>#N/A</v>
      </c>
      <c r="AI51" s="96" t="e">
        <f ca="1">VLOOKUP($AG51,INDIRECT(CONCATENATE($CR51,"!",VLOOKUP($CR51,$AG$3:AI$8,AI$2,FALSE))),1,TRUE)</f>
        <v>#N/A</v>
      </c>
      <c r="AJ51" s="96" t="e">
        <f ca="1">VLOOKUP($AG51,INDIRECT(CONCATENATE($CR51,"!",VLOOKUP($CR51,$AG$3:AJ$8,AJ$2,FALSE))),1,TRUE)</f>
        <v>#N/A</v>
      </c>
      <c r="AK51" s="96" t="e">
        <f ca="1">VLOOKUP($AG51,INDIRECT(CONCATENATE($CR51,"!",VLOOKUP($CR51,$AG$3:AK$8,AK$2,FALSE))),1,TRUE)</f>
        <v>#N/A</v>
      </c>
      <c r="AL51" s="96" t="e">
        <f ca="1">VLOOKUP($AG51,INDIRECT(CONCATENATE($CR51,"!",VLOOKUP($CR51,$AG$3:AL$8,AL$2,FALSE))),1,TRUE)</f>
        <v>#N/A</v>
      </c>
      <c r="AM51" s="96" t="e">
        <f ca="1">VLOOKUP($AG51,INDIRECT(CONCATENATE($CR51,"!",VLOOKUP($CR51,$AG$3:AM$8,AM$2,FALSE))),1,TRUE)</f>
        <v>#N/A</v>
      </c>
      <c r="AN51" s="96" t="e">
        <f ca="1">VLOOKUP($AG51,INDIRECT(CONCATENATE($CR51,"!",VLOOKUP($CR51,$AG$3:AN$8,AN$2,FALSE))),1,TRUE)</f>
        <v>#N/A</v>
      </c>
      <c r="AO51" s="96" t="e">
        <f ca="1">VLOOKUP($AG51,INDIRECT(CONCATENATE($CR51,"!",VLOOKUP($CR51,$AG$3:AO$8,AO$2,FALSE))),1,TRUE)</f>
        <v>#N/A</v>
      </c>
      <c r="AP51" s="96" t="e">
        <f ca="1">VLOOKUP($AG51,INDIRECT(CONCATENATE($CR51,"!",VLOOKUP($CR51,$AG$3:AP$8,AP$2,FALSE))),1,TRUE)</f>
        <v>#N/A</v>
      </c>
      <c r="AQ51" s="96" t="e">
        <f ca="1">VLOOKUP($AG51,INDIRECT(CONCATENATE($CR51,"!",VLOOKUP($CR51,$AG$3:AQ$8,AQ$2,FALSE))),1,TRUE)</f>
        <v>#N/A</v>
      </c>
      <c r="AR51" s="96" t="e">
        <f ca="1">VLOOKUP($AG51,INDIRECT(CONCATENATE($CR51,"!",VLOOKUP($CR51,$AG$3:AR$8,AR$2,FALSE))),1,TRUE)</f>
        <v>#N/A</v>
      </c>
      <c r="AS51" s="96" t="e">
        <f ca="1">VLOOKUP($AG51,INDIRECT(CONCATENATE($CR51,"!",VLOOKUP($CR51,$AG$3:AS$8,AS$2,FALSE))),1,TRUE)</f>
        <v>#N/A</v>
      </c>
      <c r="AT51" s="96" t="e">
        <f ca="1">VLOOKUP($AG51,INDIRECT(CONCATENATE($CR51,"!",VLOOKUP($CR51,$AG$3:AT$8,AT$2,FALSE))),1,TRUE)</f>
        <v>#N/A</v>
      </c>
      <c r="AU51" s="96"/>
      <c r="AV51" s="96"/>
      <c r="AW51" s="96"/>
      <c r="AX51" s="96"/>
      <c r="AY51" s="96"/>
      <c r="AZ51" s="96"/>
      <c r="BA51" s="62">
        <f t="shared" ref="BA51:BB101" si="72">IF($V51="mV",0.001,IF($V51="µV",0.000001,IF($V51="kV",1000,1)))</f>
        <v>1</v>
      </c>
      <c r="BB51" s="58">
        <f t="shared" si="72"/>
        <v>1</v>
      </c>
      <c r="BC51" s="58">
        <f t="shared" ref="BC51:BD101" si="73">IF($V51="mA",0.001,IF($V51="µA",0.000001,IF($V51="kA",1000,1)))</f>
        <v>1</v>
      </c>
      <c r="BD51" s="58">
        <f t="shared" si="73"/>
        <v>1</v>
      </c>
      <c r="BE51" s="58">
        <f t="shared" si="16"/>
        <v>1</v>
      </c>
      <c r="BF51" s="58">
        <f t="shared" si="17"/>
        <v>1</v>
      </c>
      <c r="BG51" s="58">
        <f t="shared" si="18"/>
        <v>1</v>
      </c>
      <c r="BH51" s="58">
        <f t="shared" ref="BH51:BM93" si="74">IF($V51="mA",0.001,IF($V51="µA",0.000001,IF($V51="kA",1000,1)))</f>
        <v>1</v>
      </c>
      <c r="BI51" s="58">
        <f t="shared" si="74"/>
        <v>1</v>
      </c>
      <c r="BJ51" s="58">
        <f t="shared" si="74"/>
        <v>1</v>
      </c>
      <c r="BK51" s="58">
        <f t="shared" si="74"/>
        <v>1</v>
      </c>
      <c r="BL51" s="58">
        <f t="shared" si="74"/>
        <v>1</v>
      </c>
      <c r="BM51" s="58">
        <f t="shared" si="74"/>
        <v>1</v>
      </c>
      <c r="BU51" s="55" t="e">
        <f>HLOOKUP(AE51,$BA$10:BT51,COUNTIF($AE$7:AE51,"&lt;&gt;"&amp;""),FALSE)</f>
        <v>#N/A</v>
      </c>
      <c r="BV51" s="58">
        <f t="shared" si="19"/>
        <v>1</v>
      </c>
      <c r="BW51" s="55" t="str">
        <f t="shared" si="20"/>
        <v/>
      </c>
      <c r="BX51" s="110" t="str">
        <f ca="1">IF(OR(AE51=$BB$10,AE51=$BD$10,AE51=$BK$10,AE51=$BL$10,AE51=$BM$10),VLOOKUP(BW51,INDIRECT(CONCATENATE(CR51,"!",HLOOKUP(AE51,$CU$10:CY51,CZ51,FALSE))),1,TRUE),"")</f>
        <v/>
      </c>
      <c r="BY51" s="96" t="e">
        <f t="shared" ca="1" si="56"/>
        <v>#N/A</v>
      </c>
      <c r="BZ51" s="96" t="e">
        <f t="shared" ca="1" si="57"/>
        <v>#N/A</v>
      </c>
      <c r="CA51" s="96" t="e">
        <f t="shared" ca="1" si="58"/>
        <v>#N/A</v>
      </c>
      <c r="CB51" s="96" t="e">
        <f t="shared" ca="1" si="59"/>
        <v>#N/A</v>
      </c>
      <c r="CC51" s="96" t="e">
        <f t="shared" ca="1" si="60"/>
        <v>#VALUE!</v>
      </c>
      <c r="CD51" s="63">
        <f>Worksheet!K46</f>
        <v>0</v>
      </c>
      <c r="CE51" s="63">
        <f>Worksheet!L46</f>
        <v>0</v>
      </c>
      <c r="CF51" s="63">
        <f>Worksheet!M46</f>
        <v>0</v>
      </c>
      <c r="CG51" s="63">
        <f>Worksheet!N46</f>
        <v>0</v>
      </c>
      <c r="CH51" s="63">
        <f>Worksheet!O46</f>
        <v>0</v>
      </c>
      <c r="CI51" s="125" t="e">
        <f t="shared" ca="1" si="61"/>
        <v>#VALUE!</v>
      </c>
      <c r="CJ51" s="125" t="e">
        <f t="shared" ca="1" si="62"/>
        <v>#VALUE!</v>
      </c>
      <c r="CK51" s="125" t="e">
        <f t="shared" ca="1" si="63"/>
        <v>#VALUE!</v>
      </c>
      <c r="CL51" s="125" t="e">
        <f t="shared" ca="1" si="64"/>
        <v>#VALUE!</v>
      </c>
      <c r="CM51" s="125" t="e">
        <f t="shared" ca="1" si="65"/>
        <v>#VALUE!</v>
      </c>
      <c r="CN51" s="96" t="e">
        <f t="shared" ca="1" si="66"/>
        <v>#N/A</v>
      </c>
      <c r="CO51" s="97">
        <f>Worksheet!Q46</f>
        <v>0</v>
      </c>
      <c r="CP51" t="str">
        <f t="shared" si="67"/>
        <v>1</v>
      </c>
      <c r="CQ51" s="108" t="e">
        <f t="shared" si="68"/>
        <v>#N/A</v>
      </c>
      <c r="CR51" t="str">
        <f t="shared" si="34"/>
        <v>Standard1</v>
      </c>
      <c r="CT51" s="104" t="str">
        <f t="shared" ca="1" si="69"/>
        <v>$B$4:$P$1376</v>
      </c>
      <c r="CU51" s="96" t="str">
        <f>VLOOKUP($CR51,$CT$3:CU$8,2,FALSE)</f>
        <v>$I$230:$I$439</v>
      </c>
      <c r="CV51" s="96" t="str">
        <f>VLOOKUP($CR51,$CT$3:CV$8,3,FALSE)</f>
        <v>$I$471:$I$735</v>
      </c>
      <c r="CW51" s="96" t="str">
        <f>VLOOKUP($CR51,$CT$3:CW$8,4,FALSE)</f>
        <v>$I$736:$I$826</v>
      </c>
      <c r="CX51" s="96" t="str">
        <f>VLOOKUP($CR51,$CT$3:CX$8,5,FALSE)</f>
        <v>$I$827:$I$891</v>
      </c>
      <c r="CY51" s="96" t="str">
        <f>VLOOKUP($CR51,$CT$3:CY$8,6,FALSE)</f>
        <v>$I$892:$I$960</v>
      </c>
      <c r="CZ51">
        <f>COUNTIF($CU$10:CU51,"&lt;&gt;"&amp;"")</f>
        <v>42</v>
      </c>
      <c r="DB51" t="str">
        <f t="shared" si="70"/>
        <v/>
      </c>
      <c r="DC51" t="e">
        <f t="shared" ca="1" si="71"/>
        <v>#N/A</v>
      </c>
    </row>
    <row r="52" spans="17:107" x14ac:dyDescent="0.25">
      <c r="Q52" s="58" t="e">
        <f t="shared" ca="1" si="36"/>
        <v>#N/A</v>
      </c>
      <c r="R52" t="str">
        <f>IF(Worksheet!I47=$S$2,$S$2,IF(Worksheet!I47=$S$3,$S$3,$S$1))</f>
        <v>5502A</v>
      </c>
      <c r="S52" s="59" t="str">
        <f t="shared" ca="1" si="1"/>
        <v>*</v>
      </c>
      <c r="T52" s="55" t="e">
        <f t="shared" si="50"/>
        <v>#N/A</v>
      </c>
      <c r="U52" s="60">
        <f>IF(Worksheet!S47="%",ABS(Worksheet!Z47),ABS(Worksheet!U47))</f>
        <v>0</v>
      </c>
      <c r="V52" s="126">
        <f>IF(Worksheet!S47="%",Worksheet!AA47,Worksheet!S47)</f>
        <v>0</v>
      </c>
      <c r="W52" s="60" t="str">
        <f>IF(Worksheet!S47="%","",IF(Worksheet!Z47&lt;&gt;"",Worksheet!Z47,""))</f>
        <v/>
      </c>
      <c r="X52" s="60" t="str">
        <f>IF(Worksheet!S47="%","",IF(Worksheet!AA47&lt;&gt;"",Worksheet!AA47,""))</f>
        <v/>
      </c>
      <c r="Y52" s="58" t="str">
        <f t="shared" si="51"/>
        <v/>
      </c>
      <c r="Z52" s="58" t="str">
        <f t="shared" si="52"/>
        <v>0</v>
      </c>
      <c r="AA52" s="58" t="str">
        <f t="shared" si="53"/>
        <v>DC</v>
      </c>
      <c r="AB52" s="58" t="str">
        <f t="shared" si="11"/>
        <v>DC0</v>
      </c>
      <c r="AC52" s="58" t="str">
        <f>IF(Worksheet!H47&lt;&gt;"",Worksheet!H47,"")</f>
        <v/>
      </c>
      <c r="AD52" s="58" t="str">
        <f t="shared" si="49"/>
        <v/>
      </c>
      <c r="AE52" s="109" t="str">
        <f t="shared" si="54"/>
        <v>DC0</v>
      </c>
      <c r="AF52" s="109" t="e">
        <f>HLOOKUP(AE52,$AH$10:AZ52,COUNTIF($AE$7:AE52,"&lt;&gt;"&amp;""),FALSE)</f>
        <v>#N/A</v>
      </c>
      <c r="AG52" s="66" t="e">
        <f t="shared" si="55"/>
        <v>#N/A</v>
      </c>
      <c r="AH52" s="96" t="e">
        <f ca="1">VLOOKUP($AG52,INDIRECT(CONCATENATE($CR52,"!",VLOOKUP($CR52,$AG$3:AH$8,AH$2,FALSE))),1,TRUE)</f>
        <v>#N/A</v>
      </c>
      <c r="AI52" s="96" t="e">
        <f ca="1">VLOOKUP($AG52,INDIRECT(CONCATENATE($CR52,"!",VLOOKUP($CR52,$AG$3:AI$8,AI$2,FALSE))),1,TRUE)</f>
        <v>#N/A</v>
      </c>
      <c r="AJ52" s="96" t="e">
        <f ca="1">VLOOKUP($AG52,INDIRECT(CONCATENATE($CR52,"!",VLOOKUP($CR52,$AG$3:AJ$8,AJ$2,FALSE))),1,TRUE)</f>
        <v>#N/A</v>
      </c>
      <c r="AK52" s="96" t="e">
        <f ca="1">VLOOKUP($AG52,INDIRECT(CONCATENATE($CR52,"!",VLOOKUP($CR52,$AG$3:AK$8,AK$2,FALSE))),1,TRUE)</f>
        <v>#N/A</v>
      </c>
      <c r="AL52" s="96" t="e">
        <f ca="1">VLOOKUP($AG52,INDIRECT(CONCATENATE($CR52,"!",VLOOKUP($CR52,$AG$3:AL$8,AL$2,FALSE))),1,TRUE)</f>
        <v>#N/A</v>
      </c>
      <c r="AM52" s="96" t="e">
        <f ca="1">VLOOKUP($AG52,INDIRECT(CONCATENATE($CR52,"!",VLOOKUP($CR52,$AG$3:AM$8,AM$2,FALSE))),1,TRUE)</f>
        <v>#N/A</v>
      </c>
      <c r="AN52" s="96" t="e">
        <f ca="1">VLOOKUP($AG52,INDIRECT(CONCATENATE($CR52,"!",VLOOKUP($CR52,$AG$3:AN$8,AN$2,FALSE))),1,TRUE)</f>
        <v>#N/A</v>
      </c>
      <c r="AO52" s="96" t="e">
        <f ca="1">VLOOKUP($AG52,INDIRECT(CONCATENATE($CR52,"!",VLOOKUP($CR52,$AG$3:AO$8,AO$2,FALSE))),1,TRUE)</f>
        <v>#N/A</v>
      </c>
      <c r="AP52" s="96" t="e">
        <f ca="1">VLOOKUP($AG52,INDIRECT(CONCATENATE($CR52,"!",VLOOKUP($CR52,$AG$3:AP$8,AP$2,FALSE))),1,TRUE)</f>
        <v>#N/A</v>
      </c>
      <c r="AQ52" s="96" t="e">
        <f ca="1">VLOOKUP($AG52,INDIRECT(CONCATENATE($CR52,"!",VLOOKUP($CR52,$AG$3:AQ$8,AQ$2,FALSE))),1,TRUE)</f>
        <v>#N/A</v>
      </c>
      <c r="AR52" s="96" t="e">
        <f ca="1">VLOOKUP($AG52,INDIRECT(CONCATENATE($CR52,"!",VLOOKUP($CR52,$AG$3:AR$8,AR$2,FALSE))),1,TRUE)</f>
        <v>#N/A</v>
      </c>
      <c r="AS52" s="96" t="e">
        <f ca="1">VLOOKUP($AG52,INDIRECT(CONCATENATE($CR52,"!",VLOOKUP($CR52,$AG$3:AS$8,AS$2,FALSE))),1,TRUE)</f>
        <v>#N/A</v>
      </c>
      <c r="AT52" s="96" t="e">
        <f ca="1">VLOOKUP($AG52,INDIRECT(CONCATENATE($CR52,"!",VLOOKUP($CR52,$AG$3:AT$8,AT$2,FALSE))),1,TRUE)</f>
        <v>#N/A</v>
      </c>
      <c r="AU52" s="96"/>
      <c r="AV52" s="96"/>
      <c r="AW52" s="96"/>
      <c r="AX52" s="96"/>
      <c r="AY52" s="96"/>
      <c r="AZ52" s="96"/>
      <c r="BA52" s="62">
        <f t="shared" si="72"/>
        <v>1</v>
      </c>
      <c r="BB52" s="58">
        <f t="shared" si="72"/>
        <v>1</v>
      </c>
      <c r="BC52" s="58">
        <f t="shared" si="73"/>
        <v>1</v>
      </c>
      <c r="BD52" s="58">
        <f t="shared" si="73"/>
        <v>1</v>
      </c>
      <c r="BE52" s="58">
        <f t="shared" si="16"/>
        <v>1</v>
      </c>
      <c r="BF52" s="58">
        <f t="shared" si="17"/>
        <v>1</v>
      </c>
      <c r="BG52" s="58">
        <f t="shared" si="18"/>
        <v>1</v>
      </c>
      <c r="BH52" s="58">
        <f t="shared" si="74"/>
        <v>1</v>
      </c>
      <c r="BI52" s="58">
        <f t="shared" si="74"/>
        <v>1</v>
      </c>
      <c r="BJ52" s="58">
        <f t="shared" si="74"/>
        <v>1</v>
      </c>
      <c r="BK52" s="58">
        <f t="shared" si="74"/>
        <v>1</v>
      </c>
      <c r="BL52" s="58">
        <f t="shared" si="74"/>
        <v>1</v>
      </c>
      <c r="BM52" s="58">
        <f t="shared" si="74"/>
        <v>1</v>
      </c>
      <c r="BU52" s="55" t="e">
        <f>HLOOKUP(AE52,$BA$10:BT52,COUNTIF($AE$7:AE52,"&lt;&gt;"&amp;""),FALSE)</f>
        <v>#N/A</v>
      </c>
      <c r="BV52" s="58">
        <f t="shared" si="19"/>
        <v>1</v>
      </c>
      <c r="BW52" s="55" t="str">
        <f t="shared" si="20"/>
        <v/>
      </c>
      <c r="BX52" s="110" t="str">
        <f ca="1">IF(OR(AE52=$BB$10,AE52=$BD$10,AE52=$BK$10,AE52=$BL$10,AE52=$BM$10),VLOOKUP(BW52,INDIRECT(CONCATENATE(CR52,"!",HLOOKUP(AE52,$CU$10:CY52,CZ52,FALSE))),1,TRUE),"")</f>
        <v/>
      </c>
      <c r="BY52" s="96" t="e">
        <f t="shared" ca="1" si="56"/>
        <v>#N/A</v>
      </c>
      <c r="BZ52" s="96" t="e">
        <f t="shared" ca="1" si="57"/>
        <v>#N/A</v>
      </c>
      <c r="CA52" s="96" t="e">
        <f t="shared" ca="1" si="58"/>
        <v>#N/A</v>
      </c>
      <c r="CB52" s="96" t="e">
        <f t="shared" ca="1" si="59"/>
        <v>#N/A</v>
      </c>
      <c r="CC52" s="96" t="e">
        <f t="shared" ca="1" si="60"/>
        <v>#VALUE!</v>
      </c>
      <c r="CD52" s="63">
        <f>Worksheet!K47</f>
        <v>0</v>
      </c>
      <c r="CE52" s="63">
        <f>Worksheet!L47</f>
        <v>0</v>
      </c>
      <c r="CF52" s="63">
        <f>Worksheet!M47</f>
        <v>0</v>
      </c>
      <c r="CG52" s="63">
        <f>Worksheet!N47</f>
        <v>0</v>
      </c>
      <c r="CH52" s="63">
        <f>Worksheet!O47</f>
        <v>0</v>
      </c>
      <c r="CI52" s="125" t="e">
        <f t="shared" ca="1" si="61"/>
        <v>#VALUE!</v>
      </c>
      <c r="CJ52" s="125" t="e">
        <f t="shared" ca="1" si="62"/>
        <v>#VALUE!</v>
      </c>
      <c r="CK52" s="125" t="e">
        <f t="shared" ca="1" si="63"/>
        <v>#VALUE!</v>
      </c>
      <c r="CL52" s="125" t="e">
        <f t="shared" ca="1" si="64"/>
        <v>#VALUE!</v>
      </c>
      <c r="CM52" s="125" t="e">
        <f t="shared" ca="1" si="65"/>
        <v>#VALUE!</v>
      </c>
      <c r="CN52" s="96" t="e">
        <f t="shared" ca="1" si="66"/>
        <v>#N/A</v>
      </c>
      <c r="CO52" s="97">
        <f>Worksheet!Q47</f>
        <v>0</v>
      </c>
      <c r="CP52" t="str">
        <f t="shared" si="67"/>
        <v>1</v>
      </c>
      <c r="CQ52" s="108" t="e">
        <f t="shared" si="68"/>
        <v>#N/A</v>
      </c>
      <c r="CR52" t="str">
        <f t="shared" si="34"/>
        <v>Standard1</v>
      </c>
      <c r="CT52" s="104" t="str">
        <f t="shared" ca="1" si="69"/>
        <v>$B$4:$P$1376</v>
      </c>
      <c r="CU52" s="96" t="str">
        <f>VLOOKUP($CR52,$CT$3:CU$8,2,FALSE)</f>
        <v>$I$230:$I$439</v>
      </c>
      <c r="CV52" s="96" t="str">
        <f>VLOOKUP($CR52,$CT$3:CV$8,3,FALSE)</f>
        <v>$I$471:$I$735</v>
      </c>
      <c r="CW52" s="96" t="str">
        <f>VLOOKUP($CR52,$CT$3:CW$8,4,FALSE)</f>
        <v>$I$736:$I$826</v>
      </c>
      <c r="CX52" s="96" t="str">
        <f>VLOOKUP($CR52,$CT$3:CX$8,5,FALSE)</f>
        <v>$I$827:$I$891</v>
      </c>
      <c r="CY52" s="96" t="str">
        <f>VLOOKUP($CR52,$CT$3:CY$8,6,FALSE)</f>
        <v>$I$892:$I$960</v>
      </c>
      <c r="CZ52">
        <f>COUNTIF($CU$10:CU52,"&lt;&gt;"&amp;"")</f>
        <v>43</v>
      </c>
      <c r="DB52" t="str">
        <f t="shared" si="70"/>
        <v/>
      </c>
      <c r="DC52" t="e">
        <f t="shared" ca="1" si="71"/>
        <v>#N/A</v>
      </c>
    </row>
    <row r="53" spans="17:107" x14ac:dyDescent="0.25">
      <c r="Q53" s="58" t="e">
        <f ca="1">CONCATENATE(AE53,AF53,BX53)</f>
        <v>#N/A</v>
      </c>
      <c r="R53" t="str">
        <f>IF(Worksheet!I48=$S$2,$S$2,IF(Worksheet!I48=$S$3,$S$3,$S$1))</f>
        <v>5502A</v>
      </c>
      <c r="S53" s="59" t="str">
        <f t="shared" ca="1" si="1"/>
        <v>*</v>
      </c>
      <c r="T53" s="55" t="e">
        <f t="shared" si="50"/>
        <v>#N/A</v>
      </c>
      <c r="U53" s="60">
        <f>IF(Worksheet!S48="%",ABS(Worksheet!Z48),ABS(Worksheet!U48))</f>
        <v>0</v>
      </c>
      <c r="V53" s="126">
        <f>IF(Worksheet!S48="%",Worksheet!AA48,Worksheet!S48)</f>
        <v>0</v>
      </c>
      <c r="W53" s="60" t="str">
        <f>IF(Worksheet!S48="%","",IF(Worksheet!Z48&lt;&gt;"",Worksheet!Z48,""))</f>
        <v/>
      </c>
      <c r="X53" s="60" t="str">
        <f>IF(Worksheet!S48="%","",IF(Worksheet!AA48&lt;&gt;"",Worksheet!AA48,""))</f>
        <v/>
      </c>
      <c r="Y53" s="58" t="str">
        <f t="shared" si="51"/>
        <v/>
      </c>
      <c r="Z53" s="58" t="str">
        <f t="shared" si="52"/>
        <v>0</v>
      </c>
      <c r="AA53" s="58" t="str">
        <f t="shared" si="53"/>
        <v>DC</v>
      </c>
      <c r="AB53" s="58" t="str">
        <f t="shared" si="11"/>
        <v>DC0</v>
      </c>
      <c r="AC53" s="58" t="str">
        <f>IF(Worksheet!H48&lt;&gt;"",Worksheet!H48,"")</f>
        <v/>
      </c>
      <c r="AD53" s="58" t="str">
        <f t="shared" si="49"/>
        <v/>
      </c>
      <c r="AE53" s="109" t="str">
        <f t="shared" si="54"/>
        <v>DC0</v>
      </c>
      <c r="AF53" s="109" t="e">
        <f>HLOOKUP(AE53,$AH$10:AZ53,COUNTIF($AE$7:AE53,"&lt;&gt;"&amp;""),FALSE)</f>
        <v>#N/A</v>
      </c>
      <c r="AG53" s="66" t="e">
        <f t="shared" si="55"/>
        <v>#N/A</v>
      </c>
      <c r="AH53" s="96" t="e">
        <f ca="1">VLOOKUP($AG53,INDIRECT(CONCATENATE($CR53,"!",VLOOKUP($CR53,$AG$3:AH$8,AH$2,FALSE))),1,TRUE)</f>
        <v>#N/A</v>
      </c>
      <c r="AI53" s="96" t="e">
        <f ca="1">VLOOKUP($AG53,INDIRECT(CONCATENATE($CR53,"!",VLOOKUP($CR53,$AG$3:AI$8,AI$2,FALSE))),1,TRUE)</f>
        <v>#N/A</v>
      </c>
      <c r="AJ53" s="96" t="e">
        <f ca="1">VLOOKUP($AG53,INDIRECT(CONCATENATE($CR53,"!",VLOOKUP($CR53,$AG$3:AJ$8,AJ$2,FALSE))),1,TRUE)</f>
        <v>#N/A</v>
      </c>
      <c r="AK53" s="96" t="e">
        <f ca="1">VLOOKUP($AG53,INDIRECT(CONCATENATE($CR53,"!",VLOOKUP($CR53,$AG$3:AK$8,AK$2,FALSE))),1,TRUE)</f>
        <v>#N/A</v>
      </c>
      <c r="AL53" s="96" t="e">
        <f ca="1">VLOOKUP($AG53,INDIRECT(CONCATENATE($CR53,"!",VLOOKUP($CR53,$AG$3:AL$8,AL$2,FALSE))),1,TRUE)</f>
        <v>#N/A</v>
      </c>
      <c r="AM53" s="96" t="e">
        <f ca="1">VLOOKUP($AG53,INDIRECT(CONCATENATE($CR53,"!",VLOOKUP($CR53,$AG$3:AM$8,AM$2,FALSE))),1,TRUE)</f>
        <v>#N/A</v>
      </c>
      <c r="AN53" s="96" t="e">
        <f ca="1">VLOOKUP($AG53,INDIRECT(CONCATENATE($CR53,"!",VLOOKUP($CR53,$AG$3:AN$8,AN$2,FALSE))),1,TRUE)</f>
        <v>#N/A</v>
      </c>
      <c r="AO53" s="96" t="e">
        <f ca="1">VLOOKUP($AG53,INDIRECT(CONCATENATE($CR53,"!",VLOOKUP($CR53,$AG$3:AO$8,AO$2,FALSE))),1,TRUE)</f>
        <v>#N/A</v>
      </c>
      <c r="AP53" s="96" t="e">
        <f ca="1">VLOOKUP($AG53,INDIRECT(CONCATENATE($CR53,"!",VLOOKUP($CR53,$AG$3:AP$8,AP$2,FALSE))),1,TRUE)</f>
        <v>#N/A</v>
      </c>
      <c r="AQ53" s="96" t="e">
        <f ca="1">VLOOKUP($AG53,INDIRECT(CONCATENATE($CR53,"!",VLOOKUP($CR53,$AG$3:AQ$8,AQ$2,FALSE))),1,TRUE)</f>
        <v>#N/A</v>
      </c>
      <c r="AR53" s="96" t="e">
        <f ca="1">VLOOKUP($AG53,INDIRECT(CONCATENATE($CR53,"!",VLOOKUP($CR53,$AG$3:AR$8,AR$2,FALSE))),1,TRUE)</f>
        <v>#N/A</v>
      </c>
      <c r="AS53" s="96" t="e">
        <f ca="1">VLOOKUP($AG53,INDIRECT(CONCATENATE($CR53,"!",VLOOKUP($CR53,$AG$3:AS$8,AS$2,FALSE))),1,TRUE)</f>
        <v>#N/A</v>
      </c>
      <c r="AT53" s="96" t="e">
        <f ca="1">VLOOKUP($AG53,INDIRECT(CONCATENATE($CR53,"!",VLOOKUP($CR53,$AG$3:AT$8,AT$2,FALSE))),1,TRUE)</f>
        <v>#N/A</v>
      </c>
      <c r="AU53" s="96"/>
      <c r="AV53" s="96"/>
      <c r="AW53" s="96"/>
      <c r="AX53" s="96"/>
      <c r="AY53" s="96"/>
      <c r="AZ53" s="96"/>
      <c r="BA53" s="62">
        <f t="shared" si="72"/>
        <v>1</v>
      </c>
      <c r="BB53" s="58">
        <f t="shared" si="72"/>
        <v>1</v>
      </c>
      <c r="BC53" s="58">
        <f t="shared" si="73"/>
        <v>1</v>
      </c>
      <c r="BD53" s="58">
        <f t="shared" si="73"/>
        <v>1</v>
      </c>
      <c r="BE53" s="58">
        <f t="shared" si="16"/>
        <v>1</v>
      </c>
      <c r="BF53" s="58">
        <f t="shared" si="17"/>
        <v>1</v>
      </c>
      <c r="BG53" s="58">
        <f t="shared" si="18"/>
        <v>1</v>
      </c>
      <c r="BH53" s="58">
        <f t="shared" si="74"/>
        <v>1</v>
      </c>
      <c r="BI53" s="58">
        <f t="shared" si="74"/>
        <v>1</v>
      </c>
      <c r="BJ53" s="58">
        <f t="shared" si="74"/>
        <v>1</v>
      </c>
      <c r="BK53" s="58">
        <f t="shared" si="74"/>
        <v>1</v>
      </c>
      <c r="BL53" s="58">
        <f t="shared" si="74"/>
        <v>1</v>
      </c>
      <c r="BM53" s="58">
        <f t="shared" si="74"/>
        <v>1</v>
      </c>
      <c r="BU53" s="55" t="e">
        <f>HLOOKUP(AE53,$BA$10:BT53,COUNTIF($AE$7:AE53,"&lt;&gt;"&amp;""),FALSE)</f>
        <v>#N/A</v>
      </c>
      <c r="BV53" s="58">
        <f t="shared" si="19"/>
        <v>1</v>
      </c>
      <c r="BW53" s="55" t="str">
        <f t="shared" si="20"/>
        <v/>
      </c>
      <c r="BX53" s="110" t="str">
        <f ca="1">IF(OR(AE53=$BB$10,AE53=$BD$10,AE53=$BK$10,AE53=$BL$10,AE53=$BM$10),VLOOKUP(BW53,INDIRECT(CONCATENATE(CR53,"!",HLOOKUP(AE53,$CU$10:CY53,CZ53,FALSE))),1,TRUE),"")</f>
        <v/>
      </c>
      <c r="BY53" s="96" t="e">
        <f t="shared" ca="1" si="56"/>
        <v>#N/A</v>
      </c>
      <c r="BZ53" s="96" t="e">
        <f t="shared" ca="1" si="57"/>
        <v>#N/A</v>
      </c>
      <c r="CA53" s="96" t="e">
        <f t="shared" ca="1" si="58"/>
        <v>#N/A</v>
      </c>
      <c r="CB53" s="96" t="e">
        <f t="shared" ca="1" si="59"/>
        <v>#N/A</v>
      </c>
      <c r="CC53" s="96" t="e">
        <f t="shared" ca="1" si="60"/>
        <v>#VALUE!</v>
      </c>
      <c r="CD53" s="63">
        <f>Worksheet!K48</f>
        <v>0</v>
      </c>
      <c r="CE53" s="63">
        <f>Worksheet!L48</f>
        <v>0</v>
      </c>
      <c r="CF53" s="63">
        <f>Worksheet!M48</f>
        <v>0</v>
      </c>
      <c r="CG53" s="63">
        <f>Worksheet!N48</f>
        <v>0</v>
      </c>
      <c r="CH53" s="63">
        <f>Worksheet!O48</f>
        <v>0</v>
      </c>
      <c r="CI53" s="125" t="e">
        <f t="shared" ca="1" si="61"/>
        <v>#VALUE!</v>
      </c>
      <c r="CJ53" s="125" t="e">
        <f t="shared" ca="1" si="62"/>
        <v>#VALUE!</v>
      </c>
      <c r="CK53" s="125" t="e">
        <f t="shared" ca="1" si="63"/>
        <v>#VALUE!</v>
      </c>
      <c r="CL53" s="125" t="e">
        <f t="shared" ca="1" si="64"/>
        <v>#VALUE!</v>
      </c>
      <c r="CM53" s="125" t="e">
        <f t="shared" ca="1" si="65"/>
        <v>#VALUE!</v>
      </c>
      <c r="CN53" s="96" t="e">
        <f t="shared" ca="1" si="66"/>
        <v>#N/A</v>
      </c>
      <c r="CO53" s="97">
        <f>Worksheet!Q48</f>
        <v>0</v>
      </c>
      <c r="CP53" t="str">
        <f t="shared" si="67"/>
        <v>1</v>
      </c>
      <c r="CQ53" s="108" t="e">
        <f t="shared" si="68"/>
        <v>#N/A</v>
      </c>
      <c r="CR53" t="str">
        <f t="shared" si="34"/>
        <v>Standard1</v>
      </c>
      <c r="CT53" s="104" t="str">
        <f t="shared" ca="1" si="69"/>
        <v>$B$4:$P$1376</v>
      </c>
      <c r="CU53" s="96" t="str">
        <f>VLOOKUP($CR53,$CT$3:CU$8,2,FALSE)</f>
        <v>$I$230:$I$439</v>
      </c>
      <c r="CV53" s="96" t="str">
        <f>VLOOKUP($CR53,$CT$3:CV$8,3,FALSE)</f>
        <v>$I$471:$I$735</v>
      </c>
      <c r="CW53" s="96" t="str">
        <f>VLOOKUP($CR53,$CT$3:CW$8,4,FALSE)</f>
        <v>$I$736:$I$826</v>
      </c>
      <c r="CX53" s="96" t="str">
        <f>VLOOKUP($CR53,$CT$3:CX$8,5,FALSE)</f>
        <v>$I$827:$I$891</v>
      </c>
      <c r="CY53" s="96" t="str">
        <f>VLOOKUP($CR53,$CT$3:CY$8,6,FALSE)</f>
        <v>$I$892:$I$960</v>
      </c>
      <c r="CZ53">
        <f>COUNTIF($CU$10:CU53,"&lt;&gt;"&amp;"")</f>
        <v>44</v>
      </c>
      <c r="DB53" t="str">
        <f t="shared" si="70"/>
        <v/>
      </c>
      <c r="DC53" t="e">
        <f t="shared" ca="1" si="71"/>
        <v>#N/A</v>
      </c>
    </row>
    <row r="54" spans="17:107" x14ac:dyDescent="0.25">
      <c r="Q54" s="58" t="e">
        <f t="shared" ref="Q54:Q55" ca="1" si="75">CONCATENATE(AE54,AF54,BX54)</f>
        <v>#N/A</v>
      </c>
      <c r="R54" t="str">
        <f>IF(Worksheet!I49=$S$2,$S$2,IF(Worksheet!I49=$S$3,$S$3,$S$1))</f>
        <v>5502A</v>
      </c>
      <c r="S54" s="59" t="str">
        <f t="shared" ca="1" si="1"/>
        <v>*</v>
      </c>
      <c r="T54" s="55" t="e">
        <f t="shared" si="50"/>
        <v>#N/A</v>
      </c>
      <c r="U54" s="60">
        <f>IF(Worksheet!S49="%",ABS(Worksheet!Z49),ABS(Worksheet!U49))</f>
        <v>0</v>
      </c>
      <c r="V54" s="126">
        <f>IF(Worksheet!S49="%",Worksheet!AA49,Worksheet!S49)</f>
        <v>0</v>
      </c>
      <c r="W54" s="60" t="str">
        <f>IF(Worksheet!S49="%","",IF(Worksheet!Z49&lt;&gt;"",Worksheet!Z49,""))</f>
        <v/>
      </c>
      <c r="X54" s="60" t="str">
        <f>IF(Worksheet!S49="%","",IF(Worksheet!AA49&lt;&gt;"",Worksheet!AA49,""))</f>
        <v/>
      </c>
      <c r="Y54" s="58" t="str">
        <f t="shared" si="51"/>
        <v/>
      </c>
      <c r="Z54" s="58" t="str">
        <f t="shared" si="52"/>
        <v>0</v>
      </c>
      <c r="AA54" s="58" t="str">
        <f t="shared" si="53"/>
        <v>DC</v>
      </c>
      <c r="AB54" s="58" t="str">
        <f t="shared" si="11"/>
        <v>DC0</v>
      </c>
      <c r="AC54" s="58" t="str">
        <f>IF(Worksheet!H49&lt;&gt;"",Worksheet!H49,"")</f>
        <v/>
      </c>
      <c r="AD54" s="58" t="str">
        <f t="shared" si="49"/>
        <v/>
      </c>
      <c r="AE54" s="109" t="str">
        <f t="shared" si="54"/>
        <v>DC0</v>
      </c>
      <c r="AF54" s="109" t="e">
        <f>HLOOKUP(AE54,$AH$10:AZ54,COUNTIF($AE$7:AE54,"&lt;&gt;"&amp;""),FALSE)</f>
        <v>#N/A</v>
      </c>
      <c r="AG54" s="66" t="e">
        <f t="shared" si="55"/>
        <v>#N/A</v>
      </c>
      <c r="AH54" s="96" t="e">
        <f ca="1">VLOOKUP($AG54,INDIRECT(CONCATENATE($CR54,"!",VLOOKUP($CR54,$AG$3:AH$8,AH$2,FALSE))),1,TRUE)</f>
        <v>#N/A</v>
      </c>
      <c r="AI54" s="96" t="e">
        <f ca="1">VLOOKUP($AG54,INDIRECT(CONCATENATE($CR54,"!",VLOOKUP($CR54,$AG$3:AI$8,AI$2,FALSE))),1,TRUE)</f>
        <v>#N/A</v>
      </c>
      <c r="AJ54" s="96" t="e">
        <f ca="1">VLOOKUP($AG54,INDIRECT(CONCATENATE($CR54,"!",VLOOKUP($CR54,$AG$3:AJ$8,AJ$2,FALSE))),1,TRUE)</f>
        <v>#N/A</v>
      </c>
      <c r="AK54" s="96" t="e">
        <f ca="1">VLOOKUP($AG54,INDIRECT(CONCATENATE($CR54,"!",VLOOKUP($CR54,$AG$3:AK$8,AK$2,FALSE))),1,TRUE)</f>
        <v>#N/A</v>
      </c>
      <c r="AL54" s="96" t="e">
        <f ca="1">VLOOKUP($AG54,INDIRECT(CONCATENATE($CR54,"!",VLOOKUP($CR54,$AG$3:AL$8,AL$2,FALSE))),1,TRUE)</f>
        <v>#N/A</v>
      </c>
      <c r="AM54" s="96" t="e">
        <f ca="1">VLOOKUP($AG54,INDIRECT(CONCATENATE($CR54,"!",VLOOKUP($CR54,$AG$3:AM$8,AM$2,FALSE))),1,TRUE)</f>
        <v>#N/A</v>
      </c>
      <c r="AN54" s="96" t="e">
        <f ca="1">VLOOKUP($AG54,INDIRECT(CONCATENATE($CR54,"!",VLOOKUP($CR54,$AG$3:AN$8,AN$2,FALSE))),1,TRUE)</f>
        <v>#N/A</v>
      </c>
      <c r="AO54" s="96" t="e">
        <f ca="1">VLOOKUP($AG54,INDIRECT(CONCATENATE($CR54,"!",VLOOKUP($CR54,$AG$3:AO$8,AO$2,FALSE))),1,TRUE)</f>
        <v>#N/A</v>
      </c>
      <c r="AP54" s="96" t="e">
        <f ca="1">VLOOKUP($AG54,INDIRECT(CONCATENATE($CR54,"!",VLOOKUP($CR54,$AG$3:AP$8,AP$2,FALSE))),1,TRUE)</f>
        <v>#N/A</v>
      </c>
      <c r="AQ54" s="96" t="e">
        <f ca="1">VLOOKUP($AG54,INDIRECT(CONCATENATE($CR54,"!",VLOOKUP($CR54,$AG$3:AQ$8,AQ$2,FALSE))),1,TRUE)</f>
        <v>#N/A</v>
      </c>
      <c r="AR54" s="96" t="e">
        <f ca="1">VLOOKUP($AG54,INDIRECT(CONCATENATE($CR54,"!",VLOOKUP($CR54,$AG$3:AR$8,AR$2,FALSE))),1,TRUE)</f>
        <v>#N/A</v>
      </c>
      <c r="AS54" s="96" t="e">
        <f ca="1">VLOOKUP($AG54,INDIRECT(CONCATENATE($CR54,"!",VLOOKUP($CR54,$AG$3:AS$8,AS$2,FALSE))),1,TRUE)</f>
        <v>#N/A</v>
      </c>
      <c r="AT54" s="96" t="e">
        <f ca="1">VLOOKUP($AG54,INDIRECT(CONCATENATE($CR54,"!",VLOOKUP($CR54,$AG$3:AT$8,AT$2,FALSE))),1,TRUE)</f>
        <v>#N/A</v>
      </c>
      <c r="AU54" s="96"/>
      <c r="AV54" s="96"/>
      <c r="AW54" s="96"/>
      <c r="AX54" s="96"/>
      <c r="AY54" s="96"/>
      <c r="AZ54" s="96"/>
      <c r="BA54" s="62">
        <f t="shared" si="72"/>
        <v>1</v>
      </c>
      <c r="BB54" s="58">
        <f t="shared" si="72"/>
        <v>1</v>
      </c>
      <c r="BC54" s="58">
        <f t="shared" si="73"/>
        <v>1</v>
      </c>
      <c r="BD54" s="58">
        <f t="shared" si="73"/>
        <v>1</v>
      </c>
      <c r="BE54" s="58">
        <f t="shared" si="16"/>
        <v>1</v>
      </c>
      <c r="BF54" s="58">
        <f t="shared" si="17"/>
        <v>1</v>
      </c>
      <c r="BG54" s="58">
        <f t="shared" si="18"/>
        <v>1</v>
      </c>
      <c r="BH54" s="58">
        <f t="shared" si="74"/>
        <v>1</v>
      </c>
      <c r="BI54" s="58">
        <f t="shared" si="74"/>
        <v>1</v>
      </c>
      <c r="BJ54" s="58">
        <f t="shared" si="74"/>
        <v>1</v>
      </c>
      <c r="BK54" s="58">
        <f t="shared" si="74"/>
        <v>1</v>
      </c>
      <c r="BL54" s="58">
        <f t="shared" si="74"/>
        <v>1</v>
      </c>
      <c r="BM54" s="58">
        <f t="shared" si="74"/>
        <v>1</v>
      </c>
      <c r="BU54" s="55" t="e">
        <f>HLOOKUP(AE54,$BA$10:BT54,COUNTIF($AE$7:AE54,"&lt;&gt;"&amp;""),FALSE)</f>
        <v>#N/A</v>
      </c>
      <c r="BV54" s="58">
        <f t="shared" si="19"/>
        <v>1</v>
      </c>
      <c r="BW54" s="55" t="str">
        <f t="shared" si="20"/>
        <v/>
      </c>
      <c r="BX54" s="110" t="str">
        <f ca="1">IF(OR(AE54=$BB$10,AE54=$BD$10,AE54=$BK$10,AE54=$BL$10,AE54=$BM$10),VLOOKUP(BW54,INDIRECT(CONCATENATE(CR54,"!",HLOOKUP(AE54,$CU$10:CY54,CZ54,FALSE))),1,TRUE),"")</f>
        <v/>
      </c>
      <c r="BY54" s="96" t="e">
        <f t="shared" ca="1" si="56"/>
        <v>#N/A</v>
      </c>
      <c r="BZ54" s="96" t="e">
        <f t="shared" ca="1" si="57"/>
        <v>#N/A</v>
      </c>
      <c r="CA54" s="96" t="e">
        <f t="shared" ca="1" si="58"/>
        <v>#N/A</v>
      </c>
      <c r="CB54" s="96" t="e">
        <f t="shared" ca="1" si="59"/>
        <v>#N/A</v>
      </c>
      <c r="CC54" s="96" t="e">
        <f t="shared" ca="1" si="60"/>
        <v>#VALUE!</v>
      </c>
      <c r="CD54" s="63">
        <f>Worksheet!K49</f>
        <v>0</v>
      </c>
      <c r="CE54" s="63">
        <f>Worksheet!L49</f>
        <v>0</v>
      </c>
      <c r="CF54" s="63">
        <f>Worksheet!M49</f>
        <v>0</v>
      </c>
      <c r="CG54" s="63">
        <f>Worksheet!N49</f>
        <v>0</v>
      </c>
      <c r="CH54" s="63">
        <f>Worksheet!O49</f>
        <v>0</v>
      </c>
      <c r="CI54" s="125" t="e">
        <f t="shared" ca="1" si="61"/>
        <v>#VALUE!</v>
      </c>
      <c r="CJ54" s="125" t="e">
        <f t="shared" ca="1" si="62"/>
        <v>#VALUE!</v>
      </c>
      <c r="CK54" s="125" t="e">
        <f t="shared" ca="1" si="63"/>
        <v>#VALUE!</v>
      </c>
      <c r="CL54" s="125" t="e">
        <f t="shared" ca="1" si="64"/>
        <v>#VALUE!</v>
      </c>
      <c r="CM54" s="125" t="e">
        <f t="shared" ca="1" si="65"/>
        <v>#VALUE!</v>
      </c>
      <c r="CN54" s="96" t="e">
        <f t="shared" ca="1" si="66"/>
        <v>#N/A</v>
      </c>
      <c r="CO54" s="97">
        <f>Worksheet!Q49</f>
        <v>0</v>
      </c>
      <c r="CP54" t="str">
        <f t="shared" si="67"/>
        <v>1</v>
      </c>
      <c r="CQ54" s="108" t="e">
        <f t="shared" si="68"/>
        <v>#N/A</v>
      </c>
      <c r="CR54" t="str">
        <f t="shared" si="34"/>
        <v>Standard1</v>
      </c>
      <c r="CT54" s="104" t="str">
        <f t="shared" ca="1" si="69"/>
        <v>$B$4:$P$1376</v>
      </c>
      <c r="CU54" s="96" t="str">
        <f>VLOOKUP($CR54,$CT$3:CU$8,2,FALSE)</f>
        <v>$I$230:$I$439</v>
      </c>
      <c r="CV54" s="96" t="str">
        <f>VLOOKUP($CR54,$CT$3:CV$8,3,FALSE)</f>
        <v>$I$471:$I$735</v>
      </c>
      <c r="CW54" s="96" t="str">
        <f>VLOOKUP($CR54,$CT$3:CW$8,4,FALSE)</f>
        <v>$I$736:$I$826</v>
      </c>
      <c r="CX54" s="96" t="str">
        <f>VLOOKUP($CR54,$CT$3:CX$8,5,FALSE)</f>
        <v>$I$827:$I$891</v>
      </c>
      <c r="CY54" s="96" t="str">
        <f>VLOOKUP($CR54,$CT$3:CY$8,6,FALSE)</f>
        <v>$I$892:$I$960</v>
      </c>
      <c r="CZ54">
        <f>COUNTIF($CU$10:CU54,"&lt;&gt;"&amp;"")</f>
        <v>45</v>
      </c>
      <c r="DB54" t="str">
        <f t="shared" si="70"/>
        <v/>
      </c>
      <c r="DC54" t="e">
        <f t="shared" ca="1" si="71"/>
        <v>#N/A</v>
      </c>
    </row>
    <row r="55" spans="17:107" x14ac:dyDescent="0.25">
      <c r="Q55" s="58" t="e">
        <f t="shared" ca="1" si="75"/>
        <v>#N/A</v>
      </c>
      <c r="R55" t="str">
        <f>IF(Worksheet!I50=$S$2,$S$2,IF(Worksheet!I50=$S$3,$S$3,$S$1))</f>
        <v>5502A</v>
      </c>
      <c r="S55" s="59" t="str">
        <f t="shared" ca="1" si="1"/>
        <v>*</v>
      </c>
      <c r="T55" s="55" t="e">
        <f t="shared" si="50"/>
        <v>#N/A</v>
      </c>
      <c r="U55" s="60">
        <f>IF(Worksheet!S50="%",ABS(Worksheet!Z50),ABS(Worksheet!U50))</f>
        <v>0</v>
      </c>
      <c r="V55" s="126">
        <f>IF(Worksheet!S50="%",Worksheet!AA50,Worksheet!S50)</f>
        <v>0</v>
      </c>
      <c r="W55" s="60" t="str">
        <f>IF(Worksheet!S50="%","",IF(Worksheet!Z50&lt;&gt;"",Worksheet!Z50,""))</f>
        <v/>
      </c>
      <c r="X55" s="60" t="str">
        <f>IF(Worksheet!S50="%","",IF(Worksheet!AA50&lt;&gt;"",Worksheet!AA50,""))</f>
        <v/>
      </c>
      <c r="Y55" s="58" t="str">
        <f t="shared" si="51"/>
        <v/>
      </c>
      <c r="Z55" s="58" t="str">
        <f t="shared" si="52"/>
        <v>0</v>
      </c>
      <c r="AA55" s="58" t="str">
        <f t="shared" si="53"/>
        <v>DC</v>
      </c>
      <c r="AB55" s="58" t="str">
        <f t="shared" si="11"/>
        <v>DC0</v>
      </c>
      <c r="AC55" s="58" t="str">
        <f>IF(Worksheet!H50&lt;&gt;"",Worksheet!H50,"")</f>
        <v/>
      </c>
      <c r="AD55" s="58" t="str">
        <f t="shared" si="49"/>
        <v/>
      </c>
      <c r="AE55" s="109" t="str">
        <f t="shared" si="54"/>
        <v>DC0</v>
      </c>
      <c r="AF55" s="109" t="e">
        <f>HLOOKUP(AE55,$AH$10:AZ55,COUNTIF($AE$7:AE55,"&lt;&gt;"&amp;""),FALSE)</f>
        <v>#N/A</v>
      </c>
      <c r="AG55" s="66" t="e">
        <f t="shared" si="55"/>
        <v>#N/A</v>
      </c>
      <c r="AH55" s="96" t="e">
        <f ca="1">VLOOKUP($AG55,INDIRECT(CONCATENATE($CR55,"!",VLOOKUP($CR55,$AG$3:AH$8,AH$2,FALSE))),1,TRUE)</f>
        <v>#N/A</v>
      </c>
      <c r="AI55" s="96" t="e">
        <f ca="1">VLOOKUP($AG55,INDIRECT(CONCATENATE($CR55,"!",VLOOKUP($CR55,$AG$3:AI$8,AI$2,FALSE))),1,TRUE)</f>
        <v>#N/A</v>
      </c>
      <c r="AJ55" s="96" t="e">
        <f ca="1">VLOOKUP($AG55,INDIRECT(CONCATENATE($CR55,"!",VLOOKUP($CR55,$AG$3:AJ$8,AJ$2,FALSE))),1,TRUE)</f>
        <v>#N/A</v>
      </c>
      <c r="AK55" s="96" t="e">
        <f ca="1">VLOOKUP($AG55,INDIRECT(CONCATENATE($CR55,"!",VLOOKUP($CR55,$AG$3:AK$8,AK$2,FALSE))),1,TRUE)</f>
        <v>#N/A</v>
      </c>
      <c r="AL55" s="96" t="e">
        <f ca="1">VLOOKUP($AG55,INDIRECT(CONCATENATE($CR55,"!",VLOOKUP($CR55,$AG$3:AL$8,AL$2,FALSE))),1,TRUE)</f>
        <v>#N/A</v>
      </c>
      <c r="AM55" s="96" t="e">
        <f ca="1">VLOOKUP($AG55,INDIRECT(CONCATENATE($CR55,"!",VLOOKUP($CR55,$AG$3:AM$8,AM$2,FALSE))),1,TRUE)</f>
        <v>#N/A</v>
      </c>
      <c r="AN55" s="96" t="e">
        <f ca="1">VLOOKUP($AG55,INDIRECT(CONCATENATE($CR55,"!",VLOOKUP($CR55,$AG$3:AN$8,AN$2,FALSE))),1,TRUE)</f>
        <v>#N/A</v>
      </c>
      <c r="AO55" s="96" t="e">
        <f ca="1">VLOOKUP($AG55,INDIRECT(CONCATENATE($CR55,"!",VLOOKUP($CR55,$AG$3:AO$8,AO$2,FALSE))),1,TRUE)</f>
        <v>#N/A</v>
      </c>
      <c r="AP55" s="96" t="e">
        <f ca="1">VLOOKUP($AG55,INDIRECT(CONCATENATE($CR55,"!",VLOOKUP($CR55,$AG$3:AP$8,AP$2,FALSE))),1,TRUE)</f>
        <v>#N/A</v>
      </c>
      <c r="AQ55" s="96" t="e">
        <f ca="1">VLOOKUP($AG55,INDIRECT(CONCATENATE($CR55,"!",VLOOKUP($CR55,$AG$3:AQ$8,AQ$2,FALSE))),1,TRUE)</f>
        <v>#N/A</v>
      </c>
      <c r="AR55" s="96" t="e">
        <f ca="1">VLOOKUP($AG55,INDIRECT(CONCATENATE($CR55,"!",VLOOKUP($CR55,$AG$3:AR$8,AR$2,FALSE))),1,TRUE)</f>
        <v>#N/A</v>
      </c>
      <c r="AS55" s="96" t="e">
        <f ca="1">VLOOKUP($AG55,INDIRECT(CONCATENATE($CR55,"!",VLOOKUP($CR55,$AG$3:AS$8,AS$2,FALSE))),1,TRUE)</f>
        <v>#N/A</v>
      </c>
      <c r="AT55" s="96" t="e">
        <f ca="1">VLOOKUP($AG55,INDIRECT(CONCATENATE($CR55,"!",VLOOKUP($CR55,$AG$3:AT$8,AT$2,FALSE))),1,TRUE)</f>
        <v>#N/A</v>
      </c>
      <c r="AU55" s="96"/>
      <c r="AV55" s="96"/>
      <c r="AW55" s="96"/>
      <c r="AX55" s="96"/>
      <c r="AY55" s="96"/>
      <c r="AZ55" s="96"/>
      <c r="BA55" s="62">
        <f t="shared" si="72"/>
        <v>1</v>
      </c>
      <c r="BB55" s="58">
        <f t="shared" si="72"/>
        <v>1</v>
      </c>
      <c r="BC55" s="58">
        <f t="shared" si="73"/>
        <v>1</v>
      </c>
      <c r="BD55" s="58">
        <f t="shared" si="73"/>
        <v>1</v>
      </c>
      <c r="BE55" s="58">
        <f t="shared" si="16"/>
        <v>1</v>
      </c>
      <c r="BF55" s="58">
        <f t="shared" si="17"/>
        <v>1</v>
      </c>
      <c r="BG55" s="58">
        <f t="shared" si="18"/>
        <v>1</v>
      </c>
      <c r="BH55" s="58">
        <f t="shared" si="74"/>
        <v>1</v>
      </c>
      <c r="BI55" s="58">
        <f t="shared" si="74"/>
        <v>1</v>
      </c>
      <c r="BJ55" s="58">
        <f t="shared" si="74"/>
        <v>1</v>
      </c>
      <c r="BK55" s="58">
        <f t="shared" si="74"/>
        <v>1</v>
      </c>
      <c r="BL55" s="58">
        <f t="shared" si="74"/>
        <v>1</v>
      </c>
      <c r="BM55" s="58">
        <f t="shared" si="74"/>
        <v>1</v>
      </c>
      <c r="BU55" s="55" t="e">
        <f>HLOOKUP(AE55,$BA$10:BT55,COUNTIF($AE$7:AE55,"&lt;&gt;"&amp;""),FALSE)</f>
        <v>#N/A</v>
      </c>
      <c r="BV55" s="58">
        <f t="shared" si="19"/>
        <v>1</v>
      </c>
      <c r="BW55" s="55" t="str">
        <f t="shared" si="20"/>
        <v/>
      </c>
      <c r="BX55" s="110" t="str">
        <f ca="1">IF(OR(AE55=$BB$10,AE55=$BD$10,AE55=$BK$10,AE55=$BL$10,AE55=$BM$10),VLOOKUP(BW55,INDIRECT(CONCATENATE(CR55,"!",HLOOKUP(AE55,$CU$10:CY55,CZ55,FALSE))),1,TRUE),"")</f>
        <v/>
      </c>
      <c r="BY55" s="96" t="e">
        <f t="shared" ca="1" si="56"/>
        <v>#N/A</v>
      </c>
      <c r="BZ55" s="96" t="e">
        <f t="shared" ca="1" si="57"/>
        <v>#N/A</v>
      </c>
      <c r="CA55" s="96" t="e">
        <f t="shared" ca="1" si="58"/>
        <v>#N/A</v>
      </c>
      <c r="CB55" s="96" t="e">
        <f t="shared" ca="1" si="59"/>
        <v>#N/A</v>
      </c>
      <c r="CC55" s="96" t="e">
        <f t="shared" ca="1" si="60"/>
        <v>#VALUE!</v>
      </c>
      <c r="CD55" s="63">
        <f>Worksheet!K50</f>
        <v>0</v>
      </c>
      <c r="CE55" s="63">
        <f>Worksheet!L50</f>
        <v>0</v>
      </c>
      <c r="CF55" s="63">
        <f>Worksheet!M50</f>
        <v>0</v>
      </c>
      <c r="CG55" s="63">
        <f>Worksheet!N50</f>
        <v>0</v>
      </c>
      <c r="CH55" s="63">
        <f>Worksheet!O50</f>
        <v>0</v>
      </c>
      <c r="CI55" s="125" t="e">
        <f t="shared" ca="1" si="61"/>
        <v>#VALUE!</v>
      </c>
      <c r="CJ55" s="125" t="e">
        <f t="shared" ca="1" si="62"/>
        <v>#VALUE!</v>
      </c>
      <c r="CK55" s="125" t="e">
        <f t="shared" ca="1" si="63"/>
        <v>#VALUE!</v>
      </c>
      <c r="CL55" s="125" t="e">
        <f t="shared" ca="1" si="64"/>
        <v>#VALUE!</v>
      </c>
      <c r="CM55" s="125" t="e">
        <f t="shared" ca="1" si="65"/>
        <v>#VALUE!</v>
      </c>
      <c r="CN55" s="96" t="e">
        <f t="shared" ca="1" si="66"/>
        <v>#N/A</v>
      </c>
      <c r="CO55" s="97">
        <f>Worksheet!Q50</f>
        <v>0</v>
      </c>
      <c r="CP55" t="str">
        <f t="shared" si="67"/>
        <v>1</v>
      </c>
      <c r="CQ55" s="108" t="e">
        <f t="shared" si="68"/>
        <v>#N/A</v>
      </c>
      <c r="CR55" t="str">
        <f t="shared" si="34"/>
        <v>Standard1</v>
      </c>
      <c r="CT55" s="104" t="str">
        <f t="shared" ca="1" si="69"/>
        <v>$B$4:$P$1376</v>
      </c>
      <c r="CU55" s="96" t="str">
        <f>VLOOKUP($CR55,$CT$3:CU$8,2,FALSE)</f>
        <v>$I$230:$I$439</v>
      </c>
      <c r="CV55" s="96" t="str">
        <f>VLOOKUP($CR55,$CT$3:CV$8,3,FALSE)</f>
        <v>$I$471:$I$735</v>
      </c>
      <c r="CW55" s="96" t="str">
        <f>VLOOKUP($CR55,$CT$3:CW$8,4,FALSE)</f>
        <v>$I$736:$I$826</v>
      </c>
      <c r="CX55" s="96" t="str">
        <f>VLOOKUP($CR55,$CT$3:CX$8,5,FALSE)</f>
        <v>$I$827:$I$891</v>
      </c>
      <c r="CY55" s="96" t="str">
        <f>VLOOKUP($CR55,$CT$3:CY$8,6,FALSE)</f>
        <v>$I$892:$I$960</v>
      </c>
      <c r="CZ55">
        <f>COUNTIF($CU$10:CU55,"&lt;&gt;"&amp;"")</f>
        <v>46</v>
      </c>
      <c r="DB55" t="str">
        <f t="shared" si="70"/>
        <v/>
      </c>
      <c r="DC55" t="e">
        <f t="shared" ca="1" si="71"/>
        <v>#N/A</v>
      </c>
    </row>
    <row r="56" spans="17:107" x14ac:dyDescent="0.25">
      <c r="Q56" s="58" t="e">
        <f t="shared" ref="Q56:Q100" ca="1" si="76">CONCATENATE(AE56,CQ56,AF56,BX56)</f>
        <v>#N/A</v>
      </c>
      <c r="R56" t="str">
        <f>IF(Worksheet!I51=$S$2,$S$2,IF(Worksheet!I51=$S$3,$S$3,$S$1))</f>
        <v>5502A</v>
      </c>
      <c r="S56" s="59" t="str">
        <f t="shared" ca="1" si="1"/>
        <v>*</v>
      </c>
      <c r="T56" s="55" t="e">
        <f t="shared" si="50"/>
        <v>#N/A</v>
      </c>
      <c r="U56" s="60">
        <f>IF(Worksheet!S51="%",ABS(Worksheet!Z51),ABS(Worksheet!U51))</f>
        <v>0</v>
      </c>
      <c r="V56" s="126">
        <f>IF(Worksheet!S51="%",Worksheet!AA51,Worksheet!S51)</f>
        <v>0</v>
      </c>
      <c r="W56" s="60" t="str">
        <f>IF(Worksheet!S51="%","",IF(Worksheet!Z51&lt;&gt;"",Worksheet!Z51,""))</f>
        <v/>
      </c>
      <c r="X56" s="60" t="str">
        <f>IF(Worksheet!S51="%","",IF(Worksheet!AA51&lt;&gt;"",Worksheet!AA51,""))</f>
        <v/>
      </c>
      <c r="Y56" s="58" t="str">
        <f t="shared" si="51"/>
        <v/>
      </c>
      <c r="Z56" s="58" t="str">
        <f t="shared" si="52"/>
        <v>0</v>
      </c>
      <c r="AA56" s="58" t="str">
        <f t="shared" si="53"/>
        <v>DC</v>
      </c>
      <c r="AB56" s="58" t="str">
        <f t="shared" si="11"/>
        <v>DC0</v>
      </c>
      <c r="AC56" s="58" t="str">
        <f>IF(Worksheet!H51&lt;&gt;"",Worksheet!H51,"")</f>
        <v/>
      </c>
      <c r="AD56" s="58" t="str">
        <f t="shared" si="49"/>
        <v/>
      </c>
      <c r="AE56" s="109" t="str">
        <f t="shared" si="54"/>
        <v>DC0</v>
      </c>
      <c r="AF56" s="109" t="e">
        <f>HLOOKUP(AE56,$AH$10:AZ56,COUNTIF($AE$7:AE56,"&lt;&gt;"&amp;""),FALSE)</f>
        <v>#N/A</v>
      </c>
      <c r="AG56" s="66" t="e">
        <f t="shared" si="55"/>
        <v>#N/A</v>
      </c>
      <c r="AH56" s="96" t="e">
        <f ca="1">VLOOKUP($AG56,INDIRECT(CONCATENATE($CR56,"!",VLOOKUP($CR56,$AG$3:AH$8,AH$2,FALSE))),1,TRUE)</f>
        <v>#N/A</v>
      </c>
      <c r="AI56" s="96" t="e">
        <f ca="1">VLOOKUP($AG56,INDIRECT(CONCATENATE($CR56,"!",VLOOKUP($CR56,$AG$3:AI$8,AI$2,FALSE))),1,TRUE)</f>
        <v>#N/A</v>
      </c>
      <c r="AJ56" s="96" t="e">
        <f ca="1">VLOOKUP($AG56,INDIRECT(CONCATENATE($CR56,"!",VLOOKUP($CR56,$AG$3:AJ$8,AJ$2,FALSE))),1,TRUE)</f>
        <v>#N/A</v>
      </c>
      <c r="AK56" s="96" t="e">
        <f ca="1">VLOOKUP($AG56,INDIRECT(CONCATENATE($CR56,"!",VLOOKUP($CR56,$AG$3:AK$8,AK$2,FALSE))),1,TRUE)</f>
        <v>#N/A</v>
      </c>
      <c r="AL56" s="96" t="e">
        <f ca="1">VLOOKUP($AG56,INDIRECT(CONCATENATE($CR56,"!",VLOOKUP($CR56,$AG$3:AL$8,AL$2,FALSE))),1,TRUE)</f>
        <v>#N/A</v>
      </c>
      <c r="AM56" s="96" t="e">
        <f ca="1">VLOOKUP($AG56,INDIRECT(CONCATENATE($CR56,"!",VLOOKUP($CR56,$AG$3:AM$8,AM$2,FALSE))),1,TRUE)</f>
        <v>#N/A</v>
      </c>
      <c r="AN56" s="96" t="e">
        <f ca="1">VLOOKUP($AG56,INDIRECT(CONCATENATE($CR56,"!",VLOOKUP($CR56,$AG$3:AN$8,AN$2,FALSE))),1,TRUE)</f>
        <v>#N/A</v>
      </c>
      <c r="AO56" s="96" t="e">
        <f ca="1">VLOOKUP($AG56,INDIRECT(CONCATENATE($CR56,"!",VLOOKUP($CR56,$AG$3:AO$8,AO$2,FALSE))),1,TRUE)</f>
        <v>#N/A</v>
      </c>
      <c r="AP56" s="96" t="e">
        <f ca="1">VLOOKUP($AG56,INDIRECT(CONCATENATE($CR56,"!",VLOOKUP($CR56,$AG$3:AP$8,AP$2,FALSE))),1,TRUE)</f>
        <v>#N/A</v>
      </c>
      <c r="AQ56" s="96" t="e">
        <f ca="1">VLOOKUP($AG56,INDIRECT(CONCATENATE($CR56,"!",VLOOKUP($CR56,$AG$3:AQ$8,AQ$2,FALSE))),1,TRUE)</f>
        <v>#N/A</v>
      </c>
      <c r="AR56" s="96" t="e">
        <f ca="1">VLOOKUP($AG56,INDIRECT(CONCATENATE($CR56,"!",VLOOKUP($CR56,$AG$3:AR$8,AR$2,FALSE))),1,TRUE)</f>
        <v>#N/A</v>
      </c>
      <c r="AS56" s="96" t="e">
        <f ca="1">VLOOKUP($AG56,INDIRECT(CONCATENATE($CR56,"!",VLOOKUP($CR56,$AG$3:AS$8,AS$2,FALSE))),1,TRUE)</f>
        <v>#N/A</v>
      </c>
      <c r="AT56" s="96" t="e">
        <f ca="1">VLOOKUP($AG56,INDIRECT(CONCATENATE($CR56,"!",VLOOKUP($CR56,$AG$3:AT$8,AT$2,FALSE))),1,TRUE)</f>
        <v>#N/A</v>
      </c>
      <c r="AU56" s="96"/>
      <c r="AV56" s="96"/>
      <c r="AW56" s="96"/>
      <c r="AX56" s="96"/>
      <c r="AY56" s="96"/>
      <c r="AZ56" s="96"/>
      <c r="BA56" s="62">
        <f t="shared" si="72"/>
        <v>1</v>
      </c>
      <c r="BB56" s="58">
        <f t="shared" si="72"/>
        <v>1</v>
      </c>
      <c r="BC56" s="58">
        <f t="shared" si="73"/>
        <v>1</v>
      </c>
      <c r="BD56" s="58">
        <f t="shared" si="73"/>
        <v>1</v>
      </c>
      <c r="BE56" s="58">
        <f t="shared" si="16"/>
        <v>1</v>
      </c>
      <c r="BF56" s="58">
        <f t="shared" si="17"/>
        <v>1</v>
      </c>
      <c r="BG56" s="58">
        <f t="shared" si="18"/>
        <v>1</v>
      </c>
      <c r="BH56" s="58">
        <f t="shared" si="74"/>
        <v>1</v>
      </c>
      <c r="BI56" s="58">
        <f t="shared" si="74"/>
        <v>1</v>
      </c>
      <c r="BJ56" s="58">
        <f t="shared" si="74"/>
        <v>1</v>
      </c>
      <c r="BK56" s="58">
        <f t="shared" si="74"/>
        <v>1</v>
      </c>
      <c r="BL56" s="58">
        <f t="shared" si="74"/>
        <v>1</v>
      </c>
      <c r="BM56" s="58">
        <f t="shared" si="74"/>
        <v>1</v>
      </c>
      <c r="BU56" s="55" t="e">
        <f>HLOOKUP(AE56,$BA$10:BT56,COUNTIF($AE$7:AE56,"&lt;&gt;"&amp;""),FALSE)</f>
        <v>#N/A</v>
      </c>
      <c r="BV56" s="58">
        <f t="shared" si="19"/>
        <v>1</v>
      </c>
      <c r="BW56" s="55" t="str">
        <f t="shared" si="20"/>
        <v/>
      </c>
      <c r="BX56" s="110" t="str">
        <f ca="1">IF(OR(AE56=$BB$10,AE56=$BD$10,AE56=$BK$10,AE56=$BL$10,AE56=$BM$10),VLOOKUP(BW56,INDIRECT(CONCATENATE(CR56,"!",HLOOKUP(AE56,$CU$10:CY56,CZ56,FALSE))),1,TRUE),"")</f>
        <v/>
      </c>
      <c r="BY56" s="96" t="e">
        <f t="shared" ca="1" si="56"/>
        <v>#N/A</v>
      </c>
      <c r="BZ56" s="96" t="e">
        <f t="shared" ca="1" si="57"/>
        <v>#N/A</v>
      </c>
      <c r="CA56" s="96" t="e">
        <f t="shared" ca="1" si="58"/>
        <v>#N/A</v>
      </c>
      <c r="CB56" s="96" t="e">
        <f t="shared" ca="1" si="59"/>
        <v>#N/A</v>
      </c>
      <c r="CC56" s="96" t="e">
        <f t="shared" ca="1" si="60"/>
        <v>#VALUE!</v>
      </c>
      <c r="CD56" s="63">
        <f>Worksheet!K51</f>
        <v>0</v>
      </c>
      <c r="CE56" s="63">
        <f>Worksheet!L51</f>
        <v>0</v>
      </c>
      <c r="CF56" s="63">
        <f>Worksheet!M51</f>
        <v>0</v>
      </c>
      <c r="CG56" s="63">
        <f>Worksheet!N51</f>
        <v>0</v>
      </c>
      <c r="CH56" s="63">
        <f>Worksheet!O51</f>
        <v>0</v>
      </c>
      <c r="CI56" s="125" t="e">
        <f t="shared" ca="1" si="61"/>
        <v>#VALUE!</v>
      </c>
      <c r="CJ56" s="125" t="e">
        <f t="shared" ca="1" si="62"/>
        <v>#VALUE!</v>
      </c>
      <c r="CK56" s="125" t="e">
        <f t="shared" ca="1" si="63"/>
        <v>#VALUE!</v>
      </c>
      <c r="CL56" s="125" t="e">
        <f t="shared" ca="1" si="64"/>
        <v>#VALUE!</v>
      </c>
      <c r="CM56" s="125" t="e">
        <f t="shared" ca="1" si="65"/>
        <v>#VALUE!</v>
      </c>
      <c r="CN56" s="96" t="e">
        <f t="shared" ca="1" si="66"/>
        <v>#N/A</v>
      </c>
      <c r="CO56" s="97">
        <f>Worksheet!Q51</f>
        <v>0</v>
      </c>
      <c r="CP56" t="str">
        <f t="shared" si="67"/>
        <v>1</v>
      </c>
      <c r="CQ56" s="108" t="e">
        <f t="shared" si="68"/>
        <v>#N/A</v>
      </c>
      <c r="CR56" t="str">
        <f t="shared" si="34"/>
        <v>Standard1</v>
      </c>
      <c r="CT56" s="104" t="str">
        <f t="shared" ca="1" si="69"/>
        <v>$B$4:$P$1376</v>
      </c>
      <c r="CU56" s="96" t="str">
        <f>VLOOKUP($CR56,$CT$3:CU$8,2,FALSE)</f>
        <v>$I$230:$I$439</v>
      </c>
      <c r="CV56" s="96" t="str">
        <f>VLOOKUP($CR56,$CT$3:CV$8,3,FALSE)</f>
        <v>$I$471:$I$735</v>
      </c>
      <c r="CW56" s="96" t="str">
        <f>VLOOKUP($CR56,$CT$3:CW$8,4,FALSE)</f>
        <v>$I$736:$I$826</v>
      </c>
      <c r="CX56" s="96" t="str">
        <f>VLOOKUP($CR56,$CT$3:CX$8,5,FALSE)</f>
        <v>$I$827:$I$891</v>
      </c>
      <c r="CY56" s="96" t="str">
        <f>VLOOKUP($CR56,$CT$3:CY$8,6,FALSE)</f>
        <v>$I$892:$I$960</v>
      </c>
      <c r="CZ56">
        <f>COUNTIF($CU$10:CU56,"&lt;&gt;"&amp;"")</f>
        <v>47</v>
      </c>
      <c r="DB56" t="str">
        <f t="shared" si="70"/>
        <v/>
      </c>
      <c r="DC56" t="e">
        <f t="shared" ca="1" si="71"/>
        <v>#N/A</v>
      </c>
    </row>
    <row r="57" spans="17:107" x14ac:dyDescent="0.25">
      <c r="Q57" s="58" t="e">
        <f t="shared" ca="1" si="76"/>
        <v>#N/A</v>
      </c>
      <c r="R57" t="str">
        <f>IF(Worksheet!I52=$S$2,$S$2,IF(Worksheet!I52=$S$3,$S$3,$S$1))</f>
        <v>5502A</v>
      </c>
      <c r="S57" s="59" t="str">
        <f t="shared" ca="1" si="1"/>
        <v>*</v>
      </c>
      <c r="T57" s="55" t="e">
        <f t="shared" si="50"/>
        <v>#N/A</v>
      </c>
      <c r="U57" s="60">
        <f>IF(Worksheet!S52="%",ABS(Worksheet!Z52),ABS(Worksheet!U52))</f>
        <v>0</v>
      </c>
      <c r="V57" s="126">
        <f>IF(Worksheet!S52="%",Worksheet!AA52,Worksheet!S52)</f>
        <v>0</v>
      </c>
      <c r="W57" s="60" t="str">
        <f>IF(Worksheet!S52="%","",IF(Worksheet!Z52&lt;&gt;"",Worksheet!Z52,""))</f>
        <v/>
      </c>
      <c r="X57" s="60" t="str">
        <f>IF(Worksheet!S52="%","",IF(Worksheet!AA52&lt;&gt;"",Worksheet!AA52,""))</f>
        <v/>
      </c>
      <c r="Y57" s="58" t="str">
        <f t="shared" si="51"/>
        <v/>
      </c>
      <c r="Z57" s="58" t="str">
        <f t="shared" si="52"/>
        <v>0</v>
      </c>
      <c r="AA57" s="58" t="str">
        <f t="shared" si="53"/>
        <v>DC</v>
      </c>
      <c r="AB57" s="58" t="str">
        <f t="shared" si="11"/>
        <v>DC0</v>
      </c>
      <c r="AC57" s="58" t="str">
        <f>IF(Worksheet!H52&lt;&gt;"",Worksheet!H52,"")</f>
        <v/>
      </c>
      <c r="AD57" s="58" t="str">
        <f t="shared" si="49"/>
        <v/>
      </c>
      <c r="AE57" s="109" t="str">
        <f t="shared" si="54"/>
        <v>DC0</v>
      </c>
      <c r="AF57" s="109" t="e">
        <f>HLOOKUP(AE57,$AH$10:AZ57,COUNTIF($AE$7:AE57,"&lt;&gt;"&amp;""),FALSE)</f>
        <v>#N/A</v>
      </c>
      <c r="AG57" s="66" t="e">
        <f t="shared" si="55"/>
        <v>#N/A</v>
      </c>
      <c r="AH57" s="96" t="e">
        <f ca="1">VLOOKUP($AG57,INDIRECT(CONCATENATE($CR57,"!",VLOOKUP($CR57,$AG$3:AH$8,AH$2,FALSE))),1,TRUE)</f>
        <v>#N/A</v>
      </c>
      <c r="AI57" s="96" t="e">
        <f ca="1">VLOOKUP($AG57,INDIRECT(CONCATENATE($CR57,"!",VLOOKUP($CR57,$AG$3:AI$8,AI$2,FALSE))),1,TRUE)</f>
        <v>#N/A</v>
      </c>
      <c r="AJ57" s="96" t="e">
        <f ca="1">VLOOKUP($AG57,INDIRECT(CONCATENATE($CR57,"!",VLOOKUP($CR57,$AG$3:AJ$8,AJ$2,FALSE))),1,TRUE)</f>
        <v>#N/A</v>
      </c>
      <c r="AK57" s="96" t="e">
        <f ca="1">VLOOKUP($AG57,INDIRECT(CONCATENATE($CR57,"!",VLOOKUP($CR57,$AG$3:AK$8,AK$2,FALSE))),1,TRUE)</f>
        <v>#N/A</v>
      </c>
      <c r="AL57" s="96" t="e">
        <f ca="1">VLOOKUP($AG57,INDIRECT(CONCATENATE($CR57,"!",VLOOKUP($CR57,$AG$3:AL$8,AL$2,FALSE))),1,TRUE)</f>
        <v>#N/A</v>
      </c>
      <c r="AM57" s="96" t="e">
        <f ca="1">VLOOKUP($AG57,INDIRECT(CONCATENATE($CR57,"!",VLOOKUP($CR57,$AG$3:AM$8,AM$2,FALSE))),1,TRUE)</f>
        <v>#N/A</v>
      </c>
      <c r="AN57" s="96" t="e">
        <f ca="1">VLOOKUP($AG57,INDIRECT(CONCATENATE($CR57,"!",VLOOKUP($CR57,$AG$3:AN$8,AN$2,FALSE))),1,TRUE)</f>
        <v>#N/A</v>
      </c>
      <c r="AO57" s="96" t="e">
        <f ca="1">VLOOKUP($AG57,INDIRECT(CONCATENATE($CR57,"!",VLOOKUP($CR57,$AG$3:AO$8,AO$2,FALSE))),1,TRUE)</f>
        <v>#N/A</v>
      </c>
      <c r="AP57" s="96" t="e">
        <f ca="1">VLOOKUP($AG57,INDIRECT(CONCATENATE($CR57,"!",VLOOKUP($CR57,$AG$3:AP$8,AP$2,FALSE))),1,TRUE)</f>
        <v>#N/A</v>
      </c>
      <c r="AQ57" s="96" t="e">
        <f ca="1">VLOOKUP($AG57,INDIRECT(CONCATENATE($CR57,"!",VLOOKUP($CR57,$AG$3:AQ$8,AQ$2,FALSE))),1,TRUE)</f>
        <v>#N/A</v>
      </c>
      <c r="AR57" s="96" t="e">
        <f ca="1">VLOOKUP($AG57,INDIRECT(CONCATENATE($CR57,"!",VLOOKUP($CR57,$AG$3:AR$8,AR$2,FALSE))),1,TRUE)</f>
        <v>#N/A</v>
      </c>
      <c r="AS57" s="96" t="e">
        <f ca="1">VLOOKUP($AG57,INDIRECT(CONCATENATE($CR57,"!",VLOOKUP($CR57,$AG$3:AS$8,AS$2,FALSE))),1,TRUE)</f>
        <v>#N/A</v>
      </c>
      <c r="AT57" s="96" t="e">
        <f ca="1">VLOOKUP($AG57,INDIRECT(CONCATENATE($CR57,"!",VLOOKUP($CR57,$AG$3:AT$8,AT$2,FALSE))),1,TRUE)</f>
        <v>#N/A</v>
      </c>
      <c r="AU57" s="96"/>
      <c r="AV57" s="96"/>
      <c r="AW57" s="96"/>
      <c r="AX57" s="96"/>
      <c r="AY57" s="96"/>
      <c r="AZ57" s="96"/>
      <c r="BA57" s="62">
        <f t="shared" si="72"/>
        <v>1</v>
      </c>
      <c r="BB57" s="58">
        <f t="shared" si="72"/>
        <v>1</v>
      </c>
      <c r="BC57" s="58">
        <f t="shared" si="73"/>
        <v>1</v>
      </c>
      <c r="BD57" s="58">
        <f t="shared" si="73"/>
        <v>1</v>
      </c>
      <c r="BE57" s="58">
        <f t="shared" si="16"/>
        <v>1</v>
      </c>
      <c r="BF57" s="58">
        <f t="shared" si="17"/>
        <v>1</v>
      </c>
      <c r="BG57" s="58">
        <f t="shared" si="18"/>
        <v>1</v>
      </c>
      <c r="BH57" s="58">
        <f t="shared" si="74"/>
        <v>1</v>
      </c>
      <c r="BI57" s="58">
        <f t="shared" si="74"/>
        <v>1</v>
      </c>
      <c r="BJ57" s="58">
        <f t="shared" si="74"/>
        <v>1</v>
      </c>
      <c r="BK57" s="58">
        <f t="shared" si="74"/>
        <v>1</v>
      </c>
      <c r="BL57" s="58">
        <f t="shared" si="74"/>
        <v>1</v>
      </c>
      <c r="BM57" s="58">
        <f t="shared" si="74"/>
        <v>1</v>
      </c>
      <c r="BU57" s="55" t="e">
        <f>HLOOKUP(AE57,$BA$10:BT57,COUNTIF($AE$7:AE57,"&lt;&gt;"&amp;""),FALSE)</f>
        <v>#N/A</v>
      </c>
      <c r="BV57" s="58">
        <f t="shared" si="19"/>
        <v>1</v>
      </c>
      <c r="BW57" s="55" t="str">
        <f t="shared" si="20"/>
        <v/>
      </c>
      <c r="BX57" s="110" t="str">
        <f ca="1">IF(OR(AE57=$BB$10,AE57=$BD$10,AE57=$BK$10,AE57=$BL$10,AE57=$BM$10),VLOOKUP(BW57,INDIRECT(CONCATENATE(CR57,"!",HLOOKUP(AE57,$CU$10:CY57,CZ57,FALSE))),1,TRUE),"")</f>
        <v/>
      </c>
      <c r="BY57" s="96" t="e">
        <f t="shared" ca="1" si="56"/>
        <v>#N/A</v>
      </c>
      <c r="BZ57" s="96" t="e">
        <f t="shared" ca="1" si="57"/>
        <v>#N/A</v>
      </c>
      <c r="CA57" s="96" t="e">
        <f t="shared" ca="1" si="58"/>
        <v>#N/A</v>
      </c>
      <c r="CB57" s="96" t="e">
        <f t="shared" ca="1" si="59"/>
        <v>#N/A</v>
      </c>
      <c r="CC57" s="96" t="e">
        <f t="shared" ca="1" si="60"/>
        <v>#VALUE!</v>
      </c>
      <c r="CD57" s="63">
        <f>Worksheet!K52</f>
        <v>0</v>
      </c>
      <c r="CE57" s="63">
        <f>Worksheet!L52</f>
        <v>0</v>
      </c>
      <c r="CF57" s="63">
        <f>Worksheet!M52</f>
        <v>0</v>
      </c>
      <c r="CG57" s="63">
        <f>Worksheet!N52</f>
        <v>0</v>
      </c>
      <c r="CH57" s="63">
        <f>Worksheet!O52</f>
        <v>0</v>
      </c>
      <c r="CI57" s="125" t="e">
        <f t="shared" ca="1" si="61"/>
        <v>#VALUE!</v>
      </c>
      <c r="CJ57" s="125" t="e">
        <f t="shared" ca="1" si="62"/>
        <v>#VALUE!</v>
      </c>
      <c r="CK57" s="125" t="e">
        <f t="shared" ca="1" si="63"/>
        <v>#VALUE!</v>
      </c>
      <c r="CL57" s="125" t="e">
        <f t="shared" ca="1" si="64"/>
        <v>#VALUE!</v>
      </c>
      <c r="CM57" s="125" t="e">
        <f t="shared" ca="1" si="65"/>
        <v>#VALUE!</v>
      </c>
      <c r="CN57" s="96" t="e">
        <f t="shared" ca="1" si="66"/>
        <v>#N/A</v>
      </c>
      <c r="CO57" s="97">
        <f>Worksheet!Q52</f>
        <v>0</v>
      </c>
      <c r="CP57" t="str">
        <f t="shared" si="67"/>
        <v>1</v>
      </c>
      <c r="CQ57" s="108" t="e">
        <f t="shared" si="68"/>
        <v>#N/A</v>
      </c>
      <c r="CR57" t="str">
        <f t="shared" si="34"/>
        <v>Standard1</v>
      </c>
      <c r="CT57" s="104" t="str">
        <f t="shared" ca="1" si="69"/>
        <v>$B$4:$P$1376</v>
      </c>
      <c r="CU57" s="96" t="str">
        <f>VLOOKUP($CR57,$CT$3:CU$8,2,FALSE)</f>
        <v>$I$230:$I$439</v>
      </c>
      <c r="CV57" s="96" t="str">
        <f>VLOOKUP($CR57,$CT$3:CV$8,3,FALSE)</f>
        <v>$I$471:$I$735</v>
      </c>
      <c r="CW57" s="96" t="str">
        <f>VLOOKUP($CR57,$CT$3:CW$8,4,FALSE)</f>
        <v>$I$736:$I$826</v>
      </c>
      <c r="CX57" s="96" t="str">
        <f>VLOOKUP($CR57,$CT$3:CX$8,5,FALSE)</f>
        <v>$I$827:$I$891</v>
      </c>
      <c r="CY57" s="96" t="str">
        <f>VLOOKUP($CR57,$CT$3:CY$8,6,FALSE)</f>
        <v>$I$892:$I$960</v>
      </c>
      <c r="CZ57">
        <f>COUNTIF($CU$10:CU57,"&lt;&gt;"&amp;"")</f>
        <v>48</v>
      </c>
      <c r="DB57" t="str">
        <f t="shared" si="70"/>
        <v/>
      </c>
      <c r="DC57" t="e">
        <f t="shared" ca="1" si="71"/>
        <v>#N/A</v>
      </c>
    </row>
    <row r="58" spans="17:107" x14ac:dyDescent="0.25">
      <c r="Q58" s="58" t="e">
        <f t="shared" ca="1" si="76"/>
        <v>#N/A</v>
      </c>
      <c r="R58" t="str">
        <f>IF(Worksheet!I53=$S$2,$S$2,IF(Worksheet!I53=$S$3,$S$3,$S$1))</f>
        <v>5502A</v>
      </c>
      <c r="S58" s="59" t="str">
        <f t="shared" ca="1" si="1"/>
        <v>*</v>
      </c>
      <c r="T58" s="55" t="e">
        <f t="shared" si="50"/>
        <v>#N/A</v>
      </c>
      <c r="U58" s="60">
        <f>IF(Worksheet!S53="%",ABS(Worksheet!Z53),ABS(Worksheet!U53))</f>
        <v>0</v>
      </c>
      <c r="V58" s="126">
        <f>IF(Worksheet!S53="%",Worksheet!AA53,Worksheet!S53)</f>
        <v>0</v>
      </c>
      <c r="W58" s="60" t="str">
        <f>IF(Worksheet!S53="%","",IF(Worksheet!Z53&lt;&gt;"",Worksheet!Z53,""))</f>
        <v/>
      </c>
      <c r="X58" s="60" t="str">
        <f>IF(Worksheet!S53="%","",IF(Worksheet!AA53&lt;&gt;"",Worksheet!AA53,""))</f>
        <v/>
      </c>
      <c r="Y58" s="58" t="str">
        <f t="shared" si="51"/>
        <v/>
      </c>
      <c r="Z58" s="58" t="str">
        <f t="shared" si="52"/>
        <v>0</v>
      </c>
      <c r="AA58" s="58" t="str">
        <f t="shared" si="53"/>
        <v>DC</v>
      </c>
      <c r="AB58" s="58" t="str">
        <f t="shared" si="11"/>
        <v>DC0</v>
      </c>
      <c r="AC58" s="58" t="str">
        <f>IF(Worksheet!H53&lt;&gt;"",Worksheet!H53,"")</f>
        <v/>
      </c>
      <c r="AD58" s="58" t="str">
        <f t="shared" si="49"/>
        <v/>
      </c>
      <c r="AE58" s="109" t="str">
        <f t="shared" si="54"/>
        <v>DC0</v>
      </c>
      <c r="AF58" s="109" t="e">
        <f>HLOOKUP(AE58,$AH$10:AZ58,COUNTIF($AE$7:AE58,"&lt;&gt;"&amp;""),FALSE)</f>
        <v>#N/A</v>
      </c>
      <c r="AG58" s="66" t="e">
        <f t="shared" si="55"/>
        <v>#N/A</v>
      </c>
      <c r="AH58" s="96" t="e">
        <f ca="1">VLOOKUP($AG58,INDIRECT(CONCATENATE($CR58,"!",VLOOKUP($CR58,$AG$3:AH$8,AH$2,FALSE))),1,TRUE)</f>
        <v>#N/A</v>
      </c>
      <c r="AI58" s="96" t="e">
        <f ca="1">VLOOKUP($AG58,INDIRECT(CONCATENATE($CR58,"!",VLOOKUP($CR58,$AG$3:AI$8,AI$2,FALSE))),1,TRUE)</f>
        <v>#N/A</v>
      </c>
      <c r="AJ58" s="96" t="e">
        <f ca="1">VLOOKUP($AG58,INDIRECT(CONCATENATE($CR58,"!",VLOOKUP($CR58,$AG$3:AJ$8,AJ$2,FALSE))),1,TRUE)</f>
        <v>#N/A</v>
      </c>
      <c r="AK58" s="96" t="e">
        <f ca="1">VLOOKUP($AG58,INDIRECT(CONCATENATE($CR58,"!",VLOOKUP($CR58,$AG$3:AK$8,AK$2,FALSE))),1,TRUE)</f>
        <v>#N/A</v>
      </c>
      <c r="AL58" s="96" t="e">
        <f ca="1">VLOOKUP($AG58,INDIRECT(CONCATENATE($CR58,"!",VLOOKUP($CR58,$AG$3:AL$8,AL$2,FALSE))),1,TRUE)</f>
        <v>#N/A</v>
      </c>
      <c r="AM58" s="96" t="e">
        <f ca="1">VLOOKUP($AG58,INDIRECT(CONCATENATE($CR58,"!",VLOOKUP($CR58,$AG$3:AM$8,AM$2,FALSE))),1,TRUE)</f>
        <v>#N/A</v>
      </c>
      <c r="AN58" s="96" t="e">
        <f ca="1">VLOOKUP($AG58,INDIRECT(CONCATENATE($CR58,"!",VLOOKUP($CR58,$AG$3:AN$8,AN$2,FALSE))),1,TRUE)</f>
        <v>#N/A</v>
      </c>
      <c r="AO58" s="96" t="e">
        <f ca="1">VLOOKUP($AG58,INDIRECT(CONCATENATE($CR58,"!",VLOOKUP($CR58,$AG$3:AO$8,AO$2,FALSE))),1,TRUE)</f>
        <v>#N/A</v>
      </c>
      <c r="AP58" s="96" t="e">
        <f ca="1">VLOOKUP($AG58,INDIRECT(CONCATENATE($CR58,"!",VLOOKUP($CR58,$AG$3:AP$8,AP$2,FALSE))),1,TRUE)</f>
        <v>#N/A</v>
      </c>
      <c r="AQ58" s="96" t="e">
        <f ca="1">VLOOKUP($AG58,INDIRECT(CONCATENATE($CR58,"!",VLOOKUP($CR58,$AG$3:AQ$8,AQ$2,FALSE))),1,TRUE)</f>
        <v>#N/A</v>
      </c>
      <c r="AR58" s="96" t="e">
        <f ca="1">VLOOKUP($AG58,INDIRECT(CONCATENATE($CR58,"!",VLOOKUP($CR58,$AG$3:AR$8,AR$2,FALSE))),1,TRUE)</f>
        <v>#N/A</v>
      </c>
      <c r="AS58" s="96" t="e">
        <f ca="1">VLOOKUP($AG58,INDIRECT(CONCATENATE($CR58,"!",VLOOKUP($CR58,$AG$3:AS$8,AS$2,FALSE))),1,TRUE)</f>
        <v>#N/A</v>
      </c>
      <c r="AT58" s="96" t="e">
        <f ca="1">VLOOKUP($AG58,INDIRECT(CONCATENATE($CR58,"!",VLOOKUP($CR58,$AG$3:AT$8,AT$2,FALSE))),1,TRUE)</f>
        <v>#N/A</v>
      </c>
      <c r="AU58" s="96"/>
      <c r="AV58" s="96"/>
      <c r="AW58" s="96"/>
      <c r="AX58" s="96"/>
      <c r="AY58" s="96"/>
      <c r="AZ58" s="96"/>
      <c r="BA58" s="62">
        <f t="shared" si="72"/>
        <v>1</v>
      </c>
      <c r="BB58" s="58">
        <f t="shared" si="72"/>
        <v>1</v>
      </c>
      <c r="BC58" s="58">
        <f t="shared" si="73"/>
        <v>1</v>
      </c>
      <c r="BD58" s="58">
        <f t="shared" si="73"/>
        <v>1</v>
      </c>
      <c r="BE58" s="58">
        <f t="shared" si="16"/>
        <v>1</v>
      </c>
      <c r="BF58" s="58">
        <f t="shared" si="17"/>
        <v>1</v>
      </c>
      <c r="BG58" s="58">
        <f t="shared" si="18"/>
        <v>1</v>
      </c>
      <c r="BH58" s="58">
        <f t="shared" si="74"/>
        <v>1</v>
      </c>
      <c r="BI58" s="58">
        <f t="shared" si="74"/>
        <v>1</v>
      </c>
      <c r="BJ58" s="58">
        <f t="shared" si="74"/>
        <v>1</v>
      </c>
      <c r="BK58" s="58">
        <f t="shared" si="74"/>
        <v>1</v>
      </c>
      <c r="BL58" s="58">
        <f t="shared" si="74"/>
        <v>1</v>
      </c>
      <c r="BM58" s="58">
        <f t="shared" si="74"/>
        <v>1</v>
      </c>
      <c r="BU58" s="55" t="e">
        <f>HLOOKUP(AE58,$BA$10:BT58,COUNTIF($AE$7:AE58,"&lt;&gt;"&amp;""),FALSE)</f>
        <v>#N/A</v>
      </c>
      <c r="BV58" s="58">
        <f t="shared" si="19"/>
        <v>1</v>
      </c>
      <c r="BW58" s="55" t="str">
        <f t="shared" si="20"/>
        <v/>
      </c>
      <c r="BX58" s="110" t="str">
        <f ca="1">IF(OR(AE58=$BB$10,AE58=$BD$10,AE58=$BK$10,AE58=$BL$10,AE58=$BM$10),VLOOKUP(BW58,INDIRECT(CONCATENATE(CR58,"!",HLOOKUP(AE58,$CU$10:CY58,CZ58,FALSE))),1,TRUE),"")</f>
        <v/>
      </c>
      <c r="BY58" s="96" t="e">
        <f t="shared" ca="1" si="56"/>
        <v>#N/A</v>
      </c>
      <c r="BZ58" s="96" t="e">
        <f t="shared" ca="1" si="57"/>
        <v>#N/A</v>
      </c>
      <c r="CA58" s="96" t="e">
        <f t="shared" ca="1" si="58"/>
        <v>#N/A</v>
      </c>
      <c r="CB58" s="96" t="e">
        <f t="shared" ca="1" si="59"/>
        <v>#N/A</v>
      </c>
      <c r="CC58" s="96" t="e">
        <f t="shared" ca="1" si="60"/>
        <v>#VALUE!</v>
      </c>
      <c r="CD58" s="63">
        <f>Worksheet!K53</f>
        <v>0</v>
      </c>
      <c r="CE58" s="63">
        <f>Worksheet!L53</f>
        <v>0</v>
      </c>
      <c r="CF58" s="63">
        <f>Worksheet!M53</f>
        <v>0</v>
      </c>
      <c r="CG58" s="63">
        <f>Worksheet!N53</f>
        <v>0</v>
      </c>
      <c r="CH58" s="63">
        <f>Worksheet!O53</f>
        <v>0</v>
      </c>
      <c r="CI58" s="125" t="e">
        <f t="shared" ca="1" si="61"/>
        <v>#VALUE!</v>
      </c>
      <c r="CJ58" s="125" t="e">
        <f t="shared" ca="1" si="62"/>
        <v>#VALUE!</v>
      </c>
      <c r="CK58" s="125" t="e">
        <f t="shared" ca="1" si="63"/>
        <v>#VALUE!</v>
      </c>
      <c r="CL58" s="125" t="e">
        <f t="shared" ca="1" si="64"/>
        <v>#VALUE!</v>
      </c>
      <c r="CM58" s="125" t="e">
        <f t="shared" ca="1" si="65"/>
        <v>#VALUE!</v>
      </c>
      <c r="CN58" s="96" t="e">
        <f t="shared" ca="1" si="66"/>
        <v>#N/A</v>
      </c>
      <c r="CO58" s="97">
        <f>Worksheet!Q53</f>
        <v>0</v>
      </c>
      <c r="CP58" t="str">
        <f t="shared" si="67"/>
        <v>1</v>
      </c>
      <c r="CQ58" s="108" t="e">
        <f t="shared" si="68"/>
        <v>#N/A</v>
      </c>
      <c r="CR58" t="str">
        <f t="shared" si="34"/>
        <v>Standard1</v>
      </c>
      <c r="CT58" s="104" t="str">
        <f t="shared" ca="1" si="69"/>
        <v>$B$4:$P$1376</v>
      </c>
      <c r="CU58" s="96" t="str">
        <f>VLOOKUP($CR58,$CT$3:CU$8,2,FALSE)</f>
        <v>$I$230:$I$439</v>
      </c>
      <c r="CV58" s="96" t="str">
        <f>VLOOKUP($CR58,$CT$3:CV$8,3,FALSE)</f>
        <v>$I$471:$I$735</v>
      </c>
      <c r="CW58" s="96" t="str">
        <f>VLOOKUP($CR58,$CT$3:CW$8,4,FALSE)</f>
        <v>$I$736:$I$826</v>
      </c>
      <c r="CX58" s="96" t="str">
        <f>VLOOKUP($CR58,$CT$3:CX$8,5,FALSE)</f>
        <v>$I$827:$I$891</v>
      </c>
      <c r="CY58" s="96" t="str">
        <f>VLOOKUP($CR58,$CT$3:CY$8,6,FALSE)</f>
        <v>$I$892:$I$960</v>
      </c>
      <c r="CZ58">
        <f>COUNTIF($CU$10:CU58,"&lt;&gt;"&amp;"")</f>
        <v>49</v>
      </c>
      <c r="DB58" t="str">
        <f t="shared" si="70"/>
        <v/>
      </c>
      <c r="DC58" t="e">
        <f t="shared" ca="1" si="71"/>
        <v>#N/A</v>
      </c>
    </row>
    <row r="59" spans="17:107" x14ac:dyDescent="0.25">
      <c r="Q59" s="58" t="e">
        <f t="shared" ca="1" si="76"/>
        <v>#N/A</v>
      </c>
      <c r="R59" t="str">
        <f>IF(Worksheet!I54=$S$2,$S$2,IF(Worksheet!I54=$S$3,$S$3,$S$1))</f>
        <v>5502A</v>
      </c>
      <c r="S59" s="59" t="str">
        <f t="shared" ca="1" si="1"/>
        <v>*</v>
      </c>
      <c r="T59" s="55" t="e">
        <f t="shared" si="50"/>
        <v>#N/A</v>
      </c>
      <c r="U59" s="60">
        <f>IF(Worksheet!S54="%",ABS(Worksheet!Z54),ABS(Worksheet!U54))</f>
        <v>0</v>
      </c>
      <c r="V59" s="126">
        <f>IF(Worksheet!S54="%",Worksheet!AA54,Worksheet!S54)</f>
        <v>0</v>
      </c>
      <c r="W59" s="60" t="str">
        <f>IF(Worksheet!S54="%","",IF(Worksheet!Z54&lt;&gt;"",Worksheet!Z54,""))</f>
        <v/>
      </c>
      <c r="X59" s="60" t="str">
        <f>IF(Worksheet!S54="%","",IF(Worksheet!AA54&lt;&gt;"",Worksheet!AA54,""))</f>
        <v/>
      </c>
      <c r="Y59" s="58" t="str">
        <f t="shared" si="51"/>
        <v/>
      </c>
      <c r="Z59" s="58" t="str">
        <f t="shared" si="52"/>
        <v>0</v>
      </c>
      <c r="AA59" s="58" t="str">
        <f t="shared" si="53"/>
        <v>DC</v>
      </c>
      <c r="AB59" s="58" t="str">
        <f t="shared" si="11"/>
        <v>DC0</v>
      </c>
      <c r="AC59" s="58" t="str">
        <f>IF(Worksheet!H54&lt;&gt;"",Worksheet!H54,"")</f>
        <v/>
      </c>
      <c r="AD59" s="58" t="str">
        <f t="shared" si="49"/>
        <v/>
      </c>
      <c r="AE59" s="109" t="str">
        <f t="shared" si="54"/>
        <v>DC0</v>
      </c>
      <c r="AF59" s="109" t="e">
        <f>HLOOKUP(AE59,$AH$10:AZ59,COUNTIF($AE$7:AE59,"&lt;&gt;"&amp;""),FALSE)</f>
        <v>#N/A</v>
      </c>
      <c r="AG59" s="66" t="e">
        <f t="shared" si="55"/>
        <v>#N/A</v>
      </c>
      <c r="AH59" s="96" t="e">
        <f ca="1">VLOOKUP($AG59,INDIRECT(CONCATENATE($CR59,"!",VLOOKUP($CR59,$AG$3:AH$8,AH$2,FALSE))),1,TRUE)</f>
        <v>#N/A</v>
      </c>
      <c r="AI59" s="96" t="e">
        <f ca="1">VLOOKUP($AG59,INDIRECT(CONCATENATE($CR59,"!",VLOOKUP($CR59,$AG$3:AI$8,AI$2,FALSE))),1,TRUE)</f>
        <v>#N/A</v>
      </c>
      <c r="AJ59" s="96" t="e">
        <f ca="1">VLOOKUP($AG59,INDIRECT(CONCATENATE($CR59,"!",VLOOKUP($CR59,$AG$3:AJ$8,AJ$2,FALSE))),1,TRUE)</f>
        <v>#N/A</v>
      </c>
      <c r="AK59" s="96" t="e">
        <f ca="1">VLOOKUP($AG59,INDIRECT(CONCATENATE($CR59,"!",VLOOKUP($CR59,$AG$3:AK$8,AK$2,FALSE))),1,TRUE)</f>
        <v>#N/A</v>
      </c>
      <c r="AL59" s="96" t="e">
        <f ca="1">VLOOKUP($AG59,INDIRECT(CONCATENATE($CR59,"!",VLOOKUP($CR59,$AG$3:AL$8,AL$2,FALSE))),1,TRUE)</f>
        <v>#N/A</v>
      </c>
      <c r="AM59" s="96" t="e">
        <f ca="1">VLOOKUP($AG59,INDIRECT(CONCATENATE($CR59,"!",VLOOKUP($CR59,$AG$3:AM$8,AM$2,FALSE))),1,TRUE)</f>
        <v>#N/A</v>
      </c>
      <c r="AN59" s="96" t="e">
        <f ca="1">VLOOKUP($AG59,INDIRECT(CONCATENATE($CR59,"!",VLOOKUP($CR59,$AG$3:AN$8,AN$2,FALSE))),1,TRUE)</f>
        <v>#N/A</v>
      </c>
      <c r="AO59" s="96" t="e">
        <f ca="1">VLOOKUP($AG59,INDIRECT(CONCATENATE($CR59,"!",VLOOKUP($CR59,$AG$3:AO$8,AO$2,FALSE))),1,TRUE)</f>
        <v>#N/A</v>
      </c>
      <c r="AP59" s="96" t="e">
        <f ca="1">VLOOKUP($AG59,INDIRECT(CONCATENATE($CR59,"!",VLOOKUP($CR59,$AG$3:AP$8,AP$2,FALSE))),1,TRUE)</f>
        <v>#N/A</v>
      </c>
      <c r="AQ59" s="96" t="e">
        <f ca="1">VLOOKUP($AG59,INDIRECT(CONCATENATE($CR59,"!",VLOOKUP($CR59,$AG$3:AQ$8,AQ$2,FALSE))),1,TRUE)</f>
        <v>#N/A</v>
      </c>
      <c r="AR59" s="96" t="e">
        <f ca="1">VLOOKUP($AG59,INDIRECT(CONCATENATE($CR59,"!",VLOOKUP($CR59,$AG$3:AR$8,AR$2,FALSE))),1,TRUE)</f>
        <v>#N/A</v>
      </c>
      <c r="AS59" s="96" t="e">
        <f ca="1">VLOOKUP($AG59,INDIRECT(CONCATENATE($CR59,"!",VLOOKUP($CR59,$AG$3:AS$8,AS$2,FALSE))),1,TRUE)</f>
        <v>#N/A</v>
      </c>
      <c r="AT59" s="96" t="e">
        <f ca="1">VLOOKUP($AG59,INDIRECT(CONCATENATE($CR59,"!",VLOOKUP($CR59,$AG$3:AT$8,AT$2,FALSE))),1,TRUE)</f>
        <v>#N/A</v>
      </c>
      <c r="AU59" s="96"/>
      <c r="AV59" s="96"/>
      <c r="AW59" s="96"/>
      <c r="AX59" s="96"/>
      <c r="AY59" s="96"/>
      <c r="AZ59" s="96"/>
      <c r="BA59" s="62">
        <f t="shared" si="72"/>
        <v>1</v>
      </c>
      <c r="BB59" s="58">
        <f t="shared" si="72"/>
        <v>1</v>
      </c>
      <c r="BC59" s="58">
        <f t="shared" si="73"/>
        <v>1</v>
      </c>
      <c r="BD59" s="58">
        <f t="shared" si="73"/>
        <v>1</v>
      </c>
      <c r="BE59" s="58">
        <f t="shared" si="16"/>
        <v>1</v>
      </c>
      <c r="BF59" s="58">
        <f t="shared" si="17"/>
        <v>1</v>
      </c>
      <c r="BG59" s="58">
        <f t="shared" si="18"/>
        <v>1</v>
      </c>
      <c r="BH59" s="58">
        <f t="shared" si="74"/>
        <v>1</v>
      </c>
      <c r="BI59" s="58">
        <f t="shared" si="74"/>
        <v>1</v>
      </c>
      <c r="BJ59" s="58">
        <f t="shared" si="74"/>
        <v>1</v>
      </c>
      <c r="BK59" s="58">
        <f t="shared" si="74"/>
        <v>1</v>
      </c>
      <c r="BL59" s="58">
        <f t="shared" si="74"/>
        <v>1</v>
      </c>
      <c r="BM59" s="58">
        <f t="shared" si="74"/>
        <v>1</v>
      </c>
      <c r="BU59" s="55" t="e">
        <f>HLOOKUP(AE59,$BA$10:BT59,COUNTIF($AE$7:AE59,"&lt;&gt;"&amp;""),FALSE)</f>
        <v>#N/A</v>
      </c>
      <c r="BV59" s="58">
        <f t="shared" si="19"/>
        <v>1</v>
      </c>
      <c r="BW59" s="55" t="str">
        <f t="shared" si="20"/>
        <v/>
      </c>
      <c r="BX59" s="110" t="str">
        <f ca="1">IF(OR(AE59=$BB$10,AE59=$BD$10,AE59=$BK$10,AE59=$BL$10,AE59=$BM$10),VLOOKUP(BW59,INDIRECT(CONCATENATE(CR59,"!",HLOOKUP(AE59,$CU$10:CY59,CZ59,FALSE))),1,TRUE),"")</f>
        <v/>
      </c>
      <c r="BY59" s="96" t="e">
        <f t="shared" ca="1" si="56"/>
        <v>#N/A</v>
      </c>
      <c r="BZ59" s="96" t="e">
        <f t="shared" ca="1" si="57"/>
        <v>#N/A</v>
      </c>
      <c r="CA59" s="96" t="e">
        <f t="shared" ca="1" si="58"/>
        <v>#N/A</v>
      </c>
      <c r="CB59" s="96" t="e">
        <f t="shared" ca="1" si="59"/>
        <v>#N/A</v>
      </c>
      <c r="CC59" s="96" t="e">
        <f t="shared" ca="1" si="60"/>
        <v>#VALUE!</v>
      </c>
      <c r="CD59" s="63">
        <f>Worksheet!K54</f>
        <v>0</v>
      </c>
      <c r="CE59" s="63">
        <f>Worksheet!L54</f>
        <v>0</v>
      </c>
      <c r="CF59" s="63">
        <f>Worksheet!M54</f>
        <v>0</v>
      </c>
      <c r="CG59" s="63">
        <f>Worksheet!N54</f>
        <v>0</v>
      </c>
      <c r="CH59" s="63">
        <f>Worksheet!O54</f>
        <v>0</v>
      </c>
      <c r="CI59" s="125" t="e">
        <f t="shared" ca="1" si="61"/>
        <v>#VALUE!</v>
      </c>
      <c r="CJ59" s="125" t="e">
        <f t="shared" ca="1" si="62"/>
        <v>#VALUE!</v>
      </c>
      <c r="CK59" s="125" t="e">
        <f t="shared" ca="1" si="63"/>
        <v>#VALUE!</v>
      </c>
      <c r="CL59" s="125" t="e">
        <f t="shared" ca="1" si="64"/>
        <v>#VALUE!</v>
      </c>
      <c r="CM59" s="125" t="e">
        <f t="shared" ca="1" si="65"/>
        <v>#VALUE!</v>
      </c>
      <c r="CN59" s="96" t="e">
        <f t="shared" ca="1" si="66"/>
        <v>#N/A</v>
      </c>
      <c r="CO59" s="97">
        <f>Worksheet!Q54</f>
        <v>0</v>
      </c>
      <c r="CP59" t="str">
        <f t="shared" si="67"/>
        <v>1</v>
      </c>
      <c r="CQ59" s="108" t="e">
        <f t="shared" si="68"/>
        <v>#N/A</v>
      </c>
      <c r="CR59" t="str">
        <f t="shared" si="34"/>
        <v>Standard1</v>
      </c>
      <c r="CT59" s="104" t="str">
        <f t="shared" ca="1" si="69"/>
        <v>$B$4:$P$1376</v>
      </c>
      <c r="CU59" s="96" t="str">
        <f>VLOOKUP($CR59,$CT$3:CU$8,2,FALSE)</f>
        <v>$I$230:$I$439</v>
      </c>
      <c r="CV59" s="96" t="str">
        <f>VLOOKUP($CR59,$CT$3:CV$8,3,FALSE)</f>
        <v>$I$471:$I$735</v>
      </c>
      <c r="CW59" s="96" t="str">
        <f>VLOOKUP($CR59,$CT$3:CW$8,4,FALSE)</f>
        <v>$I$736:$I$826</v>
      </c>
      <c r="CX59" s="96" t="str">
        <f>VLOOKUP($CR59,$CT$3:CX$8,5,FALSE)</f>
        <v>$I$827:$I$891</v>
      </c>
      <c r="CY59" s="96" t="str">
        <f>VLOOKUP($CR59,$CT$3:CY$8,6,FALSE)</f>
        <v>$I$892:$I$960</v>
      </c>
      <c r="CZ59">
        <f>COUNTIF($CU$10:CU59,"&lt;&gt;"&amp;"")</f>
        <v>50</v>
      </c>
      <c r="DB59" t="str">
        <f t="shared" si="70"/>
        <v/>
      </c>
      <c r="DC59" t="e">
        <f t="shared" ca="1" si="71"/>
        <v>#N/A</v>
      </c>
    </row>
    <row r="60" spans="17:107" x14ac:dyDescent="0.25">
      <c r="Q60" s="58" t="e">
        <f t="shared" ca="1" si="76"/>
        <v>#N/A</v>
      </c>
      <c r="R60" t="str">
        <f>IF(Worksheet!I55=$S$2,$S$2,IF(Worksheet!I55=$S$3,$S$3,$S$1))</f>
        <v>5502A</v>
      </c>
      <c r="S60" s="59" t="str">
        <f t="shared" ca="1" si="1"/>
        <v>*</v>
      </c>
      <c r="T60" s="55" t="e">
        <f t="shared" si="50"/>
        <v>#N/A</v>
      </c>
      <c r="U60" s="60">
        <f>IF(Worksheet!S55="%",ABS(Worksheet!Z55),ABS(Worksheet!U55))</f>
        <v>0</v>
      </c>
      <c r="V60" s="126">
        <f>IF(Worksheet!S55="%",Worksheet!AA55,Worksheet!S55)</f>
        <v>0</v>
      </c>
      <c r="W60" s="60" t="str">
        <f>IF(Worksheet!S55="%","",IF(Worksheet!Z55&lt;&gt;"",Worksheet!Z55,""))</f>
        <v/>
      </c>
      <c r="X60" s="60" t="str">
        <f>IF(Worksheet!S55="%","",IF(Worksheet!AA55&lt;&gt;"",Worksheet!AA55,""))</f>
        <v/>
      </c>
      <c r="Y60" s="58" t="str">
        <f t="shared" si="51"/>
        <v/>
      </c>
      <c r="Z60" s="58" t="str">
        <f t="shared" si="52"/>
        <v>0</v>
      </c>
      <c r="AA60" s="58" t="str">
        <f t="shared" si="53"/>
        <v>DC</v>
      </c>
      <c r="AB60" s="58" t="str">
        <f t="shared" si="11"/>
        <v>DC0</v>
      </c>
      <c r="AC60" s="58" t="str">
        <f>IF(Worksheet!H55&lt;&gt;"",Worksheet!H55,"")</f>
        <v/>
      </c>
      <c r="AD60" s="58" t="str">
        <f t="shared" si="49"/>
        <v/>
      </c>
      <c r="AE60" s="109" t="str">
        <f t="shared" si="54"/>
        <v>DC0</v>
      </c>
      <c r="AF60" s="109" t="e">
        <f>HLOOKUP(AE60,$AH$10:AZ60,COUNTIF($AE$7:AE60,"&lt;&gt;"&amp;""),FALSE)</f>
        <v>#N/A</v>
      </c>
      <c r="AG60" s="66" t="e">
        <f t="shared" si="55"/>
        <v>#N/A</v>
      </c>
      <c r="AH60" s="96" t="e">
        <f ca="1">VLOOKUP($AG60,INDIRECT(CONCATENATE($CR60,"!",VLOOKUP($CR60,$AG$3:AH$8,AH$2,FALSE))),1,TRUE)</f>
        <v>#N/A</v>
      </c>
      <c r="AI60" s="96" t="e">
        <f ca="1">VLOOKUP($AG60,INDIRECT(CONCATENATE($CR60,"!",VLOOKUP($CR60,$AG$3:AI$8,AI$2,FALSE))),1,TRUE)</f>
        <v>#N/A</v>
      </c>
      <c r="AJ60" s="96" t="e">
        <f ca="1">VLOOKUP($AG60,INDIRECT(CONCATENATE($CR60,"!",VLOOKUP($CR60,$AG$3:AJ$8,AJ$2,FALSE))),1,TRUE)</f>
        <v>#N/A</v>
      </c>
      <c r="AK60" s="96" t="e">
        <f ca="1">VLOOKUP($AG60,INDIRECT(CONCATENATE($CR60,"!",VLOOKUP($CR60,$AG$3:AK$8,AK$2,FALSE))),1,TRUE)</f>
        <v>#N/A</v>
      </c>
      <c r="AL60" s="96" t="e">
        <f ca="1">VLOOKUP($AG60,INDIRECT(CONCATENATE($CR60,"!",VLOOKUP($CR60,$AG$3:AL$8,AL$2,FALSE))),1,TRUE)</f>
        <v>#N/A</v>
      </c>
      <c r="AM60" s="96" t="e">
        <f ca="1">VLOOKUP($AG60,INDIRECT(CONCATENATE($CR60,"!",VLOOKUP($CR60,$AG$3:AM$8,AM$2,FALSE))),1,TRUE)</f>
        <v>#N/A</v>
      </c>
      <c r="AN60" s="96" t="e">
        <f ca="1">VLOOKUP($AG60,INDIRECT(CONCATENATE($CR60,"!",VLOOKUP($CR60,$AG$3:AN$8,AN$2,FALSE))),1,TRUE)</f>
        <v>#N/A</v>
      </c>
      <c r="AO60" s="96" t="e">
        <f ca="1">VLOOKUP($AG60,INDIRECT(CONCATENATE($CR60,"!",VLOOKUP($CR60,$AG$3:AO$8,AO$2,FALSE))),1,TRUE)</f>
        <v>#N/A</v>
      </c>
      <c r="AP60" s="96" t="e">
        <f ca="1">VLOOKUP($AG60,INDIRECT(CONCATENATE($CR60,"!",VLOOKUP($CR60,$AG$3:AP$8,AP$2,FALSE))),1,TRUE)</f>
        <v>#N/A</v>
      </c>
      <c r="AQ60" s="96" t="e">
        <f ca="1">VLOOKUP($AG60,INDIRECT(CONCATENATE($CR60,"!",VLOOKUP($CR60,$AG$3:AQ$8,AQ$2,FALSE))),1,TRUE)</f>
        <v>#N/A</v>
      </c>
      <c r="AR60" s="96" t="e">
        <f ca="1">VLOOKUP($AG60,INDIRECT(CONCATENATE($CR60,"!",VLOOKUP($CR60,$AG$3:AR$8,AR$2,FALSE))),1,TRUE)</f>
        <v>#N/A</v>
      </c>
      <c r="AS60" s="96" t="e">
        <f ca="1">VLOOKUP($AG60,INDIRECT(CONCATENATE($CR60,"!",VLOOKUP($CR60,$AG$3:AS$8,AS$2,FALSE))),1,TRUE)</f>
        <v>#N/A</v>
      </c>
      <c r="AT60" s="96" t="e">
        <f ca="1">VLOOKUP($AG60,INDIRECT(CONCATENATE($CR60,"!",VLOOKUP($CR60,$AG$3:AT$8,AT$2,FALSE))),1,TRUE)</f>
        <v>#N/A</v>
      </c>
      <c r="AU60" s="96"/>
      <c r="AV60" s="96"/>
      <c r="AW60" s="96"/>
      <c r="AX60" s="96"/>
      <c r="AY60" s="96"/>
      <c r="AZ60" s="96"/>
      <c r="BA60" s="62">
        <f t="shared" si="72"/>
        <v>1</v>
      </c>
      <c r="BB60" s="58">
        <f t="shared" si="72"/>
        <v>1</v>
      </c>
      <c r="BC60" s="58">
        <f t="shared" si="73"/>
        <v>1</v>
      </c>
      <c r="BD60" s="58">
        <f t="shared" si="73"/>
        <v>1</v>
      </c>
      <c r="BE60" s="58">
        <f t="shared" si="16"/>
        <v>1</v>
      </c>
      <c r="BF60" s="58">
        <f t="shared" si="17"/>
        <v>1</v>
      </c>
      <c r="BG60" s="58">
        <f t="shared" si="18"/>
        <v>1</v>
      </c>
      <c r="BH60" s="58">
        <f t="shared" si="74"/>
        <v>1</v>
      </c>
      <c r="BI60" s="58">
        <f t="shared" si="74"/>
        <v>1</v>
      </c>
      <c r="BJ60" s="58">
        <f t="shared" si="74"/>
        <v>1</v>
      </c>
      <c r="BK60" s="58">
        <f t="shared" si="74"/>
        <v>1</v>
      </c>
      <c r="BL60" s="58">
        <f t="shared" si="74"/>
        <v>1</v>
      </c>
      <c r="BM60" s="58">
        <f t="shared" si="74"/>
        <v>1</v>
      </c>
      <c r="BU60" s="55" t="e">
        <f>HLOOKUP(AE60,$BA$10:BT60,COUNTIF($AE$7:AE60,"&lt;&gt;"&amp;""),FALSE)</f>
        <v>#N/A</v>
      </c>
      <c r="BV60" s="58">
        <f t="shared" si="19"/>
        <v>1</v>
      </c>
      <c r="BW60" s="55" t="str">
        <f t="shared" si="20"/>
        <v/>
      </c>
      <c r="BX60" s="110" t="str">
        <f ca="1">IF(OR(AE60=$BB$10,AE60=$BD$10,AE60=$BK$10,AE60=$BL$10,AE60=$BM$10),VLOOKUP(BW60,INDIRECT(CONCATENATE(CR60,"!",HLOOKUP(AE60,$CU$10:CY60,CZ60,FALSE))),1,TRUE),"")</f>
        <v/>
      </c>
      <c r="BY60" s="96" t="e">
        <f t="shared" ca="1" si="56"/>
        <v>#N/A</v>
      </c>
      <c r="BZ60" s="96" t="e">
        <f t="shared" ca="1" si="57"/>
        <v>#N/A</v>
      </c>
      <c r="CA60" s="96" t="e">
        <f t="shared" ca="1" si="58"/>
        <v>#N/A</v>
      </c>
      <c r="CB60" s="96" t="e">
        <f t="shared" ca="1" si="59"/>
        <v>#N/A</v>
      </c>
      <c r="CC60" s="96" t="e">
        <f t="shared" ca="1" si="60"/>
        <v>#VALUE!</v>
      </c>
      <c r="CD60" s="63">
        <f>Worksheet!K55</f>
        <v>0</v>
      </c>
      <c r="CE60" s="63">
        <f>Worksheet!L55</f>
        <v>0</v>
      </c>
      <c r="CF60" s="63">
        <f>Worksheet!M55</f>
        <v>0</v>
      </c>
      <c r="CG60" s="63">
        <f>Worksheet!N55</f>
        <v>0</v>
      </c>
      <c r="CH60" s="63">
        <f>Worksheet!O55</f>
        <v>0</v>
      </c>
      <c r="CI60" s="125" t="e">
        <f t="shared" ca="1" si="61"/>
        <v>#VALUE!</v>
      </c>
      <c r="CJ60" s="125" t="e">
        <f t="shared" ca="1" si="62"/>
        <v>#VALUE!</v>
      </c>
      <c r="CK60" s="125" t="e">
        <f t="shared" ca="1" si="63"/>
        <v>#VALUE!</v>
      </c>
      <c r="CL60" s="125" t="e">
        <f t="shared" ca="1" si="64"/>
        <v>#VALUE!</v>
      </c>
      <c r="CM60" s="125" t="e">
        <f t="shared" ca="1" si="65"/>
        <v>#VALUE!</v>
      </c>
      <c r="CN60" s="96" t="e">
        <f t="shared" ca="1" si="66"/>
        <v>#N/A</v>
      </c>
      <c r="CO60" s="97">
        <f>Worksheet!Q55</f>
        <v>0</v>
      </c>
      <c r="CP60" t="str">
        <f t="shared" si="67"/>
        <v>1</v>
      </c>
      <c r="CQ60" s="108" t="e">
        <f t="shared" si="68"/>
        <v>#N/A</v>
      </c>
      <c r="CR60" t="str">
        <f t="shared" si="34"/>
        <v>Standard1</v>
      </c>
      <c r="CT60" s="104" t="str">
        <f t="shared" ca="1" si="69"/>
        <v>$B$4:$P$1376</v>
      </c>
      <c r="CU60" s="96" t="str">
        <f>VLOOKUP($CR60,$CT$3:CU$8,2,FALSE)</f>
        <v>$I$230:$I$439</v>
      </c>
      <c r="CV60" s="96" t="str">
        <f>VLOOKUP($CR60,$CT$3:CV$8,3,FALSE)</f>
        <v>$I$471:$I$735</v>
      </c>
      <c r="CW60" s="96" t="str">
        <f>VLOOKUP($CR60,$CT$3:CW$8,4,FALSE)</f>
        <v>$I$736:$I$826</v>
      </c>
      <c r="CX60" s="96" t="str">
        <f>VLOOKUP($CR60,$CT$3:CX$8,5,FALSE)</f>
        <v>$I$827:$I$891</v>
      </c>
      <c r="CY60" s="96" t="str">
        <f>VLOOKUP($CR60,$CT$3:CY$8,6,FALSE)</f>
        <v>$I$892:$I$960</v>
      </c>
      <c r="CZ60">
        <f>COUNTIF($CU$10:CU60,"&lt;&gt;"&amp;"")</f>
        <v>51</v>
      </c>
      <c r="DB60" t="str">
        <f t="shared" si="70"/>
        <v/>
      </c>
      <c r="DC60" t="e">
        <f t="shared" ca="1" si="71"/>
        <v>#N/A</v>
      </c>
    </row>
    <row r="61" spans="17:107" x14ac:dyDescent="0.25">
      <c r="Q61" s="58" t="e">
        <f t="shared" ca="1" si="76"/>
        <v>#N/A</v>
      </c>
      <c r="R61" t="str">
        <f>IF(Worksheet!I56=$S$2,$S$2,IF(Worksheet!I56=$S$3,$S$3,$S$1))</f>
        <v>5502A</v>
      </c>
      <c r="S61" s="59" t="str">
        <f t="shared" ca="1" si="1"/>
        <v>*</v>
      </c>
      <c r="T61" s="55" t="e">
        <f t="shared" si="50"/>
        <v>#N/A</v>
      </c>
      <c r="U61" s="60">
        <f>IF(Worksheet!S56="%",ABS(Worksheet!Z56),ABS(Worksheet!U56))</f>
        <v>0</v>
      </c>
      <c r="V61" s="126">
        <f>IF(Worksheet!S56="%",Worksheet!AA56,Worksheet!S56)</f>
        <v>0</v>
      </c>
      <c r="W61" s="60" t="str">
        <f>IF(Worksheet!S56="%","",IF(Worksheet!Z56&lt;&gt;"",Worksheet!Z56,""))</f>
        <v/>
      </c>
      <c r="X61" s="60" t="str">
        <f>IF(Worksheet!S56="%","",IF(Worksheet!AA56&lt;&gt;"",Worksheet!AA56,""))</f>
        <v/>
      </c>
      <c r="Y61" s="58" t="str">
        <f t="shared" si="51"/>
        <v/>
      </c>
      <c r="Z61" s="58" t="str">
        <f t="shared" si="52"/>
        <v>0</v>
      </c>
      <c r="AA61" s="58" t="str">
        <f t="shared" si="53"/>
        <v>DC</v>
      </c>
      <c r="AB61" s="58" t="str">
        <f t="shared" si="11"/>
        <v>DC0</v>
      </c>
      <c r="AC61" s="58" t="str">
        <f>IF(Worksheet!H56&lt;&gt;"",Worksheet!H56,"")</f>
        <v/>
      </c>
      <c r="AD61" s="58" t="str">
        <f t="shared" si="49"/>
        <v/>
      </c>
      <c r="AE61" s="109" t="str">
        <f t="shared" si="54"/>
        <v>DC0</v>
      </c>
      <c r="AF61" s="109" t="e">
        <f>HLOOKUP(AE61,$AH$10:AZ61,COUNTIF($AE$7:AE61,"&lt;&gt;"&amp;""),FALSE)</f>
        <v>#N/A</v>
      </c>
      <c r="AG61" s="66" t="e">
        <f t="shared" si="55"/>
        <v>#N/A</v>
      </c>
      <c r="AH61" s="96" t="e">
        <f ca="1">VLOOKUP($AG61,INDIRECT(CONCATENATE($CR61,"!",VLOOKUP($CR61,$AG$3:AH$8,AH$2,FALSE))),1,TRUE)</f>
        <v>#N/A</v>
      </c>
      <c r="AI61" s="96" t="e">
        <f ca="1">VLOOKUP($AG61,INDIRECT(CONCATENATE($CR61,"!",VLOOKUP($CR61,$AG$3:AI$8,AI$2,FALSE))),1,TRUE)</f>
        <v>#N/A</v>
      </c>
      <c r="AJ61" s="96" t="e">
        <f ca="1">VLOOKUP($AG61,INDIRECT(CONCATENATE($CR61,"!",VLOOKUP($CR61,$AG$3:AJ$8,AJ$2,FALSE))),1,TRUE)</f>
        <v>#N/A</v>
      </c>
      <c r="AK61" s="96" t="e">
        <f ca="1">VLOOKUP($AG61,INDIRECT(CONCATENATE($CR61,"!",VLOOKUP($CR61,$AG$3:AK$8,AK$2,FALSE))),1,TRUE)</f>
        <v>#N/A</v>
      </c>
      <c r="AL61" s="96" t="e">
        <f ca="1">VLOOKUP($AG61,INDIRECT(CONCATENATE($CR61,"!",VLOOKUP($CR61,$AG$3:AL$8,AL$2,FALSE))),1,TRUE)</f>
        <v>#N/A</v>
      </c>
      <c r="AM61" s="96" t="e">
        <f ca="1">VLOOKUP($AG61,INDIRECT(CONCATENATE($CR61,"!",VLOOKUP($CR61,$AG$3:AM$8,AM$2,FALSE))),1,TRUE)</f>
        <v>#N/A</v>
      </c>
      <c r="AN61" s="96" t="e">
        <f ca="1">VLOOKUP($AG61,INDIRECT(CONCATENATE($CR61,"!",VLOOKUP($CR61,$AG$3:AN$8,AN$2,FALSE))),1,TRUE)</f>
        <v>#N/A</v>
      </c>
      <c r="AO61" s="96" t="e">
        <f ca="1">VLOOKUP($AG61,INDIRECT(CONCATENATE($CR61,"!",VLOOKUP($CR61,$AG$3:AO$8,AO$2,FALSE))),1,TRUE)</f>
        <v>#N/A</v>
      </c>
      <c r="AP61" s="96" t="e">
        <f ca="1">VLOOKUP($AG61,INDIRECT(CONCATENATE($CR61,"!",VLOOKUP($CR61,$AG$3:AP$8,AP$2,FALSE))),1,TRUE)</f>
        <v>#N/A</v>
      </c>
      <c r="AQ61" s="96" t="e">
        <f ca="1">VLOOKUP($AG61,INDIRECT(CONCATENATE($CR61,"!",VLOOKUP($CR61,$AG$3:AQ$8,AQ$2,FALSE))),1,TRUE)</f>
        <v>#N/A</v>
      </c>
      <c r="AR61" s="96" t="e">
        <f ca="1">VLOOKUP($AG61,INDIRECT(CONCATENATE($CR61,"!",VLOOKUP($CR61,$AG$3:AR$8,AR$2,FALSE))),1,TRUE)</f>
        <v>#N/A</v>
      </c>
      <c r="AS61" s="96" t="e">
        <f ca="1">VLOOKUP($AG61,INDIRECT(CONCATENATE($CR61,"!",VLOOKUP($CR61,$AG$3:AS$8,AS$2,FALSE))),1,TRUE)</f>
        <v>#N/A</v>
      </c>
      <c r="AT61" s="96" t="e">
        <f ca="1">VLOOKUP($AG61,INDIRECT(CONCATENATE($CR61,"!",VLOOKUP($CR61,$AG$3:AT$8,AT$2,FALSE))),1,TRUE)</f>
        <v>#N/A</v>
      </c>
      <c r="AU61" s="96"/>
      <c r="AV61" s="96"/>
      <c r="AW61" s="96"/>
      <c r="AX61" s="96"/>
      <c r="AY61" s="96"/>
      <c r="AZ61" s="96"/>
      <c r="BA61" s="62">
        <f t="shared" si="72"/>
        <v>1</v>
      </c>
      <c r="BB61" s="58">
        <f t="shared" si="72"/>
        <v>1</v>
      </c>
      <c r="BC61" s="58">
        <f t="shared" si="73"/>
        <v>1</v>
      </c>
      <c r="BD61" s="58">
        <f t="shared" si="73"/>
        <v>1</v>
      </c>
      <c r="BE61" s="58">
        <f t="shared" si="16"/>
        <v>1</v>
      </c>
      <c r="BF61" s="58">
        <f t="shared" si="17"/>
        <v>1</v>
      </c>
      <c r="BG61" s="58">
        <f t="shared" si="18"/>
        <v>1</v>
      </c>
      <c r="BH61" s="58">
        <f t="shared" si="74"/>
        <v>1</v>
      </c>
      <c r="BI61" s="58">
        <f t="shared" si="74"/>
        <v>1</v>
      </c>
      <c r="BJ61" s="58">
        <f t="shared" si="74"/>
        <v>1</v>
      </c>
      <c r="BK61" s="58">
        <f t="shared" si="74"/>
        <v>1</v>
      </c>
      <c r="BL61" s="58">
        <f t="shared" si="74"/>
        <v>1</v>
      </c>
      <c r="BM61" s="58">
        <f t="shared" si="74"/>
        <v>1</v>
      </c>
      <c r="BU61" s="55" t="e">
        <f>HLOOKUP(AE61,$BA$10:BT61,COUNTIF($AE$7:AE61,"&lt;&gt;"&amp;""),FALSE)</f>
        <v>#N/A</v>
      </c>
      <c r="BV61" s="58">
        <f t="shared" si="19"/>
        <v>1</v>
      </c>
      <c r="BW61" s="55" t="str">
        <f t="shared" si="20"/>
        <v/>
      </c>
      <c r="BX61" s="110" t="str">
        <f ca="1">IF(OR(AE61=$BB$10,AE61=$BD$10,AE61=$BK$10,AE61=$BL$10,AE61=$BM$10),VLOOKUP(BW61,INDIRECT(CONCATENATE(CR61,"!",HLOOKUP(AE61,$CU$10:CY61,CZ61,FALSE))),1,TRUE),"")</f>
        <v/>
      </c>
      <c r="BY61" s="96" t="e">
        <f t="shared" ca="1" si="56"/>
        <v>#N/A</v>
      </c>
      <c r="BZ61" s="96" t="e">
        <f t="shared" ca="1" si="57"/>
        <v>#N/A</v>
      </c>
      <c r="CA61" s="96" t="e">
        <f t="shared" ca="1" si="58"/>
        <v>#N/A</v>
      </c>
      <c r="CB61" s="96" t="e">
        <f t="shared" ca="1" si="59"/>
        <v>#N/A</v>
      </c>
      <c r="CC61" s="96" t="e">
        <f t="shared" ca="1" si="60"/>
        <v>#VALUE!</v>
      </c>
      <c r="CD61" s="63">
        <f>Worksheet!K56</f>
        <v>0</v>
      </c>
      <c r="CE61" s="63">
        <f>Worksheet!L56</f>
        <v>0</v>
      </c>
      <c r="CF61" s="63">
        <f>Worksheet!M56</f>
        <v>0</v>
      </c>
      <c r="CG61" s="63">
        <f>Worksheet!N56</f>
        <v>0</v>
      </c>
      <c r="CH61" s="63">
        <f>Worksheet!O56</f>
        <v>0</v>
      </c>
      <c r="CI61" s="125" t="e">
        <f t="shared" ca="1" si="61"/>
        <v>#VALUE!</v>
      </c>
      <c r="CJ61" s="125" t="e">
        <f t="shared" ca="1" si="62"/>
        <v>#VALUE!</v>
      </c>
      <c r="CK61" s="125" t="e">
        <f t="shared" ca="1" si="63"/>
        <v>#VALUE!</v>
      </c>
      <c r="CL61" s="125" t="e">
        <f t="shared" ca="1" si="64"/>
        <v>#VALUE!</v>
      </c>
      <c r="CM61" s="125" t="e">
        <f t="shared" ca="1" si="65"/>
        <v>#VALUE!</v>
      </c>
      <c r="CN61" s="96" t="e">
        <f t="shared" ca="1" si="66"/>
        <v>#N/A</v>
      </c>
      <c r="CO61" s="97">
        <f>Worksheet!Q56</f>
        <v>0</v>
      </c>
      <c r="CP61" t="str">
        <f t="shared" si="67"/>
        <v>1</v>
      </c>
      <c r="CQ61" s="108" t="e">
        <f t="shared" si="68"/>
        <v>#N/A</v>
      </c>
      <c r="CR61" t="str">
        <f t="shared" si="34"/>
        <v>Standard1</v>
      </c>
      <c r="CT61" s="104" t="str">
        <f t="shared" ca="1" si="69"/>
        <v>$B$4:$P$1376</v>
      </c>
      <c r="CU61" s="96" t="str">
        <f>VLOOKUP($CR61,$CT$3:CU$8,2,FALSE)</f>
        <v>$I$230:$I$439</v>
      </c>
      <c r="CV61" s="96" t="str">
        <f>VLOOKUP($CR61,$CT$3:CV$8,3,FALSE)</f>
        <v>$I$471:$I$735</v>
      </c>
      <c r="CW61" s="96" t="str">
        <f>VLOOKUP($CR61,$CT$3:CW$8,4,FALSE)</f>
        <v>$I$736:$I$826</v>
      </c>
      <c r="CX61" s="96" t="str">
        <f>VLOOKUP($CR61,$CT$3:CX$8,5,FALSE)</f>
        <v>$I$827:$I$891</v>
      </c>
      <c r="CY61" s="96" t="str">
        <f>VLOOKUP($CR61,$CT$3:CY$8,6,FALSE)</f>
        <v>$I$892:$I$960</v>
      </c>
      <c r="CZ61">
        <f>COUNTIF($CU$10:CU61,"&lt;&gt;"&amp;"")</f>
        <v>52</v>
      </c>
      <c r="DB61" t="str">
        <f t="shared" si="70"/>
        <v/>
      </c>
      <c r="DC61" t="e">
        <f t="shared" ca="1" si="71"/>
        <v>#N/A</v>
      </c>
    </row>
    <row r="62" spans="17:107" x14ac:dyDescent="0.25">
      <c r="Q62" s="58" t="e">
        <f t="shared" ca="1" si="76"/>
        <v>#N/A</v>
      </c>
      <c r="R62" t="str">
        <f>IF(Worksheet!I57=$S$2,$S$2,IF(Worksheet!I57=$S$3,$S$3,$S$1))</f>
        <v>5502A</v>
      </c>
      <c r="S62" s="59" t="str">
        <f t="shared" ca="1" si="1"/>
        <v>*</v>
      </c>
      <c r="T62" s="55" t="e">
        <f t="shared" si="50"/>
        <v>#N/A</v>
      </c>
      <c r="U62" s="60">
        <f>IF(Worksheet!S57="%",ABS(Worksheet!Z57),ABS(Worksheet!U57))</f>
        <v>0</v>
      </c>
      <c r="V62" s="126">
        <f>IF(Worksheet!S57="%",Worksheet!AA57,Worksheet!S57)</f>
        <v>0</v>
      </c>
      <c r="W62" s="60" t="str">
        <f>IF(Worksheet!S57="%","",IF(Worksheet!Z57&lt;&gt;"",Worksheet!Z57,""))</f>
        <v/>
      </c>
      <c r="X62" s="60" t="str">
        <f>IF(Worksheet!S57="%","",IF(Worksheet!AA57&lt;&gt;"",Worksheet!AA57,""))</f>
        <v/>
      </c>
      <c r="Y62" s="58" t="str">
        <f t="shared" si="51"/>
        <v/>
      </c>
      <c r="Z62" s="58" t="str">
        <f t="shared" si="52"/>
        <v>0</v>
      </c>
      <c r="AA62" s="58" t="str">
        <f t="shared" si="53"/>
        <v>DC</v>
      </c>
      <c r="AB62" s="58" t="str">
        <f t="shared" si="11"/>
        <v>DC0</v>
      </c>
      <c r="AC62" s="58" t="str">
        <f>IF(Worksheet!H57&lt;&gt;"",Worksheet!H57,"")</f>
        <v/>
      </c>
      <c r="AD62" s="58" t="str">
        <f t="shared" si="49"/>
        <v/>
      </c>
      <c r="AE62" s="109" t="str">
        <f t="shared" si="54"/>
        <v>DC0</v>
      </c>
      <c r="AF62" s="109" t="e">
        <f>HLOOKUP(AE62,$AH$10:AZ62,COUNTIF($AE$7:AE62,"&lt;&gt;"&amp;""),FALSE)</f>
        <v>#N/A</v>
      </c>
      <c r="AG62" s="66" t="e">
        <f t="shared" si="55"/>
        <v>#N/A</v>
      </c>
      <c r="AH62" s="96" t="e">
        <f ca="1">VLOOKUP($AG62,INDIRECT(CONCATENATE($CR62,"!",VLOOKUP($CR62,$AG$3:AH$8,AH$2,FALSE))),1,TRUE)</f>
        <v>#N/A</v>
      </c>
      <c r="AI62" s="96" t="e">
        <f ca="1">VLOOKUP($AG62,INDIRECT(CONCATENATE($CR62,"!",VLOOKUP($CR62,$AG$3:AI$8,AI$2,FALSE))),1,TRUE)</f>
        <v>#N/A</v>
      </c>
      <c r="AJ62" s="96" t="e">
        <f ca="1">VLOOKUP($AG62,INDIRECT(CONCATENATE($CR62,"!",VLOOKUP($CR62,$AG$3:AJ$8,AJ$2,FALSE))),1,TRUE)</f>
        <v>#N/A</v>
      </c>
      <c r="AK62" s="96" t="e">
        <f ca="1">VLOOKUP($AG62,INDIRECT(CONCATENATE($CR62,"!",VLOOKUP($CR62,$AG$3:AK$8,AK$2,FALSE))),1,TRUE)</f>
        <v>#N/A</v>
      </c>
      <c r="AL62" s="96" t="e">
        <f ca="1">VLOOKUP($AG62,INDIRECT(CONCATENATE($CR62,"!",VLOOKUP($CR62,$AG$3:AL$8,AL$2,FALSE))),1,TRUE)</f>
        <v>#N/A</v>
      </c>
      <c r="AM62" s="96" t="e">
        <f ca="1">VLOOKUP($AG62,INDIRECT(CONCATENATE($CR62,"!",VLOOKUP($CR62,$AG$3:AM$8,AM$2,FALSE))),1,TRUE)</f>
        <v>#N/A</v>
      </c>
      <c r="AN62" s="96" t="e">
        <f ca="1">VLOOKUP($AG62,INDIRECT(CONCATENATE($CR62,"!",VLOOKUP($CR62,$AG$3:AN$8,AN$2,FALSE))),1,TRUE)</f>
        <v>#N/A</v>
      </c>
      <c r="AO62" s="96" t="e">
        <f ca="1">VLOOKUP($AG62,INDIRECT(CONCATENATE($CR62,"!",VLOOKUP($CR62,$AG$3:AO$8,AO$2,FALSE))),1,TRUE)</f>
        <v>#N/A</v>
      </c>
      <c r="AP62" s="96" t="e">
        <f ca="1">VLOOKUP($AG62,INDIRECT(CONCATENATE($CR62,"!",VLOOKUP($CR62,$AG$3:AP$8,AP$2,FALSE))),1,TRUE)</f>
        <v>#N/A</v>
      </c>
      <c r="AQ62" s="96" t="e">
        <f ca="1">VLOOKUP($AG62,INDIRECT(CONCATENATE($CR62,"!",VLOOKUP($CR62,$AG$3:AQ$8,AQ$2,FALSE))),1,TRUE)</f>
        <v>#N/A</v>
      </c>
      <c r="AR62" s="96" t="e">
        <f ca="1">VLOOKUP($AG62,INDIRECT(CONCATENATE($CR62,"!",VLOOKUP($CR62,$AG$3:AR$8,AR$2,FALSE))),1,TRUE)</f>
        <v>#N/A</v>
      </c>
      <c r="AS62" s="96" t="e">
        <f ca="1">VLOOKUP($AG62,INDIRECT(CONCATENATE($CR62,"!",VLOOKUP($CR62,$AG$3:AS$8,AS$2,FALSE))),1,TRUE)</f>
        <v>#N/A</v>
      </c>
      <c r="AT62" s="96" t="e">
        <f ca="1">VLOOKUP($AG62,INDIRECT(CONCATENATE($CR62,"!",VLOOKUP($CR62,$AG$3:AT$8,AT$2,FALSE))),1,TRUE)</f>
        <v>#N/A</v>
      </c>
      <c r="AU62" s="96"/>
      <c r="AV62" s="96"/>
      <c r="AW62" s="96"/>
      <c r="AX62" s="96"/>
      <c r="AY62" s="96"/>
      <c r="AZ62" s="96"/>
      <c r="BA62" s="62">
        <f t="shared" si="72"/>
        <v>1</v>
      </c>
      <c r="BB62" s="58">
        <f t="shared" si="72"/>
        <v>1</v>
      </c>
      <c r="BC62" s="58">
        <f t="shared" si="73"/>
        <v>1</v>
      </c>
      <c r="BD62" s="58">
        <f t="shared" si="73"/>
        <v>1</v>
      </c>
      <c r="BE62" s="58">
        <f t="shared" si="16"/>
        <v>1</v>
      </c>
      <c r="BF62" s="58">
        <f t="shared" si="17"/>
        <v>1</v>
      </c>
      <c r="BG62" s="58">
        <f t="shared" si="18"/>
        <v>1</v>
      </c>
      <c r="BH62" s="58">
        <f t="shared" si="74"/>
        <v>1</v>
      </c>
      <c r="BI62" s="58">
        <f t="shared" si="74"/>
        <v>1</v>
      </c>
      <c r="BJ62" s="58">
        <f t="shared" si="74"/>
        <v>1</v>
      </c>
      <c r="BK62" s="58">
        <f t="shared" si="74"/>
        <v>1</v>
      </c>
      <c r="BL62" s="58">
        <f t="shared" si="74"/>
        <v>1</v>
      </c>
      <c r="BM62" s="58">
        <f t="shared" si="74"/>
        <v>1</v>
      </c>
      <c r="BU62" s="55" t="e">
        <f>HLOOKUP(AE62,$BA$10:BT62,COUNTIF($AE$7:AE62,"&lt;&gt;"&amp;""),FALSE)</f>
        <v>#N/A</v>
      </c>
      <c r="BV62" s="58">
        <f t="shared" si="19"/>
        <v>1</v>
      </c>
      <c r="BW62" s="55" t="str">
        <f t="shared" si="20"/>
        <v/>
      </c>
      <c r="BX62" s="110" t="str">
        <f ca="1">IF(OR(AE62=$BB$10,AE62=$BD$10,AE62=$BK$10,AE62=$BL$10,AE62=$BM$10),VLOOKUP(BW62,INDIRECT(CONCATENATE(CR62,"!",HLOOKUP(AE62,$CU$10:CY62,CZ62,FALSE))),1,TRUE),"")</f>
        <v/>
      </c>
      <c r="BY62" s="96" t="e">
        <f t="shared" ca="1" si="56"/>
        <v>#N/A</v>
      </c>
      <c r="BZ62" s="96" t="e">
        <f t="shared" ca="1" si="57"/>
        <v>#N/A</v>
      </c>
      <c r="CA62" s="96" t="e">
        <f t="shared" ca="1" si="58"/>
        <v>#N/A</v>
      </c>
      <c r="CB62" s="96" t="e">
        <f t="shared" ca="1" si="59"/>
        <v>#N/A</v>
      </c>
      <c r="CC62" s="96" t="e">
        <f t="shared" ca="1" si="60"/>
        <v>#VALUE!</v>
      </c>
      <c r="CD62" s="63">
        <f>Worksheet!K57</f>
        <v>0</v>
      </c>
      <c r="CE62" s="63">
        <f>Worksheet!L57</f>
        <v>0</v>
      </c>
      <c r="CF62" s="63">
        <f>Worksheet!M57</f>
        <v>0</v>
      </c>
      <c r="CG62" s="63">
        <f>Worksheet!N57</f>
        <v>0</v>
      </c>
      <c r="CH62" s="63">
        <f>Worksheet!O57</f>
        <v>0</v>
      </c>
      <c r="CI62" s="125" t="e">
        <f t="shared" ca="1" si="61"/>
        <v>#VALUE!</v>
      </c>
      <c r="CJ62" s="125" t="e">
        <f t="shared" ca="1" si="62"/>
        <v>#VALUE!</v>
      </c>
      <c r="CK62" s="125" t="e">
        <f t="shared" ca="1" si="63"/>
        <v>#VALUE!</v>
      </c>
      <c r="CL62" s="125" t="e">
        <f t="shared" ca="1" si="64"/>
        <v>#VALUE!</v>
      </c>
      <c r="CM62" s="125" t="e">
        <f t="shared" ca="1" si="65"/>
        <v>#VALUE!</v>
      </c>
      <c r="CN62" s="96" t="e">
        <f t="shared" ca="1" si="66"/>
        <v>#N/A</v>
      </c>
      <c r="CO62" s="97">
        <f>Worksheet!Q57</f>
        <v>0</v>
      </c>
      <c r="CP62" t="str">
        <f t="shared" si="67"/>
        <v>1</v>
      </c>
      <c r="CQ62" s="108" t="e">
        <f t="shared" si="68"/>
        <v>#N/A</v>
      </c>
      <c r="CR62" t="str">
        <f t="shared" si="34"/>
        <v>Standard1</v>
      </c>
      <c r="CT62" s="104" t="str">
        <f t="shared" ca="1" si="69"/>
        <v>$B$4:$P$1376</v>
      </c>
      <c r="CU62" s="96" t="str">
        <f>VLOOKUP($CR62,$CT$3:CU$8,2,FALSE)</f>
        <v>$I$230:$I$439</v>
      </c>
      <c r="CV62" s="96" t="str">
        <f>VLOOKUP($CR62,$CT$3:CV$8,3,FALSE)</f>
        <v>$I$471:$I$735</v>
      </c>
      <c r="CW62" s="96" t="str">
        <f>VLOOKUP($CR62,$CT$3:CW$8,4,FALSE)</f>
        <v>$I$736:$I$826</v>
      </c>
      <c r="CX62" s="96" t="str">
        <f>VLOOKUP($CR62,$CT$3:CX$8,5,FALSE)</f>
        <v>$I$827:$I$891</v>
      </c>
      <c r="CY62" s="96" t="str">
        <f>VLOOKUP($CR62,$CT$3:CY$8,6,FALSE)</f>
        <v>$I$892:$I$960</v>
      </c>
      <c r="CZ62">
        <f>COUNTIF($CU$10:CU62,"&lt;&gt;"&amp;"")</f>
        <v>53</v>
      </c>
      <c r="DB62" t="str">
        <f t="shared" si="70"/>
        <v/>
      </c>
      <c r="DC62" t="e">
        <f t="shared" ca="1" si="71"/>
        <v>#N/A</v>
      </c>
    </row>
    <row r="63" spans="17:107" x14ac:dyDescent="0.25">
      <c r="Q63" s="58" t="e">
        <f t="shared" ca="1" si="76"/>
        <v>#N/A</v>
      </c>
      <c r="R63" t="str">
        <f>IF(Worksheet!I58=$S$2,$S$2,IF(Worksheet!I58=$S$3,$S$3,$S$1))</f>
        <v>5502A</v>
      </c>
      <c r="S63" s="59" t="str">
        <f t="shared" ca="1" si="1"/>
        <v>*</v>
      </c>
      <c r="T63" s="55" t="e">
        <f t="shared" si="50"/>
        <v>#N/A</v>
      </c>
      <c r="U63" s="60">
        <f>IF(Worksheet!S58="%",ABS(Worksheet!Z58),ABS(Worksheet!U58))</f>
        <v>0</v>
      </c>
      <c r="V63" s="126">
        <f>IF(Worksheet!S58="%",Worksheet!AA58,Worksheet!S58)</f>
        <v>0</v>
      </c>
      <c r="W63" s="60" t="str">
        <f>IF(Worksheet!S58="%","",IF(Worksheet!Z58&lt;&gt;"",Worksheet!Z58,""))</f>
        <v/>
      </c>
      <c r="X63" s="60" t="str">
        <f>IF(Worksheet!S58="%","",IF(Worksheet!AA58&lt;&gt;"",Worksheet!AA58,""))</f>
        <v/>
      </c>
      <c r="Y63" s="58" t="str">
        <f t="shared" si="51"/>
        <v/>
      </c>
      <c r="Z63" s="58" t="str">
        <f t="shared" si="52"/>
        <v>0</v>
      </c>
      <c r="AA63" s="58" t="str">
        <f t="shared" si="53"/>
        <v>DC</v>
      </c>
      <c r="AB63" s="58" t="str">
        <f t="shared" si="11"/>
        <v>DC0</v>
      </c>
      <c r="AC63" s="58" t="str">
        <f>IF(Worksheet!H58&lt;&gt;"",Worksheet!H58,"")</f>
        <v/>
      </c>
      <c r="AD63" s="58" t="str">
        <f t="shared" si="49"/>
        <v/>
      </c>
      <c r="AE63" s="109" t="str">
        <f t="shared" si="54"/>
        <v>DC0</v>
      </c>
      <c r="AF63" s="109" t="e">
        <f>HLOOKUP(AE63,$AH$10:AZ63,COUNTIF($AE$7:AE63,"&lt;&gt;"&amp;""),FALSE)</f>
        <v>#N/A</v>
      </c>
      <c r="AG63" s="66" t="e">
        <f t="shared" si="55"/>
        <v>#N/A</v>
      </c>
      <c r="AH63" s="96" t="e">
        <f ca="1">VLOOKUP($AG63,INDIRECT(CONCATENATE($CR63,"!",VLOOKUP($CR63,$AG$3:AH$8,AH$2,FALSE))),1,TRUE)</f>
        <v>#N/A</v>
      </c>
      <c r="AI63" s="96" t="e">
        <f ca="1">VLOOKUP($AG63,INDIRECT(CONCATENATE($CR63,"!",VLOOKUP($CR63,$AG$3:AI$8,AI$2,FALSE))),1,TRUE)</f>
        <v>#N/A</v>
      </c>
      <c r="AJ63" s="96" t="e">
        <f ca="1">VLOOKUP($AG63,INDIRECT(CONCATENATE($CR63,"!",VLOOKUP($CR63,$AG$3:AJ$8,AJ$2,FALSE))),1,TRUE)</f>
        <v>#N/A</v>
      </c>
      <c r="AK63" s="96" t="e">
        <f ca="1">VLOOKUP($AG63,INDIRECT(CONCATENATE($CR63,"!",VLOOKUP($CR63,$AG$3:AK$8,AK$2,FALSE))),1,TRUE)</f>
        <v>#N/A</v>
      </c>
      <c r="AL63" s="96" t="e">
        <f ca="1">VLOOKUP($AG63,INDIRECT(CONCATENATE($CR63,"!",VLOOKUP($CR63,$AG$3:AL$8,AL$2,FALSE))),1,TRUE)</f>
        <v>#N/A</v>
      </c>
      <c r="AM63" s="96" t="e">
        <f ca="1">VLOOKUP($AG63,INDIRECT(CONCATENATE($CR63,"!",VLOOKUP($CR63,$AG$3:AM$8,AM$2,FALSE))),1,TRUE)</f>
        <v>#N/A</v>
      </c>
      <c r="AN63" s="96" t="e">
        <f ca="1">VLOOKUP($AG63,INDIRECT(CONCATENATE($CR63,"!",VLOOKUP($CR63,$AG$3:AN$8,AN$2,FALSE))),1,TRUE)</f>
        <v>#N/A</v>
      </c>
      <c r="AO63" s="96" t="e">
        <f ca="1">VLOOKUP($AG63,INDIRECT(CONCATENATE($CR63,"!",VLOOKUP($CR63,$AG$3:AO$8,AO$2,FALSE))),1,TRUE)</f>
        <v>#N/A</v>
      </c>
      <c r="AP63" s="96" t="e">
        <f ca="1">VLOOKUP($AG63,INDIRECT(CONCATENATE($CR63,"!",VLOOKUP($CR63,$AG$3:AP$8,AP$2,FALSE))),1,TRUE)</f>
        <v>#N/A</v>
      </c>
      <c r="AQ63" s="96" t="e">
        <f ca="1">VLOOKUP($AG63,INDIRECT(CONCATENATE($CR63,"!",VLOOKUP($CR63,$AG$3:AQ$8,AQ$2,FALSE))),1,TRUE)</f>
        <v>#N/A</v>
      </c>
      <c r="AR63" s="96" t="e">
        <f ca="1">VLOOKUP($AG63,INDIRECT(CONCATENATE($CR63,"!",VLOOKUP($CR63,$AG$3:AR$8,AR$2,FALSE))),1,TRUE)</f>
        <v>#N/A</v>
      </c>
      <c r="AS63" s="96" t="e">
        <f ca="1">VLOOKUP($AG63,INDIRECT(CONCATENATE($CR63,"!",VLOOKUP($CR63,$AG$3:AS$8,AS$2,FALSE))),1,TRUE)</f>
        <v>#N/A</v>
      </c>
      <c r="AT63" s="96" t="e">
        <f ca="1">VLOOKUP($AG63,INDIRECT(CONCATENATE($CR63,"!",VLOOKUP($CR63,$AG$3:AT$8,AT$2,FALSE))),1,TRUE)</f>
        <v>#N/A</v>
      </c>
      <c r="AU63" s="96"/>
      <c r="AV63" s="96"/>
      <c r="AW63" s="96"/>
      <c r="AX63" s="96"/>
      <c r="AY63" s="96"/>
      <c r="AZ63" s="96"/>
      <c r="BA63" s="62">
        <f t="shared" si="72"/>
        <v>1</v>
      </c>
      <c r="BB63" s="58">
        <f t="shared" si="72"/>
        <v>1</v>
      </c>
      <c r="BC63" s="58">
        <f t="shared" si="73"/>
        <v>1</v>
      </c>
      <c r="BD63" s="58">
        <f t="shared" si="73"/>
        <v>1</v>
      </c>
      <c r="BE63" s="58">
        <f t="shared" si="16"/>
        <v>1</v>
      </c>
      <c r="BF63" s="58">
        <f t="shared" si="17"/>
        <v>1</v>
      </c>
      <c r="BG63" s="58">
        <f t="shared" si="18"/>
        <v>1</v>
      </c>
      <c r="BH63" s="58">
        <f t="shared" si="74"/>
        <v>1</v>
      </c>
      <c r="BI63" s="58">
        <f t="shared" si="74"/>
        <v>1</v>
      </c>
      <c r="BJ63" s="58">
        <f t="shared" si="74"/>
        <v>1</v>
      </c>
      <c r="BK63" s="58">
        <f t="shared" si="74"/>
        <v>1</v>
      </c>
      <c r="BL63" s="58">
        <f t="shared" si="74"/>
        <v>1</v>
      </c>
      <c r="BM63" s="58">
        <f t="shared" si="74"/>
        <v>1</v>
      </c>
      <c r="BU63" s="55" t="e">
        <f>HLOOKUP(AE63,$BA$10:BT63,COUNTIF($AE$7:AE63,"&lt;&gt;"&amp;""),FALSE)</f>
        <v>#N/A</v>
      </c>
      <c r="BV63" s="58">
        <f t="shared" si="19"/>
        <v>1</v>
      </c>
      <c r="BW63" s="55" t="str">
        <f t="shared" si="20"/>
        <v/>
      </c>
      <c r="BX63" s="110" t="str">
        <f ca="1">IF(OR(AE63=$BB$10,AE63=$BD$10,AE63=$BK$10,AE63=$BL$10,AE63=$BM$10),VLOOKUP(BW63,INDIRECT(CONCATENATE(CR63,"!",HLOOKUP(AE63,$CU$10:CY63,CZ63,FALSE))),1,TRUE),"")</f>
        <v/>
      </c>
      <c r="BY63" s="96" t="e">
        <f t="shared" ca="1" si="56"/>
        <v>#N/A</v>
      </c>
      <c r="BZ63" s="96" t="e">
        <f t="shared" ca="1" si="57"/>
        <v>#N/A</v>
      </c>
      <c r="CA63" s="96" t="e">
        <f t="shared" ca="1" si="58"/>
        <v>#N/A</v>
      </c>
      <c r="CB63" s="96" t="e">
        <f t="shared" ca="1" si="59"/>
        <v>#N/A</v>
      </c>
      <c r="CC63" s="96" t="e">
        <f t="shared" ca="1" si="60"/>
        <v>#VALUE!</v>
      </c>
      <c r="CD63" s="63">
        <f>Worksheet!K58</f>
        <v>0</v>
      </c>
      <c r="CE63" s="63">
        <f>Worksheet!L58</f>
        <v>0</v>
      </c>
      <c r="CF63" s="63">
        <f>Worksheet!M58</f>
        <v>0</v>
      </c>
      <c r="CG63" s="63">
        <f>Worksheet!N58</f>
        <v>0</v>
      </c>
      <c r="CH63" s="63">
        <f>Worksheet!O58</f>
        <v>0</v>
      </c>
      <c r="CI63" s="125" t="e">
        <f t="shared" ca="1" si="61"/>
        <v>#VALUE!</v>
      </c>
      <c r="CJ63" s="125" t="e">
        <f t="shared" ca="1" si="62"/>
        <v>#VALUE!</v>
      </c>
      <c r="CK63" s="125" t="e">
        <f t="shared" ca="1" si="63"/>
        <v>#VALUE!</v>
      </c>
      <c r="CL63" s="125" t="e">
        <f t="shared" ca="1" si="64"/>
        <v>#VALUE!</v>
      </c>
      <c r="CM63" s="125" t="e">
        <f t="shared" ca="1" si="65"/>
        <v>#VALUE!</v>
      </c>
      <c r="CN63" s="96" t="e">
        <f t="shared" ca="1" si="66"/>
        <v>#N/A</v>
      </c>
      <c r="CO63" s="97">
        <f>Worksheet!Q58</f>
        <v>0</v>
      </c>
      <c r="CP63" t="str">
        <f t="shared" si="67"/>
        <v>1</v>
      </c>
      <c r="CQ63" s="108" t="e">
        <f t="shared" si="68"/>
        <v>#N/A</v>
      </c>
      <c r="CR63" t="str">
        <f t="shared" si="34"/>
        <v>Standard1</v>
      </c>
      <c r="CT63" s="104" t="str">
        <f t="shared" ca="1" si="69"/>
        <v>$B$4:$P$1376</v>
      </c>
      <c r="CU63" s="96" t="str">
        <f>VLOOKUP($CR63,$CT$3:CU$8,2,FALSE)</f>
        <v>$I$230:$I$439</v>
      </c>
      <c r="CV63" s="96" t="str">
        <f>VLOOKUP($CR63,$CT$3:CV$8,3,FALSE)</f>
        <v>$I$471:$I$735</v>
      </c>
      <c r="CW63" s="96" t="str">
        <f>VLOOKUP($CR63,$CT$3:CW$8,4,FALSE)</f>
        <v>$I$736:$I$826</v>
      </c>
      <c r="CX63" s="96" t="str">
        <f>VLOOKUP($CR63,$CT$3:CX$8,5,FALSE)</f>
        <v>$I$827:$I$891</v>
      </c>
      <c r="CY63" s="96" t="str">
        <f>VLOOKUP($CR63,$CT$3:CY$8,6,FALSE)</f>
        <v>$I$892:$I$960</v>
      </c>
      <c r="CZ63">
        <f>COUNTIF($CU$10:CU63,"&lt;&gt;"&amp;"")</f>
        <v>54</v>
      </c>
      <c r="DB63" t="str">
        <f t="shared" si="70"/>
        <v/>
      </c>
      <c r="DC63" t="e">
        <f t="shared" ca="1" si="71"/>
        <v>#N/A</v>
      </c>
    </row>
    <row r="64" spans="17:107" x14ac:dyDescent="0.25">
      <c r="Q64" s="58" t="e">
        <f t="shared" ca="1" si="76"/>
        <v>#N/A</v>
      </c>
      <c r="R64" t="str">
        <f>IF(Worksheet!I59=$S$2,$S$2,IF(Worksheet!I59=$S$3,$S$3,$S$1))</f>
        <v>5502A</v>
      </c>
      <c r="S64" s="59" t="str">
        <f t="shared" ca="1" si="1"/>
        <v>*</v>
      </c>
      <c r="T64" s="55" t="e">
        <f t="shared" si="50"/>
        <v>#N/A</v>
      </c>
      <c r="U64" s="60">
        <f>IF(Worksheet!S59="%",ABS(Worksheet!Z59),ABS(Worksheet!U59))</f>
        <v>0</v>
      </c>
      <c r="V64" s="126">
        <f>IF(Worksheet!S59="%",Worksheet!AA59,Worksheet!S59)</f>
        <v>0</v>
      </c>
      <c r="W64" s="60" t="str">
        <f>IF(Worksheet!S59="%","",IF(Worksheet!Z59&lt;&gt;"",Worksheet!Z59,""))</f>
        <v/>
      </c>
      <c r="X64" s="60" t="str">
        <f>IF(Worksheet!S59="%","",IF(Worksheet!AA59&lt;&gt;"",Worksheet!AA59,""))</f>
        <v/>
      </c>
      <c r="Y64" s="58" t="str">
        <f t="shared" si="51"/>
        <v/>
      </c>
      <c r="Z64" s="58" t="str">
        <f t="shared" si="52"/>
        <v>0</v>
      </c>
      <c r="AA64" s="58" t="str">
        <f t="shared" si="53"/>
        <v>DC</v>
      </c>
      <c r="AB64" s="58" t="str">
        <f t="shared" si="11"/>
        <v>DC0</v>
      </c>
      <c r="AC64" s="58" t="str">
        <f>IF(Worksheet!H59&lt;&gt;"",Worksheet!H59,"")</f>
        <v/>
      </c>
      <c r="AD64" s="58" t="str">
        <f t="shared" si="49"/>
        <v/>
      </c>
      <c r="AE64" s="109" t="str">
        <f t="shared" si="54"/>
        <v>DC0</v>
      </c>
      <c r="AF64" s="109" t="e">
        <f>HLOOKUP(AE64,$AH$10:AZ64,COUNTIF($AE$7:AE64,"&lt;&gt;"&amp;""),FALSE)</f>
        <v>#N/A</v>
      </c>
      <c r="AG64" s="66" t="e">
        <f t="shared" si="55"/>
        <v>#N/A</v>
      </c>
      <c r="AH64" s="96" t="e">
        <f ca="1">VLOOKUP($AG64,INDIRECT(CONCATENATE($CR64,"!",VLOOKUP($CR64,$AG$3:AH$8,AH$2,FALSE))),1,TRUE)</f>
        <v>#N/A</v>
      </c>
      <c r="AI64" s="96" t="e">
        <f ca="1">VLOOKUP($AG64,INDIRECT(CONCATENATE($CR64,"!",VLOOKUP($CR64,$AG$3:AI$8,AI$2,FALSE))),1,TRUE)</f>
        <v>#N/A</v>
      </c>
      <c r="AJ64" s="96" t="e">
        <f ca="1">VLOOKUP($AG64,INDIRECT(CONCATENATE($CR64,"!",VLOOKUP($CR64,$AG$3:AJ$8,AJ$2,FALSE))),1,TRUE)</f>
        <v>#N/A</v>
      </c>
      <c r="AK64" s="96" t="e">
        <f ca="1">VLOOKUP($AG64,INDIRECT(CONCATENATE($CR64,"!",VLOOKUP($CR64,$AG$3:AK$8,AK$2,FALSE))),1,TRUE)</f>
        <v>#N/A</v>
      </c>
      <c r="AL64" s="96" t="e">
        <f ca="1">VLOOKUP($AG64,INDIRECT(CONCATENATE($CR64,"!",VLOOKUP($CR64,$AG$3:AL$8,AL$2,FALSE))),1,TRUE)</f>
        <v>#N/A</v>
      </c>
      <c r="AM64" s="96" t="e">
        <f ca="1">VLOOKUP($AG64,INDIRECT(CONCATENATE($CR64,"!",VLOOKUP($CR64,$AG$3:AM$8,AM$2,FALSE))),1,TRUE)</f>
        <v>#N/A</v>
      </c>
      <c r="AN64" s="96" t="e">
        <f ca="1">VLOOKUP($AG64,INDIRECT(CONCATENATE($CR64,"!",VLOOKUP($CR64,$AG$3:AN$8,AN$2,FALSE))),1,TRUE)</f>
        <v>#N/A</v>
      </c>
      <c r="AO64" s="96" t="e">
        <f ca="1">VLOOKUP($AG64,INDIRECT(CONCATENATE($CR64,"!",VLOOKUP($CR64,$AG$3:AO$8,AO$2,FALSE))),1,TRUE)</f>
        <v>#N/A</v>
      </c>
      <c r="AP64" s="96" t="e">
        <f ca="1">VLOOKUP($AG64,INDIRECT(CONCATENATE($CR64,"!",VLOOKUP($CR64,$AG$3:AP$8,AP$2,FALSE))),1,TRUE)</f>
        <v>#N/A</v>
      </c>
      <c r="AQ64" s="96" t="e">
        <f ca="1">VLOOKUP($AG64,INDIRECT(CONCATENATE($CR64,"!",VLOOKUP($CR64,$AG$3:AQ$8,AQ$2,FALSE))),1,TRUE)</f>
        <v>#N/A</v>
      </c>
      <c r="AR64" s="96" t="e">
        <f ca="1">VLOOKUP($AG64,INDIRECT(CONCATENATE($CR64,"!",VLOOKUP($CR64,$AG$3:AR$8,AR$2,FALSE))),1,TRUE)</f>
        <v>#N/A</v>
      </c>
      <c r="AS64" s="96" t="e">
        <f ca="1">VLOOKUP($AG64,INDIRECT(CONCATENATE($CR64,"!",VLOOKUP($CR64,$AG$3:AS$8,AS$2,FALSE))),1,TRUE)</f>
        <v>#N/A</v>
      </c>
      <c r="AT64" s="96" t="e">
        <f ca="1">VLOOKUP($AG64,INDIRECT(CONCATENATE($CR64,"!",VLOOKUP($CR64,$AG$3:AT$8,AT$2,FALSE))),1,TRUE)</f>
        <v>#N/A</v>
      </c>
      <c r="AU64" s="96"/>
      <c r="AV64" s="96"/>
      <c r="AW64" s="96"/>
      <c r="AX64" s="96"/>
      <c r="AY64" s="96"/>
      <c r="AZ64" s="96"/>
      <c r="BA64" s="62">
        <f t="shared" si="72"/>
        <v>1</v>
      </c>
      <c r="BB64" s="58">
        <f t="shared" si="72"/>
        <v>1</v>
      </c>
      <c r="BC64" s="58">
        <f t="shared" si="73"/>
        <v>1</v>
      </c>
      <c r="BD64" s="58">
        <f t="shared" si="73"/>
        <v>1</v>
      </c>
      <c r="BE64" s="58">
        <f t="shared" si="16"/>
        <v>1</v>
      </c>
      <c r="BF64" s="58">
        <f t="shared" si="17"/>
        <v>1</v>
      </c>
      <c r="BG64" s="58">
        <f t="shared" si="18"/>
        <v>1</v>
      </c>
      <c r="BH64" s="58">
        <f t="shared" si="74"/>
        <v>1</v>
      </c>
      <c r="BI64" s="58">
        <f t="shared" si="74"/>
        <v>1</v>
      </c>
      <c r="BJ64" s="58">
        <f t="shared" si="74"/>
        <v>1</v>
      </c>
      <c r="BK64" s="58">
        <f t="shared" si="74"/>
        <v>1</v>
      </c>
      <c r="BL64" s="58">
        <f t="shared" si="74"/>
        <v>1</v>
      </c>
      <c r="BM64" s="58">
        <f t="shared" si="74"/>
        <v>1</v>
      </c>
      <c r="BU64" s="55" t="e">
        <f>HLOOKUP(AE64,$BA$10:BT64,COUNTIF($AE$7:AE64,"&lt;&gt;"&amp;""),FALSE)</f>
        <v>#N/A</v>
      </c>
      <c r="BV64" s="58">
        <f t="shared" si="19"/>
        <v>1</v>
      </c>
      <c r="BW64" s="55" t="str">
        <f t="shared" si="20"/>
        <v/>
      </c>
      <c r="BX64" s="110" t="str">
        <f ca="1">IF(OR(AE64=$BB$10,AE64=$BD$10,AE64=$BK$10,AE64=$BL$10,AE64=$BM$10),VLOOKUP(BW64,INDIRECT(CONCATENATE(CR64,"!",HLOOKUP(AE64,$CU$10:CY64,CZ64,FALSE))),1,TRUE),"")</f>
        <v/>
      </c>
      <c r="BY64" s="96" t="e">
        <f t="shared" ca="1" si="56"/>
        <v>#N/A</v>
      </c>
      <c r="BZ64" s="96" t="e">
        <f t="shared" ca="1" si="57"/>
        <v>#N/A</v>
      </c>
      <c r="CA64" s="96" t="e">
        <f t="shared" ca="1" si="58"/>
        <v>#N/A</v>
      </c>
      <c r="CB64" s="96" t="e">
        <f t="shared" ca="1" si="59"/>
        <v>#N/A</v>
      </c>
      <c r="CC64" s="96" t="e">
        <f t="shared" ca="1" si="60"/>
        <v>#VALUE!</v>
      </c>
      <c r="CD64" s="63">
        <f>Worksheet!K59</f>
        <v>0</v>
      </c>
      <c r="CE64" s="63">
        <f>Worksheet!L59</f>
        <v>0</v>
      </c>
      <c r="CF64" s="63">
        <f>Worksheet!M59</f>
        <v>0</v>
      </c>
      <c r="CG64" s="63">
        <f>Worksheet!N59</f>
        <v>0</v>
      </c>
      <c r="CH64" s="63">
        <f>Worksheet!O59</f>
        <v>0</v>
      </c>
      <c r="CI64" s="125" t="e">
        <f t="shared" ca="1" si="61"/>
        <v>#VALUE!</v>
      </c>
      <c r="CJ64" s="125" t="e">
        <f t="shared" ca="1" si="62"/>
        <v>#VALUE!</v>
      </c>
      <c r="CK64" s="125" t="e">
        <f t="shared" ca="1" si="63"/>
        <v>#VALUE!</v>
      </c>
      <c r="CL64" s="125" t="e">
        <f t="shared" ca="1" si="64"/>
        <v>#VALUE!</v>
      </c>
      <c r="CM64" s="125" t="e">
        <f t="shared" ca="1" si="65"/>
        <v>#VALUE!</v>
      </c>
      <c r="CN64" s="96" t="e">
        <f t="shared" ca="1" si="66"/>
        <v>#N/A</v>
      </c>
      <c r="CO64" s="97">
        <f>Worksheet!Q59</f>
        <v>0</v>
      </c>
      <c r="CP64" t="str">
        <f t="shared" si="67"/>
        <v>1</v>
      </c>
      <c r="CQ64" s="108" t="e">
        <f t="shared" si="68"/>
        <v>#N/A</v>
      </c>
      <c r="CR64" t="str">
        <f t="shared" si="34"/>
        <v>Standard1</v>
      </c>
      <c r="CT64" s="104" t="str">
        <f t="shared" ca="1" si="69"/>
        <v>$B$4:$P$1376</v>
      </c>
      <c r="CU64" s="96" t="str">
        <f>VLOOKUP($CR64,$CT$3:CU$8,2,FALSE)</f>
        <v>$I$230:$I$439</v>
      </c>
      <c r="CV64" s="96" t="str">
        <f>VLOOKUP($CR64,$CT$3:CV$8,3,FALSE)</f>
        <v>$I$471:$I$735</v>
      </c>
      <c r="CW64" s="96" t="str">
        <f>VLOOKUP($CR64,$CT$3:CW$8,4,FALSE)</f>
        <v>$I$736:$I$826</v>
      </c>
      <c r="CX64" s="96" t="str">
        <f>VLOOKUP($CR64,$CT$3:CX$8,5,FALSE)</f>
        <v>$I$827:$I$891</v>
      </c>
      <c r="CY64" s="96" t="str">
        <f>VLOOKUP($CR64,$CT$3:CY$8,6,FALSE)</f>
        <v>$I$892:$I$960</v>
      </c>
      <c r="CZ64">
        <f>COUNTIF($CU$10:CU64,"&lt;&gt;"&amp;"")</f>
        <v>55</v>
      </c>
      <c r="DB64" t="str">
        <f t="shared" si="70"/>
        <v/>
      </c>
      <c r="DC64" t="e">
        <f t="shared" ca="1" si="71"/>
        <v>#N/A</v>
      </c>
    </row>
    <row r="65" spans="17:107" x14ac:dyDescent="0.25">
      <c r="Q65" s="58" t="e">
        <f t="shared" ca="1" si="76"/>
        <v>#N/A</v>
      </c>
      <c r="R65" t="str">
        <f>IF(Worksheet!I60=$S$2,$S$2,IF(Worksheet!I60=$S$3,$S$3,$S$1))</f>
        <v>5502A</v>
      </c>
      <c r="S65" s="59" t="str">
        <f t="shared" ca="1" si="1"/>
        <v>*</v>
      </c>
      <c r="T65" s="55" t="e">
        <f t="shared" si="50"/>
        <v>#N/A</v>
      </c>
      <c r="U65" s="60">
        <f>IF(Worksheet!S60="%",ABS(Worksheet!Z60),ABS(Worksheet!U60))</f>
        <v>0</v>
      </c>
      <c r="V65" s="126">
        <f>IF(Worksheet!S60="%",Worksheet!AA60,Worksheet!S60)</f>
        <v>0</v>
      </c>
      <c r="W65" s="60" t="str">
        <f>IF(Worksheet!S60="%","",IF(Worksheet!Z60&lt;&gt;"",Worksheet!Z60,""))</f>
        <v/>
      </c>
      <c r="X65" s="60" t="str">
        <f>IF(Worksheet!S60="%","",IF(Worksheet!AA60&lt;&gt;"",Worksheet!AA60,""))</f>
        <v/>
      </c>
      <c r="Y65" s="58" t="str">
        <f t="shared" si="51"/>
        <v/>
      </c>
      <c r="Z65" s="58" t="str">
        <f t="shared" si="52"/>
        <v>0</v>
      </c>
      <c r="AA65" s="58" t="str">
        <f t="shared" si="53"/>
        <v>DC</v>
      </c>
      <c r="AB65" s="58" t="str">
        <f t="shared" si="11"/>
        <v>DC0</v>
      </c>
      <c r="AC65" s="58" t="str">
        <f>IF(Worksheet!H60&lt;&gt;"",Worksheet!H60,"")</f>
        <v/>
      </c>
      <c r="AD65" s="58" t="str">
        <f t="shared" si="49"/>
        <v/>
      </c>
      <c r="AE65" s="109" t="str">
        <f t="shared" si="54"/>
        <v>DC0</v>
      </c>
      <c r="AF65" s="109" t="e">
        <f>HLOOKUP(AE65,$AH$10:AZ65,COUNTIF($AE$7:AE65,"&lt;&gt;"&amp;""),FALSE)</f>
        <v>#N/A</v>
      </c>
      <c r="AG65" s="66" t="e">
        <f t="shared" si="55"/>
        <v>#N/A</v>
      </c>
      <c r="AH65" s="96" t="e">
        <f ca="1">VLOOKUP($AG65,INDIRECT(CONCATENATE($CR65,"!",VLOOKUP($CR65,$AG$3:AH$8,AH$2,FALSE))),1,TRUE)</f>
        <v>#N/A</v>
      </c>
      <c r="AI65" s="96" t="e">
        <f ca="1">VLOOKUP($AG65,INDIRECT(CONCATENATE($CR65,"!",VLOOKUP($CR65,$AG$3:AI$8,AI$2,FALSE))),1,TRUE)</f>
        <v>#N/A</v>
      </c>
      <c r="AJ65" s="96" t="e">
        <f ca="1">VLOOKUP($AG65,INDIRECT(CONCATENATE($CR65,"!",VLOOKUP($CR65,$AG$3:AJ$8,AJ$2,FALSE))),1,TRUE)</f>
        <v>#N/A</v>
      </c>
      <c r="AK65" s="96" t="e">
        <f ca="1">VLOOKUP($AG65,INDIRECT(CONCATENATE($CR65,"!",VLOOKUP($CR65,$AG$3:AK$8,AK$2,FALSE))),1,TRUE)</f>
        <v>#N/A</v>
      </c>
      <c r="AL65" s="96" t="e">
        <f ca="1">VLOOKUP($AG65,INDIRECT(CONCATENATE($CR65,"!",VLOOKUP($CR65,$AG$3:AL$8,AL$2,FALSE))),1,TRUE)</f>
        <v>#N/A</v>
      </c>
      <c r="AM65" s="96" t="e">
        <f ca="1">VLOOKUP($AG65,INDIRECT(CONCATENATE($CR65,"!",VLOOKUP($CR65,$AG$3:AM$8,AM$2,FALSE))),1,TRUE)</f>
        <v>#N/A</v>
      </c>
      <c r="AN65" s="96" t="e">
        <f ca="1">VLOOKUP($AG65,INDIRECT(CONCATENATE($CR65,"!",VLOOKUP($CR65,$AG$3:AN$8,AN$2,FALSE))),1,TRUE)</f>
        <v>#N/A</v>
      </c>
      <c r="AO65" s="96" t="e">
        <f ca="1">VLOOKUP($AG65,INDIRECT(CONCATENATE($CR65,"!",VLOOKUP($CR65,$AG$3:AO$8,AO$2,FALSE))),1,TRUE)</f>
        <v>#N/A</v>
      </c>
      <c r="AP65" s="96" t="e">
        <f ca="1">VLOOKUP($AG65,INDIRECT(CONCATENATE($CR65,"!",VLOOKUP($CR65,$AG$3:AP$8,AP$2,FALSE))),1,TRUE)</f>
        <v>#N/A</v>
      </c>
      <c r="AQ65" s="96" t="e">
        <f ca="1">VLOOKUP($AG65,INDIRECT(CONCATENATE($CR65,"!",VLOOKUP($CR65,$AG$3:AQ$8,AQ$2,FALSE))),1,TRUE)</f>
        <v>#N/A</v>
      </c>
      <c r="AR65" s="96" t="e">
        <f ca="1">VLOOKUP($AG65,INDIRECT(CONCATENATE($CR65,"!",VLOOKUP($CR65,$AG$3:AR$8,AR$2,FALSE))),1,TRUE)</f>
        <v>#N/A</v>
      </c>
      <c r="AS65" s="96" t="e">
        <f ca="1">VLOOKUP($AG65,INDIRECT(CONCATENATE($CR65,"!",VLOOKUP($CR65,$AG$3:AS$8,AS$2,FALSE))),1,TRUE)</f>
        <v>#N/A</v>
      </c>
      <c r="AT65" s="96" t="e">
        <f ca="1">VLOOKUP($AG65,INDIRECT(CONCATENATE($CR65,"!",VLOOKUP($CR65,$AG$3:AT$8,AT$2,FALSE))),1,TRUE)</f>
        <v>#N/A</v>
      </c>
      <c r="AU65" s="96"/>
      <c r="AV65" s="96"/>
      <c r="AW65" s="96"/>
      <c r="AX65" s="96"/>
      <c r="AY65" s="96"/>
      <c r="AZ65" s="96"/>
      <c r="BA65" s="62">
        <f t="shared" si="72"/>
        <v>1</v>
      </c>
      <c r="BB65" s="58">
        <f t="shared" si="72"/>
        <v>1</v>
      </c>
      <c r="BC65" s="58">
        <f t="shared" si="73"/>
        <v>1</v>
      </c>
      <c r="BD65" s="58">
        <f t="shared" si="73"/>
        <v>1</v>
      </c>
      <c r="BE65" s="58">
        <f t="shared" si="16"/>
        <v>1</v>
      </c>
      <c r="BF65" s="58">
        <f t="shared" si="17"/>
        <v>1</v>
      </c>
      <c r="BG65" s="58">
        <f t="shared" si="18"/>
        <v>1</v>
      </c>
      <c r="BH65" s="58">
        <f t="shared" si="74"/>
        <v>1</v>
      </c>
      <c r="BI65" s="58">
        <f t="shared" si="74"/>
        <v>1</v>
      </c>
      <c r="BJ65" s="58">
        <f t="shared" si="74"/>
        <v>1</v>
      </c>
      <c r="BK65" s="58">
        <f t="shared" si="74"/>
        <v>1</v>
      </c>
      <c r="BL65" s="58">
        <f t="shared" si="74"/>
        <v>1</v>
      </c>
      <c r="BM65" s="58">
        <f t="shared" si="74"/>
        <v>1</v>
      </c>
      <c r="BU65" s="55" t="e">
        <f>HLOOKUP(AE65,$BA$10:BT65,COUNTIF($AE$7:AE65,"&lt;&gt;"&amp;""),FALSE)</f>
        <v>#N/A</v>
      </c>
      <c r="BV65" s="58">
        <f t="shared" si="19"/>
        <v>1</v>
      </c>
      <c r="BW65" s="55" t="str">
        <f t="shared" si="20"/>
        <v/>
      </c>
      <c r="BX65" s="110" t="str">
        <f ca="1">IF(OR(AE65=$BB$10,AE65=$BD$10,AE65=$BK$10,AE65=$BL$10,AE65=$BM$10),VLOOKUP(BW65,INDIRECT(CONCATENATE(CR65,"!",HLOOKUP(AE65,$CU$10:CY65,CZ65,FALSE))),1,TRUE),"")</f>
        <v/>
      </c>
      <c r="BY65" s="96" t="e">
        <f t="shared" ca="1" si="56"/>
        <v>#N/A</v>
      </c>
      <c r="BZ65" s="96" t="e">
        <f t="shared" ca="1" si="57"/>
        <v>#N/A</v>
      </c>
      <c r="CA65" s="96" t="e">
        <f t="shared" ca="1" si="58"/>
        <v>#N/A</v>
      </c>
      <c r="CB65" s="96" t="e">
        <f t="shared" ca="1" si="59"/>
        <v>#N/A</v>
      </c>
      <c r="CC65" s="96" t="e">
        <f t="shared" ca="1" si="60"/>
        <v>#VALUE!</v>
      </c>
      <c r="CD65" s="63">
        <f>Worksheet!K60</f>
        <v>0</v>
      </c>
      <c r="CE65" s="63">
        <f>Worksheet!L60</f>
        <v>0</v>
      </c>
      <c r="CF65" s="63">
        <f>Worksheet!M60</f>
        <v>0</v>
      </c>
      <c r="CG65" s="63">
        <f>Worksheet!N60</f>
        <v>0</v>
      </c>
      <c r="CH65" s="63">
        <f>Worksheet!O60</f>
        <v>0</v>
      </c>
      <c r="CI65" s="125" t="e">
        <f t="shared" ca="1" si="61"/>
        <v>#VALUE!</v>
      </c>
      <c r="CJ65" s="125" t="e">
        <f t="shared" ca="1" si="62"/>
        <v>#VALUE!</v>
      </c>
      <c r="CK65" s="125" t="e">
        <f t="shared" ca="1" si="63"/>
        <v>#VALUE!</v>
      </c>
      <c r="CL65" s="125" t="e">
        <f t="shared" ca="1" si="64"/>
        <v>#VALUE!</v>
      </c>
      <c r="CM65" s="125" t="e">
        <f t="shared" ca="1" si="65"/>
        <v>#VALUE!</v>
      </c>
      <c r="CN65" s="96" t="e">
        <f t="shared" ca="1" si="66"/>
        <v>#N/A</v>
      </c>
      <c r="CO65" s="97">
        <f>Worksheet!Q60</f>
        <v>0</v>
      </c>
      <c r="CP65" t="str">
        <f t="shared" si="67"/>
        <v>1</v>
      </c>
      <c r="CQ65" s="108" t="e">
        <f t="shared" si="68"/>
        <v>#N/A</v>
      </c>
      <c r="CR65" t="str">
        <f t="shared" si="34"/>
        <v>Standard1</v>
      </c>
      <c r="CT65" s="104" t="str">
        <f t="shared" ca="1" si="69"/>
        <v>$B$4:$P$1376</v>
      </c>
      <c r="CU65" s="96" t="str">
        <f>VLOOKUP($CR65,$CT$3:CU$8,2,FALSE)</f>
        <v>$I$230:$I$439</v>
      </c>
      <c r="CV65" s="96" t="str">
        <f>VLOOKUP($CR65,$CT$3:CV$8,3,FALSE)</f>
        <v>$I$471:$I$735</v>
      </c>
      <c r="CW65" s="96" t="str">
        <f>VLOOKUP($CR65,$CT$3:CW$8,4,FALSE)</f>
        <v>$I$736:$I$826</v>
      </c>
      <c r="CX65" s="96" t="str">
        <f>VLOOKUP($CR65,$CT$3:CX$8,5,FALSE)</f>
        <v>$I$827:$I$891</v>
      </c>
      <c r="CY65" s="96" t="str">
        <f>VLOOKUP($CR65,$CT$3:CY$8,6,FALSE)</f>
        <v>$I$892:$I$960</v>
      </c>
      <c r="CZ65">
        <f>COUNTIF($CU$10:CU65,"&lt;&gt;"&amp;"")</f>
        <v>56</v>
      </c>
      <c r="DB65" t="str">
        <f t="shared" si="70"/>
        <v/>
      </c>
      <c r="DC65" t="e">
        <f t="shared" ca="1" si="71"/>
        <v>#N/A</v>
      </c>
    </row>
    <row r="66" spans="17:107" x14ac:dyDescent="0.25">
      <c r="Q66" s="58" t="e">
        <f t="shared" ca="1" si="76"/>
        <v>#N/A</v>
      </c>
      <c r="R66" t="str">
        <f>IF(Worksheet!I61=$S$2,$S$2,IF(Worksheet!I61=$S$3,$S$3,$S$1))</f>
        <v>5502A</v>
      </c>
      <c r="S66" s="59" t="str">
        <f t="shared" ca="1" si="1"/>
        <v>*</v>
      </c>
      <c r="T66" s="55" t="e">
        <f t="shared" si="50"/>
        <v>#N/A</v>
      </c>
      <c r="U66" s="60">
        <f>IF(Worksheet!S61="%",ABS(Worksheet!Z61),ABS(Worksheet!U61))</f>
        <v>0</v>
      </c>
      <c r="V66" s="126">
        <f>IF(Worksheet!S61="%",Worksheet!AA61,Worksheet!S61)</f>
        <v>0</v>
      </c>
      <c r="W66" s="60" t="str">
        <f>IF(Worksheet!S61="%","",IF(Worksheet!Z61&lt;&gt;"",Worksheet!Z61,""))</f>
        <v/>
      </c>
      <c r="X66" s="60" t="str">
        <f>IF(Worksheet!S61="%","",IF(Worksheet!AA61&lt;&gt;"",Worksheet!AA61,""))</f>
        <v/>
      </c>
      <c r="Y66" s="58" t="str">
        <f t="shared" si="51"/>
        <v/>
      </c>
      <c r="Z66" s="58" t="str">
        <f t="shared" si="52"/>
        <v>0</v>
      </c>
      <c r="AA66" s="58" t="str">
        <f t="shared" si="53"/>
        <v>DC</v>
      </c>
      <c r="AB66" s="58" t="str">
        <f t="shared" si="11"/>
        <v>DC0</v>
      </c>
      <c r="AC66" s="58" t="str">
        <f>IF(Worksheet!H61&lt;&gt;"",Worksheet!H61,"")</f>
        <v/>
      </c>
      <c r="AD66" s="58" t="str">
        <f t="shared" si="49"/>
        <v/>
      </c>
      <c r="AE66" s="109" t="str">
        <f t="shared" si="54"/>
        <v>DC0</v>
      </c>
      <c r="AF66" s="109" t="e">
        <f>HLOOKUP(AE66,$AH$10:AZ66,COUNTIF($AE$7:AE66,"&lt;&gt;"&amp;""),FALSE)</f>
        <v>#N/A</v>
      </c>
      <c r="AG66" s="66" t="e">
        <f t="shared" si="55"/>
        <v>#N/A</v>
      </c>
      <c r="AH66" s="96" t="e">
        <f ca="1">VLOOKUP($AG66,INDIRECT(CONCATENATE($CR66,"!",VLOOKUP($CR66,$AG$3:AH$8,AH$2,FALSE))),1,TRUE)</f>
        <v>#N/A</v>
      </c>
      <c r="AI66" s="96" t="e">
        <f ca="1">VLOOKUP($AG66,INDIRECT(CONCATENATE($CR66,"!",VLOOKUP($CR66,$AG$3:AI$8,AI$2,FALSE))),1,TRUE)</f>
        <v>#N/A</v>
      </c>
      <c r="AJ66" s="96" t="e">
        <f ca="1">VLOOKUP($AG66,INDIRECT(CONCATENATE($CR66,"!",VLOOKUP($CR66,$AG$3:AJ$8,AJ$2,FALSE))),1,TRUE)</f>
        <v>#N/A</v>
      </c>
      <c r="AK66" s="96" t="e">
        <f ca="1">VLOOKUP($AG66,INDIRECT(CONCATENATE($CR66,"!",VLOOKUP($CR66,$AG$3:AK$8,AK$2,FALSE))),1,TRUE)</f>
        <v>#N/A</v>
      </c>
      <c r="AL66" s="96" t="e">
        <f ca="1">VLOOKUP($AG66,INDIRECT(CONCATENATE($CR66,"!",VLOOKUP($CR66,$AG$3:AL$8,AL$2,FALSE))),1,TRUE)</f>
        <v>#N/A</v>
      </c>
      <c r="AM66" s="96" t="e">
        <f ca="1">VLOOKUP($AG66,INDIRECT(CONCATENATE($CR66,"!",VLOOKUP($CR66,$AG$3:AM$8,AM$2,FALSE))),1,TRUE)</f>
        <v>#N/A</v>
      </c>
      <c r="AN66" s="96" t="e">
        <f ca="1">VLOOKUP($AG66,INDIRECT(CONCATENATE($CR66,"!",VLOOKUP($CR66,$AG$3:AN$8,AN$2,FALSE))),1,TRUE)</f>
        <v>#N/A</v>
      </c>
      <c r="AO66" s="96" t="e">
        <f ca="1">VLOOKUP($AG66,INDIRECT(CONCATENATE($CR66,"!",VLOOKUP($CR66,$AG$3:AO$8,AO$2,FALSE))),1,TRUE)</f>
        <v>#N/A</v>
      </c>
      <c r="AP66" s="96" t="e">
        <f ca="1">VLOOKUP($AG66,INDIRECT(CONCATENATE($CR66,"!",VLOOKUP($CR66,$AG$3:AP$8,AP$2,FALSE))),1,TRUE)</f>
        <v>#N/A</v>
      </c>
      <c r="AQ66" s="96" t="e">
        <f ca="1">VLOOKUP($AG66,INDIRECT(CONCATENATE($CR66,"!",VLOOKUP($CR66,$AG$3:AQ$8,AQ$2,FALSE))),1,TRUE)</f>
        <v>#N/A</v>
      </c>
      <c r="AR66" s="96" t="e">
        <f ca="1">VLOOKUP($AG66,INDIRECT(CONCATENATE($CR66,"!",VLOOKUP($CR66,$AG$3:AR$8,AR$2,FALSE))),1,TRUE)</f>
        <v>#N/A</v>
      </c>
      <c r="AS66" s="96" t="e">
        <f ca="1">VLOOKUP($AG66,INDIRECT(CONCATENATE($CR66,"!",VLOOKUP($CR66,$AG$3:AS$8,AS$2,FALSE))),1,TRUE)</f>
        <v>#N/A</v>
      </c>
      <c r="AT66" s="96" t="e">
        <f ca="1">VLOOKUP($AG66,INDIRECT(CONCATENATE($CR66,"!",VLOOKUP($CR66,$AG$3:AT$8,AT$2,FALSE))),1,TRUE)</f>
        <v>#N/A</v>
      </c>
      <c r="AU66" s="96"/>
      <c r="AV66" s="96"/>
      <c r="AW66" s="96"/>
      <c r="AX66" s="96"/>
      <c r="AY66" s="96"/>
      <c r="AZ66" s="96"/>
      <c r="BA66" s="62">
        <f t="shared" si="72"/>
        <v>1</v>
      </c>
      <c r="BB66" s="58">
        <f t="shared" si="72"/>
        <v>1</v>
      </c>
      <c r="BC66" s="58">
        <f t="shared" si="73"/>
        <v>1</v>
      </c>
      <c r="BD66" s="58">
        <f t="shared" si="73"/>
        <v>1</v>
      </c>
      <c r="BE66" s="58">
        <f t="shared" si="16"/>
        <v>1</v>
      </c>
      <c r="BF66" s="58">
        <f t="shared" si="17"/>
        <v>1</v>
      </c>
      <c r="BG66" s="58">
        <f t="shared" si="18"/>
        <v>1</v>
      </c>
      <c r="BH66" s="58">
        <f t="shared" si="74"/>
        <v>1</v>
      </c>
      <c r="BI66" s="58">
        <f t="shared" si="74"/>
        <v>1</v>
      </c>
      <c r="BJ66" s="58">
        <f t="shared" si="74"/>
        <v>1</v>
      </c>
      <c r="BK66" s="58">
        <f t="shared" si="74"/>
        <v>1</v>
      </c>
      <c r="BL66" s="58">
        <f t="shared" si="74"/>
        <v>1</v>
      </c>
      <c r="BM66" s="58">
        <f t="shared" si="74"/>
        <v>1</v>
      </c>
      <c r="BU66" s="55" t="e">
        <f>HLOOKUP(AE66,$BA$10:BT66,COUNTIF($AE$7:AE66,"&lt;&gt;"&amp;""),FALSE)</f>
        <v>#N/A</v>
      </c>
      <c r="BV66" s="58">
        <f t="shared" si="19"/>
        <v>1</v>
      </c>
      <c r="BW66" s="55" t="str">
        <f t="shared" si="20"/>
        <v/>
      </c>
      <c r="BX66" s="110" t="str">
        <f ca="1">IF(OR(AE66=$BB$10,AE66=$BD$10,AE66=$BK$10,AE66=$BL$10,AE66=$BM$10),VLOOKUP(BW66,INDIRECT(CONCATENATE(CR66,"!",HLOOKUP(AE66,$CU$10:CY66,CZ66,FALSE))),1,TRUE),"")</f>
        <v/>
      </c>
      <c r="BY66" s="96" t="e">
        <f t="shared" ca="1" si="56"/>
        <v>#N/A</v>
      </c>
      <c r="BZ66" s="96" t="e">
        <f t="shared" ca="1" si="57"/>
        <v>#N/A</v>
      </c>
      <c r="CA66" s="96" t="e">
        <f t="shared" ca="1" si="58"/>
        <v>#N/A</v>
      </c>
      <c r="CB66" s="96" t="e">
        <f t="shared" ca="1" si="59"/>
        <v>#N/A</v>
      </c>
      <c r="CC66" s="96" t="e">
        <f t="shared" ca="1" si="60"/>
        <v>#VALUE!</v>
      </c>
      <c r="CD66" s="63">
        <f>Worksheet!K61</f>
        <v>0</v>
      </c>
      <c r="CE66" s="63">
        <f>Worksheet!L61</f>
        <v>0</v>
      </c>
      <c r="CF66" s="63">
        <f>Worksheet!M61</f>
        <v>0</v>
      </c>
      <c r="CG66" s="63">
        <f>Worksheet!N61</f>
        <v>0</v>
      </c>
      <c r="CH66" s="63">
        <f>Worksheet!O61</f>
        <v>0</v>
      </c>
      <c r="CI66" s="125" t="e">
        <f t="shared" ca="1" si="61"/>
        <v>#VALUE!</v>
      </c>
      <c r="CJ66" s="125" t="e">
        <f t="shared" ca="1" si="62"/>
        <v>#VALUE!</v>
      </c>
      <c r="CK66" s="125" t="e">
        <f t="shared" ca="1" si="63"/>
        <v>#VALUE!</v>
      </c>
      <c r="CL66" s="125" t="e">
        <f t="shared" ca="1" si="64"/>
        <v>#VALUE!</v>
      </c>
      <c r="CM66" s="125" t="e">
        <f t="shared" ca="1" si="65"/>
        <v>#VALUE!</v>
      </c>
      <c r="CN66" s="96" t="e">
        <f t="shared" ca="1" si="66"/>
        <v>#N/A</v>
      </c>
      <c r="CO66" s="97">
        <f>Worksheet!Q61</f>
        <v>0</v>
      </c>
      <c r="CP66" t="str">
        <f t="shared" si="67"/>
        <v>1</v>
      </c>
      <c r="CQ66" s="108" t="e">
        <f t="shared" si="68"/>
        <v>#N/A</v>
      </c>
      <c r="CR66" t="str">
        <f t="shared" si="34"/>
        <v>Standard1</v>
      </c>
      <c r="CT66" s="104" t="str">
        <f t="shared" ca="1" si="69"/>
        <v>$B$4:$P$1376</v>
      </c>
      <c r="CU66" s="96" t="str">
        <f>VLOOKUP($CR66,$CT$3:CU$8,2,FALSE)</f>
        <v>$I$230:$I$439</v>
      </c>
      <c r="CV66" s="96" t="str">
        <f>VLOOKUP($CR66,$CT$3:CV$8,3,FALSE)</f>
        <v>$I$471:$I$735</v>
      </c>
      <c r="CW66" s="96" t="str">
        <f>VLOOKUP($CR66,$CT$3:CW$8,4,FALSE)</f>
        <v>$I$736:$I$826</v>
      </c>
      <c r="CX66" s="96" t="str">
        <f>VLOOKUP($CR66,$CT$3:CX$8,5,FALSE)</f>
        <v>$I$827:$I$891</v>
      </c>
      <c r="CY66" s="96" t="str">
        <f>VLOOKUP($CR66,$CT$3:CY$8,6,FALSE)</f>
        <v>$I$892:$I$960</v>
      </c>
      <c r="CZ66">
        <f>COUNTIF($CU$10:CU66,"&lt;&gt;"&amp;"")</f>
        <v>57</v>
      </c>
      <c r="DB66" t="str">
        <f t="shared" si="70"/>
        <v/>
      </c>
      <c r="DC66" t="e">
        <f t="shared" ca="1" si="71"/>
        <v>#N/A</v>
      </c>
    </row>
    <row r="67" spans="17:107" x14ac:dyDescent="0.25">
      <c r="Q67" s="58" t="e">
        <f t="shared" ca="1" si="76"/>
        <v>#N/A</v>
      </c>
      <c r="R67" t="str">
        <f>IF(Worksheet!I62=$S$2,$S$2,IF(Worksheet!I62=$S$3,$S$3,$S$1))</f>
        <v>5502A</v>
      </c>
      <c r="S67" s="59" t="str">
        <f t="shared" ca="1" si="1"/>
        <v>*</v>
      </c>
      <c r="T67" s="55" t="e">
        <f t="shared" si="50"/>
        <v>#N/A</v>
      </c>
      <c r="U67" s="60">
        <f>IF(Worksheet!S62="%",ABS(Worksheet!Z62),ABS(Worksheet!U62))</f>
        <v>0</v>
      </c>
      <c r="V67" s="126">
        <f>IF(Worksheet!S62="%",Worksheet!AA62,Worksheet!S62)</f>
        <v>0</v>
      </c>
      <c r="W67" s="60" t="str">
        <f>IF(Worksheet!S62="%","",IF(Worksheet!Z62&lt;&gt;"",Worksheet!Z62,""))</f>
        <v/>
      </c>
      <c r="X67" s="60" t="str">
        <f>IF(Worksheet!S62="%","",IF(Worksheet!AA62&lt;&gt;"",Worksheet!AA62,""))</f>
        <v/>
      </c>
      <c r="Y67" s="58" t="str">
        <f t="shared" si="51"/>
        <v/>
      </c>
      <c r="Z67" s="58" t="str">
        <f t="shared" si="52"/>
        <v>0</v>
      </c>
      <c r="AA67" s="58" t="str">
        <f t="shared" si="53"/>
        <v>DC</v>
      </c>
      <c r="AB67" s="58" t="str">
        <f t="shared" si="11"/>
        <v>DC0</v>
      </c>
      <c r="AC67" s="58" t="str">
        <f>IF(Worksheet!H62&lt;&gt;"",Worksheet!H62,"")</f>
        <v/>
      </c>
      <c r="AD67" s="58" t="str">
        <f t="shared" si="49"/>
        <v/>
      </c>
      <c r="AE67" s="109" t="str">
        <f t="shared" si="54"/>
        <v>DC0</v>
      </c>
      <c r="AF67" s="109" t="e">
        <f>HLOOKUP(AE67,$AH$10:AZ67,COUNTIF($AE$7:AE67,"&lt;&gt;"&amp;""),FALSE)</f>
        <v>#N/A</v>
      </c>
      <c r="AG67" s="66" t="e">
        <f t="shared" si="55"/>
        <v>#N/A</v>
      </c>
      <c r="AH67" s="96" t="e">
        <f ca="1">VLOOKUP($AG67,INDIRECT(CONCATENATE($CR67,"!",VLOOKUP($CR67,$AG$3:AH$8,AH$2,FALSE))),1,TRUE)</f>
        <v>#N/A</v>
      </c>
      <c r="AI67" s="96" t="e">
        <f ca="1">VLOOKUP($AG67,INDIRECT(CONCATENATE($CR67,"!",VLOOKUP($CR67,$AG$3:AI$8,AI$2,FALSE))),1,TRUE)</f>
        <v>#N/A</v>
      </c>
      <c r="AJ67" s="96" t="e">
        <f ca="1">VLOOKUP($AG67,INDIRECT(CONCATENATE($CR67,"!",VLOOKUP($CR67,$AG$3:AJ$8,AJ$2,FALSE))),1,TRUE)</f>
        <v>#N/A</v>
      </c>
      <c r="AK67" s="96" t="e">
        <f ca="1">VLOOKUP($AG67,INDIRECT(CONCATENATE($CR67,"!",VLOOKUP($CR67,$AG$3:AK$8,AK$2,FALSE))),1,TRUE)</f>
        <v>#N/A</v>
      </c>
      <c r="AL67" s="96" t="e">
        <f ca="1">VLOOKUP($AG67,INDIRECT(CONCATENATE($CR67,"!",VLOOKUP($CR67,$AG$3:AL$8,AL$2,FALSE))),1,TRUE)</f>
        <v>#N/A</v>
      </c>
      <c r="AM67" s="96" t="e">
        <f ca="1">VLOOKUP($AG67,INDIRECT(CONCATENATE($CR67,"!",VLOOKUP($CR67,$AG$3:AM$8,AM$2,FALSE))),1,TRUE)</f>
        <v>#N/A</v>
      </c>
      <c r="AN67" s="96" t="e">
        <f ca="1">VLOOKUP($AG67,INDIRECT(CONCATENATE($CR67,"!",VLOOKUP($CR67,$AG$3:AN$8,AN$2,FALSE))),1,TRUE)</f>
        <v>#N/A</v>
      </c>
      <c r="AO67" s="96" t="e">
        <f ca="1">VLOOKUP($AG67,INDIRECT(CONCATENATE($CR67,"!",VLOOKUP($CR67,$AG$3:AO$8,AO$2,FALSE))),1,TRUE)</f>
        <v>#N/A</v>
      </c>
      <c r="AP67" s="96" t="e">
        <f ca="1">VLOOKUP($AG67,INDIRECT(CONCATENATE($CR67,"!",VLOOKUP($CR67,$AG$3:AP$8,AP$2,FALSE))),1,TRUE)</f>
        <v>#N/A</v>
      </c>
      <c r="AQ67" s="96" t="e">
        <f ca="1">VLOOKUP($AG67,INDIRECT(CONCATENATE($CR67,"!",VLOOKUP($CR67,$AG$3:AQ$8,AQ$2,FALSE))),1,TRUE)</f>
        <v>#N/A</v>
      </c>
      <c r="AR67" s="96" t="e">
        <f ca="1">VLOOKUP($AG67,INDIRECT(CONCATENATE($CR67,"!",VLOOKUP($CR67,$AG$3:AR$8,AR$2,FALSE))),1,TRUE)</f>
        <v>#N/A</v>
      </c>
      <c r="AS67" s="96" t="e">
        <f ca="1">VLOOKUP($AG67,INDIRECT(CONCATENATE($CR67,"!",VLOOKUP($CR67,$AG$3:AS$8,AS$2,FALSE))),1,TRUE)</f>
        <v>#N/A</v>
      </c>
      <c r="AT67" s="96" t="e">
        <f ca="1">VLOOKUP($AG67,INDIRECT(CONCATENATE($CR67,"!",VLOOKUP($CR67,$AG$3:AT$8,AT$2,FALSE))),1,TRUE)</f>
        <v>#N/A</v>
      </c>
      <c r="AU67" s="96"/>
      <c r="AV67" s="96"/>
      <c r="AW67" s="96"/>
      <c r="AX67" s="96"/>
      <c r="AY67" s="96"/>
      <c r="AZ67" s="96"/>
      <c r="BA67" s="62">
        <f t="shared" si="72"/>
        <v>1</v>
      </c>
      <c r="BB67" s="58">
        <f t="shared" si="72"/>
        <v>1</v>
      </c>
      <c r="BC67" s="58">
        <f t="shared" si="73"/>
        <v>1</v>
      </c>
      <c r="BD67" s="58">
        <f t="shared" si="73"/>
        <v>1</v>
      </c>
      <c r="BE67" s="58">
        <f t="shared" si="16"/>
        <v>1</v>
      </c>
      <c r="BF67" s="58">
        <f t="shared" si="17"/>
        <v>1</v>
      </c>
      <c r="BG67" s="58">
        <f t="shared" si="18"/>
        <v>1</v>
      </c>
      <c r="BH67" s="58">
        <f t="shared" si="74"/>
        <v>1</v>
      </c>
      <c r="BI67" s="58">
        <f t="shared" si="74"/>
        <v>1</v>
      </c>
      <c r="BJ67" s="58">
        <f t="shared" si="74"/>
        <v>1</v>
      </c>
      <c r="BK67" s="58">
        <f t="shared" si="74"/>
        <v>1</v>
      </c>
      <c r="BL67" s="58">
        <f t="shared" si="74"/>
        <v>1</v>
      </c>
      <c r="BM67" s="58">
        <f t="shared" si="74"/>
        <v>1</v>
      </c>
      <c r="BU67" s="55" t="e">
        <f>HLOOKUP(AE67,$BA$10:BT67,COUNTIF($AE$7:AE67,"&lt;&gt;"&amp;""),FALSE)</f>
        <v>#N/A</v>
      </c>
      <c r="BV67" s="58">
        <f t="shared" si="19"/>
        <v>1</v>
      </c>
      <c r="BW67" s="55" t="str">
        <f t="shared" si="20"/>
        <v/>
      </c>
      <c r="BX67" s="110" t="str">
        <f ca="1">IF(OR(AE67=$BB$10,AE67=$BD$10,AE67=$BK$10,AE67=$BL$10,AE67=$BM$10),VLOOKUP(BW67,INDIRECT(CONCATENATE(CR67,"!",HLOOKUP(AE67,$CU$10:CY67,CZ67,FALSE))),1,TRUE),"")</f>
        <v/>
      </c>
      <c r="BY67" s="96" t="e">
        <f t="shared" ca="1" si="56"/>
        <v>#N/A</v>
      </c>
      <c r="BZ67" s="96" t="e">
        <f t="shared" ca="1" si="57"/>
        <v>#N/A</v>
      </c>
      <c r="CA67" s="96" t="e">
        <f t="shared" ca="1" si="58"/>
        <v>#N/A</v>
      </c>
      <c r="CB67" s="96" t="e">
        <f t="shared" ca="1" si="59"/>
        <v>#N/A</v>
      </c>
      <c r="CC67" s="96" t="e">
        <f t="shared" ca="1" si="60"/>
        <v>#VALUE!</v>
      </c>
      <c r="CD67" s="63">
        <f>Worksheet!K62</f>
        <v>0</v>
      </c>
      <c r="CE67" s="63">
        <f>Worksheet!L62</f>
        <v>0</v>
      </c>
      <c r="CF67" s="63">
        <f>Worksheet!M62</f>
        <v>0</v>
      </c>
      <c r="CG67" s="63">
        <f>Worksheet!N62</f>
        <v>0</v>
      </c>
      <c r="CH67" s="63">
        <f>Worksheet!O62</f>
        <v>0</v>
      </c>
      <c r="CI67" s="125" t="e">
        <f t="shared" ca="1" si="61"/>
        <v>#VALUE!</v>
      </c>
      <c r="CJ67" s="125" t="e">
        <f t="shared" ca="1" si="62"/>
        <v>#VALUE!</v>
      </c>
      <c r="CK67" s="125" t="e">
        <f t="shared" ca="1" si="63"/>
        <v>#VALUE!</v>
      </c>
      <c r="CL67" s="125" t="e">
        <f t="shared" ca="1" si="64"/>
        <v>#VALUE!</v>
      </c>
      <c r="CM67" s="125" t="e">
        <f t="shared" ca="1" si="65"/>
        <v>#VALUE!</v>
      </c>
      <c r="CN67" s="96" t="e">
        <f t="shared" ca="1" si="66"/>
        <v>#N/A</v>
      </c>
      <c r="CO67" s="97">
        <f>Worksheet!Q62</f>
        <v>0</v>
      </c>
      <c r="CP67" t="str">
        <f t="shared" si="67"/>
        <v>1</v>
      </c>
      <c r="CQ67" s="108" t="e">
        <f t="shared" si="68"/>
        <v>#N/A</v>
      </c>
      <c r="CR67" t="str">
        <f t="shared" si="34"/>
        <v>Standard1</v>
      </c>
      <c r="CT67" s="104" t="str">
        <f t="shared" ca="1" si="69"/>
        <v>$B$4:$P$1376</v>
      </c>
      <c r="CU67" s="96" t="str">
        <f>VLOOKUP($CR67,$CT$3:CU$8,2,FALSE)</f>
        <v>$I$230:$I$439</v>
      </c>
      <c r="CV67" s="96" t="str">
        <f>VLOOKUP($CR67,$CT$3:CV$8,3,FALSE)</f>
        <v>$I$471:$I$735</v>
      </c>
      <c r="CW67" s="96" t="str">
        <f>VLOOKUP($CR67,$CT$3:CW$8,4,FALSE)</f>
        <v>$I$736:$I$826</v>
      </c>
      <c r="CX67" s="96" t="str">
        <f>VLOOKUP($CR67,$CT$3:CX$8,5,FALSE)</f>
        <v>$I$827:$I$891</v>
      </c>
      <c r="CY67" s="96" t="str">
        <f>VLOOKUP($CR67,$CT$3:CY$8,6,FALSE)</f>
        <v>$I$892:$I$960</v>
      </c>
      <c r="CZ67">
        <f>COUNTIF($CU$10:CU67,"&lt;&gt;"&amp;"")</f>
        <v>58</v>
      </c>
      <c r="DB67" t="str">
        <f t="shared" si="70"/>
        <v/>
      </c>
      <c r="DC67" t="e">
        <f t="shared" ca="1" si="71"/>
        <v>#N/A</v>
      </c>
    </row>
    <row r="68" spans="17:107" x14ac:dyDescent="0.25">
      <c r="Q68" s="58" t="e">
        <f t="shared" ca="1" si="76"/>
        <v>#N/A</v>
      </c>
      <c r="R68" t="str">
        <f>IF(Worksheet!I63=$S$2,$S$2,IF(Worksheet!I63=$S$3,$S$3,$S$1))</f>
        <v>5502A</v>
      </c>
      <c r="S68" s="59" t="str">
        <f t="shared" ca="1" si="1"/>
        <v>*</v>
      </c>
      <c r="T68" s="55" t="e">
        <f t="shared" si="50"/>
        <v>#N/A</v>
      </c>
      <c r="U68" s="60">
        <f>IF(Worksheet!S63="%",ABS(Worksheet!Z63),ABS(Worksheet!U63))</f>
        <v>0</v>
      </c>
      <c r="V68" s="126">
        <f>IF(Worksheet!S63="%",Worksheet!AA63,Worksheet!S63)</f>
        <v>0</v>
      </c>
      <c r="W68" s="60" t="str">
        <f>IF(Worksheet!S63="%","",IF(Worksheet!Z63&lt;&gt;"",Worksheet!Z63,""))</f>
        <v/>
      </c>
      <c r="X68" s="60" t="str">
        <f>IF(Worksheet!S63="%","",IF(Worksheet!AA63&lt;&gt;"",Worksheet!AA63,""))</f>
        <v/>
      </c>
      <c r="Y68" s="58" t="str">
        <f t="shared" si="51"/>
        <v/>
      </c>
      <c r="Z68" s="58" t="str">
        <f t="shared" si="52"/>
        <v>0</v>
      </c>
      <c r="AA68" s="58" t="str">
        <f t="shared" si="53"/>
        <v>DC</v>
      </c>
      <c r="AB68" s="58" t="str">
        <f t="shared" si="11"/>
        <v>DC0</v>
      </c>
      <c r="AC68" s="58" t="str">
        <f>IF(Worksheet!H63&lt;&gt;"",Worksheet!H63,"")</f>
        <v/>
      </c>
      <c r="AD68" s="58" t="str">
        <f t="shared" si="49"/>
        <v/>
      </c>
      <c r="AE68" s="109" t="str">
        <f t="shared" si="54"/>
        <v>DC0</v>
      </c>
      <c r="AF68" s="109" t="e">
        <f>HLOOKUP(AE68,$AH$10:AZ68,COUNTIF($AE$7:AE68,"&lt;&gt;"&amp;""),FALSE)</f>
        <v>#N/A</v>
      </c>
      <c r="AG68" s="66" t="e">
        <f t="shared" si="55"/>
        <v>#N/A</v>
      </c>
      <c r="AH68" s="96" t="e">
        <f ca="1">VLOOKUP($AG68,INDIRECT(CONCATENATE($CR68,"!",VLOOKUP($CR68,$AG$3:AH$8,AH$2,FALSE))),1,TRUE)</f>
        <v>#N/A</v>
      </c>
      <c r="AI68" s="96" t="e">
        <f ca="1">VLOOKUP($AG68,INDIRECT(CONCATENATE($CR68,"!",VLOOKUP($CR68,$AG$3:AI$8,AI$2,FALSE))),1,TRUE)</f>
        <v>#N/A</v>
      </c>
      <c r="AJ68" s="96" t="e">
        <f ca="1">VLOOKUP($AG68,INDIRECT(CONCATENATE($CR68,"!",VLOOKUP($CR68,$AG$3:AJ$8,AJ$2,FALSE))),1,TRUE)</f>
        <v>#N/A</v>
      </c>
      <c r="AK68" s="96" t="e">
        <f ca="1">VLOOKUP($AG68,INDIRECT(CONCATENATE($CR68,"!",VLOOKUP($CR68,$AG$3:AK$8,AK$2,FALSE))),1,TRUE)</f>
        <v>#N/A</v>
      </c>
      <c r="AL68" s="96" t="e">
        <f ca="1">VLOOKUP($AG68,INDIRECT(CONCATENATE($CR68,"!",VLOOKUP($CR68,$AG$3:AL$8,AL$2,FALSE))),1,TRUE)</f>
        <v>#N/A</v>
      </c>
      <c r="AM68" s="96" t="e">
        <f ca="1">VLOOKUP($AG68,INDIRECT(CONCATENATE($CR68,"!",VLOOKUP($CR68,$AG$3:AM$8,AM$2,FALSE))),1,TRUE)</f>
        <v>#N/A</v>
      </c>
      <c r="AN68" s="96" t="e">
        <f ca="1">VLOOKUP($AG68,INDIRECT(CONCATENATE($CR68,"!",VLOOKUP($CR68,$AG$3:AN$8,AN$2,FALSE))),1,TRUE)</f>
        <v>#N/A</v>
      </c>
      <c r="AO68" s="96" t="e">
        <f ca="1">VLOOKUP($AG68,INDIRECT(CONCATENATE($CR68,"!",VLOOKUP($CR68,$AG$3:AO$8,AO$2,FALSE))),1,TRUE)</f>
        <v>#N/A</v>
      </c>
      <c r="AP68" s="96" t="e">
        <f ca="1">VLOOKUP($AG68,INDIRECT(CONCATENATE($CR68,"!",VLOOKUP($CR68,$AG$3:AP$8,AP$2,FALSE))),1,TRUE)</f>
        <v>#N/A</v>
      </c>
      <c r="AQ68" s="96" t="e">
        <f ca="1">VLOOKUP($AG68,INDIRECT(CONCATENATE($CR68,"!",VLOOKUP($CR68,$AG$3:AQ$8,AQ$2,FALSE))),1,TRUE)</f>
        <v>#N/A</v>
      </c>
      <c r="AR68" s="96" t="e">
        <f ca="1">VLOOKUP($AG68,INDIRECT(CONCATENATE($CR68,"!",VLOOKUP($CR68,$AG$3:AR$8,AR$2,FALSE))),1,TRUE)</f>
        <v>#N/A</v>
      </c>
      <c r="AS68" s="96" t="e">
        <f ca="1">VLOOKUP($AG68,INDIRECT(CONCATENATE($CR68,"!",VLOOKUP($CR68,$AG$3:AS$8,AS$2,FALSE))),1,TRUE)</f>
        <v>#N/A</v>
      </c>
      <c r="AT68" s="96" t="e">
        <f ca="1">VLOOKUP($AG68,INDIRECT(CONCATENATE($CR68,"!",VLOOKUP($CR68,$AG$3:AT$8,AT$2,FALSE))),1,TRUE)</f>
        <v>#N/A</v>
      </c>
      <c r="AU68" s="96"/>
      <c r="AV68" s="96"/>
      <c r="AW68" s="96"/>
      <c r="AX68" s="96"/>
      <c r="AY68" s="96"/>
      <c r="AZ68" s="96"/>
      <c r="BA68" s="62">
        <f t="shared" si="72"/>
        <v>1</v>
      </c>
      <c r="BB68" s="58">
        <f t="shared" si="72"/>
        <v>1</v>
      </c>
      <c r="BC68" s="58">
        <f t="shared" si="73"/>
        <v>1</v>
      </c>
      <c r="BD68" s="58">
        <f t="shared" si="73"/>
        <v>1</v>
      </c>
      <c r="BE68" s="58">
        <f t="shared" si="16"/>
        <v>1</v>
      </c>
      <c r="BF68" s="58">
        <f t="shared" si="17"/>
        <v>1</v>
      </c>
      <c r="BG68" s="58">
        <f t="shared" si="18"/>
        <v>1</v>
      </c>
      <c r="BH68" s="58">
        <f t="shared" si="74"/>
        <v>1</v>
      </c>
      <c r="BI68" s="58">
        <f t="shared" si="74"/>
        <v>1</v>
      </c>
      <c r="BJ68" s="58">
        <f t="shared" si="74"/>
        <v>1</v>
      </c>
      <c r="BK68" s="58">
        <f t="shared" si="74"/>
        <v>1</v>
      </c>
      <c r="BL68" s="58">
        <f t="shared" si="74"/>
        <v>1</v>
      </c>
      <c r="BM68" s="58">
        <f t="shared" si="74"/>
        <v>1</v>
      </c>
      <c r="BU68" s="55" t="e">
        <f>HLOOKUP(AE68,$BA$10:BT68,COUNTIF($AE$7:AE68,"&lt;&gt;"&amp;""),FALSE)</f>
        <v>#N/A</v>
      </c>
      <c r="BV68" s="58">
        <f t="shared" si="19"/>
        <v>1</v>
      </c>
      <c r="BW68" s="55" t="str">
        <f t="shared" si="20"/>
        <v/>
      </c>
      <c r="BX68" s="110" t="str">
        <f ca="1">IF(OR(AE68=$BB$10,AE68=$BD$10,AE68=$BK$10,AE68=$BL$10,AE68=$BM$10),VLOOKUP(BW68,INDIRECT(CONCATENATE(CR68,"!",HLOOKUP(AE68,$CU$10:CY68,CZ68,FALSE))),1,TRUE),"")</f>
        <v/>
      </c>
      <c r="BY68" s="96" t="e">
        <f t="shared" ca="1" si="56"/>
        <v>#N/A</v>
      </c>
      <c r="BZ68" s="96" t="e">
        <f t="shared" ca="1" si="57"/>
        <v>#N/A</v>
      </c>
      <c r="CA68" s="96" t="e">
        <f t="shared" ca="1" si="58"/>
        <v>#N/A</v>
      </c>
      <c r="CB68" s="96" t="e">
        <f t="shared" ca="1" si="59"/>
        <v>#N/A</v>
      </c>
      <c r="CC68" s="96" t="e">
        <f t="shared" ca="1" si="60"/>
        <v>#VALUE!</v>
      </c>
      <c r="CD68" s="63">
        <f>Worksheet!K63</f>
        <v>0</v>
      </c>
      <c r="CE68" s="63">
        <f>Worksheet!L63</f>
        <v>0</v>
      </c>
      <c r="CF68" s="63">
        <f>Worksheet!M63</f>
        <v>0</v>
      </c>
      <c r="CG68" s="63">
        <f>Worksheet!N63</f>
        <v>0</v>
      </c>
      <c r="CH68" s="63">
        <f>Worksheet!O63</f>
        <v>0</v>
      </c>
      <c r="CI68" s="125" t="e">
        <f t="shared" ca="1" si="61"/>
        <v>#VALUE!</v>
      </c>
      <c r="CJ68" s="125" t="e">
        <f t="shared" ca="1" si="62"/>
        <v>#VALUE!</v>
      </c>
      <c r="CK68" s="125" t="e">
        <f t="shared" ca="1" si="63"/>
        <v>#VALUE!</v>
      </c>
      <c r="CL68" s="125" t="e">
        <f t="shared" ca="1" si="64"/>
        <v>#VALUE!</v>
      </c>
      <c r="CM68" s="125" t="e">
        <f t="shared" ca="1" si="65"/>
        <v>#VALUE!</v>
      </c>
      <c r="CN68" s="96" t="e">
        <f t="shared" ca="1" si="66"/>
        <v>#N/A</v>
      </c>
      <c r="CO68" s="97">
        <f>Worksheet!Q63</f>
        <v>0</v>
      </c>
      <c r="CP68" t="str">
        <f t="shared" si="67"/>
        <v>1</v>
      </c>
      <c r="CQ68" s="108" t="e">
        <f t="shared" si="68"/>
        <v>#N/A</v>
      </c>
      <c r="CR68" t="str">
        <f t="shared" si="34"/>
        <v>Standard1</v>
      </c>
      <c r="CT68" s="104" t="str">
        <f t="shared" ca="1" si="69"/>
        <v>$B$4:$P$1376</v>
      </c>
      <c r="CU68" s="96" t="str">
        <f>VLOOKUP($CR68,$CT$3:CU$8,2,FALSE)</f>
        <v>$I$230:$I$439</v>
      </c>
      <c r="CV68" s="96" t="str">
        <f>VLOOKUP($CR68,$CT$3:CV$8,3,FALSE)</f>
        <v>$I$471:$I$735</v>
      </c>
      <c r="CW68" s="96" t="str">
        <f>VLOOKUP($CR68,$CT$3:CW$8,4,FALSE)</f>
        <v>$I$736:$I$826</v>
      </c>
      <c r="CX68" s="96" t="str">
        <f>VLOOKUP($CR68,$CT$3:CX$8,5,FALSE)</f>
        <v>$I$827:$I$891</v>
      </c>
      <c r="CY68" s="96" t="str">
        <f>VLOOKUP($CR68,$CT$3:CY$8,6,FALSE)</f>
        <v>$I$892:$I$960</v>
      </c>
      <c r="CZ68">
        <f>COUNTIF($CU$10:CU68,"&lt;&gt;"&amp;"")</f>
        <v>59</v>
      </c>
      <c r="DB68" t="str">
        <f t="shared" si="70"/>
        <v/>
      </c>
      <c r="DC68" t="e">
        <f t="shared" ca="1" si="71"/>
        <v>#N/A</v>
      </c>
    </row>
    <row r="69" spans="17:107" x14ac:dyDescent="0.25">
      <c r="Q69" s="58" t="e">
        <f t="shared" ca="1" si="76"/>
        <v>#N/A</v>
      </c>
      <c r="R69" t="str">
        <f>IF(Worksheet!I64=$S$2,$S$2,IF(Worksheet!I64=$S$3,$S$3,$S$1))</f>
        <v>5502A</v>
      </c>
      <c r="S69" s="59" t="str">
        <f t="shared" ca="1" si="1"/>
        <v>*</v>
      </c>
      <c r="T69" s="55" t="e">
        <f t="shared" si="50"/>
        <v>#N/A</v>
      </c>
      <c r="U69" s="60">
        <f>IF(Worksheet!S64="%",ABS(Worksheet!Z64),ABS(Worksheet!U64))</f>
        <v>0</v>
      </c>
      <c r="V69" s="126">
        <f>IF(Worksheet!S64="%",Worksheet!AA64,Worksheet!S64)</f>
        <v>0</v>
      </c>
      <c r="W69" s="60" t="str">
        <f>IF(Worksheet!S64="%","",IF(Worksheet!Z64&lt;&gt;"",Worksheet!Z64,""))</f>
        <v/>
      </c>
      <c r="X69" s="60" t="str">
        <f>IF(Worksheet!S64="%","",IF(Worksheet!AA64&lt;&gt;"",Worksheet!AA64,""))</f>
        <v/>
      </c>
      <c r="Y69" s="58" t="str">
        <f t="shared" si="51"/>
        <v/>
      </c>
      <c r="Z69" s="58" t="str">
        <f t="shared" si="52"/>
        <v>0</v>
      </c>
      <c r="AA69" s="58" t="str">
        <f t="shared" si="53"/>
        <v>DC</v>
      </c>
      <c r="AB69" s="58" t="str">
        <f t="shared" si="11"/>
        <v>DC0</v>
      </c>
      <c r="AC69" s="58" t="str">
        <f>IF(Worksheet!H64&lt;&gt;"",Worksheet!H64,"")</f>
        <v/>
      </c>
      <c r="AD69" s="58" t="str">
        <f t="shared" si="49"/>
        <v/>
      </c>
      <c r="AE69" s="109" t="str">
        <f t="shared" si="54"/>
        <v>DC0</v>
      </c>
      <c r="AF69" s="109" t="e">
        <f>HLOOKUP(AE69,$AH$10:AZ69,COUNTIF($AE$7:AE69,"&lt;&gt;"&amp;""),FALSE)</f>
        <v>#N/A</v>
      </c>
      <c r="AG69" s="66" t="e">
        <f t="shared" si="55"/>
        <v>#N/A</v>
      </c>
      <c r="AH69" s="96" t="e">
        <f ca="1">VLOOKUP($AG69,INDIRECT(CONCATENATE($CR69,"!",VLOOKUP($CR69,$AG$3:AH$8,AH$2,FALSE))),1,TRUE)</f>
        <v>#N/A</v>
      </c>
      <c r="AI69" s="96" t="e">
        <f ca="1">VLOOKUP($AG69,INDIRECT(CONCATENATE($CR69,"!",VLOOKUP($CR69,$AG$3:AI$8,AI$2,FALSE))),1,TRUE)</f>
        <v>#N/A</v>
      </c>
      <c r="AJ69" s="96" t="e">
        <f ca="1">VLOOKUP($AG69,INDIRECT(CONCATENATE($CR69,"!",VLOOKUP($CR69,$AG$3:AJ$8,AJ$2,FALSE))),1,TRUE)</f>
        <v>#N/A</v>
      </c>
      <c r="AK69" s="96" t="e">
        <f ca="1">VLOOKUP($AG69,INDIRECT(CONCATENATE($CR69,"!",VLOOKUP($CR69,$AG$3:AK$8,AK$2,FALSE))),1,TRUE)</f>
        <v>#N/A</v>
      </c>
      <c r="AL69" s="96" t="e">
        <f ca="1">VLOOKUP($AG69,INDIRECT(CONCATENATE($CR69,"!",VLOOKUP($CR69,$AG$3:AL$8,AL$2,FALSE))),1,TRUE)</f>
        <v>#N/A</v>
      </c>
      <c r="AM69" s="96" t="e">
        <f ca="1">VLOOKUP($AG69,INDIRECT(CONCATENATE($CR69,"!",VLOOKUP($CR69,$AG$3:AM$8,AM$2,FALSE))),1,TRUE)</f>
        <v>#N/A</v>
      </c>
      <c r="AN69" s="96" t="e">
        <f ca="1">VLOOKUP($AG69,INDIRECT(CONCATENATE($CR69,"!",VLOOKUP($CR69,$AG$3:AN$8,AN$2,FALSE))),1,TRUE)</f>
        <v>#N/A</v>
      </c>
      <c r="AO69" s="96" t="e">
        <f ca="1">VLOOKUP($AG69,INDIRECT(CONCATENATE($CR69,"!",VLOOKUP($CR69,$AG$3:AO$8,AO$2,FALSE))),1,TRUE)</f>
        <v>#N/A</v>
      </c>
      <c r="AP69" s="96" t="e">
        <f ca="1">VLOOKUP($AG69,INDIRECT(CONCATENATE($CR69,"!",VLOOKUP($CR69,$AG$3:AP$8,AP$2,FALSE))),1,TRUE)</f>
        <v>#N/A</v>
      </c>
      <c r="AQ69" s="96" t="e">
        <f ca="1">VLOOKUP($AG69,INDIRECT(CONCATENATE($CR69,"!",VLOOKUP($CR69,$AG$3:AQ$8,AQ$2,FALSE))),1,TRUE)</f>
        <v>#N/A</v>
      </c>
      <c r="AR69" s="96" t="e">
        <f ca="1">VLOOKUP($AG69,INDIRECT(CONCATENATE($CR69,"!",VLOOKUP($CR69,$AG$3:AR$8,AR$2,FALSE))),1,TRUE)</f>
        <v>#N/A</v>
      </c>
      <c r="AS69" s="96" t="e">
        <f ca="1">VLOOKUP($AG69,INDIRECT(CONCATENATE($CR69,"!",VLOOKUP($CR69,$AG$3:AS$8,AS$2,FALSE))),1,TRUE)</f>
        <v>#N/A</v>
      </c>
      <c r="AT69" s="96" t="e">
        <f ca="1">VLOOKUP($AG69,INDIRECT(CONCATENATE($CR69,"!",VLOOKUP($CR69,$AG$3:AT$8,AT$2,FALSE))),1,TRUE)</f>
        <v>#N/A</v>
      </c>
      <c r="AU69" s="96"/>
      <c r="AV69" s="96"/>
      <c r="AW69" s="96"/>
      <c r="AX69" s="96"/>
      <c r="AY69" s="96"/>
      <c r="AZ69" s="96"/>
      <c r="BA69" s="62">
        <f t="shared" si="72"/>
        <v>1</v>
      </c>
      <c r="BB69" s="58">
        <f t="shared" si="72"/>
        <v>1</v>
      </c>
      <c r="BC69" s="58">
        <f t="shared" si="73"/>
        <v>1</v>
      </c>
      <c r="BD69" s="58">
        <f t="shared" si="73"/>
        <v>1</v>
      </c>
      <c r="BE69" s="58">
        <f t="shared" si="16"/>
        <v>1</v>
      </c>
      <c r="BF69" s="58">
        <f t="shared" si="17"/>
        <v>1</v>
      </c>
      <c r="BG69" s="58">
        <f t="shared" si="18"/>
        <v>1</v>
      </c>
      <c r="BH69" s="58">
        <f t="shared" si="74"/>
        <v>1</v>
      </c>
      <c r="BI69" s="58">
        <f t="shared" si="74"/>
        <v>1</v>
      </c>
      <c r="BJ69" s="58">
        <f t="shared" si="74"/>
        <v>1</v>
      </c>
      <c r="BK69" s="58">
        <f t="shared" si="74"/>
        <v>1</v>
      </c>
      <c r="BL69" s="58">
        <f t="shared" si="74"/>
        <v>1</v>
      </c>
      <c r="BM69" s="58">
        <f t="shared" si="74"/>
        <v>1</v>
      </c>
      <c r="BU69" s="55" t="e">
        <f>HLOOKUP(AE69,$BA$10:BT69,COUNTIF($AE$7:AE69,"&lt;&gt;"&amp;""),FALSE)</f>
        <v>#N/A</v>
      </c>
      <c r="BV69" s="58">
        <f t="shared" si="19"/>
        <v>1</v>
      </c>
      <c r="BW69" s="55" t="str">
        <f t="shared" si="20"/>
        <v/>
      </c>
      <c r="BX69" s="110" t="str">
        <f ca="1">IF(OR(AE69=$BB$10,AE69=$BD$10,AE69=$BK$10,AE69=$BL$10,AE69=$BM$10),VLOOKUP(BW69,INDIRECT(CONCATENATE(CR69,"!",HLOOKUP(AE69,$CU$10:CY69,CZ69,FALSE))),1,TRUE),"")</f>
        <v/>
      </c>
      <c r="BY69" s="96" t="e">
        <f t="shared" ca="1" si="56"/>
        <v>#N/A</v>
      </c>
      <c r="BZ69" s="96" t="e">
        <f t="shared" ca="1" si="57"/>
        <v>#N/A</v>
      </c>
      <c r="CA69" s="96" t="e">
        <f t="shared" ca="1" si="58"/>
        <v>#N/A</v>
      </c>
      <c r="CB69" s="96" t="e">
        <f t="shared" ca="1" si="59"/>
        <v>#N/A</v>
      </c>
      <c r="CC69" s="96" t="e">
        <f t="shared" ca="1" si="60"/>
        <v>#VALUE!</v>
      </c>
      <c r="CD69" s="63">
        <f>Worksheet!K64</f>
        <v>0</v>
      </c>
      <c r="CE69" s="63">
        <f>Worksheet!L64</f>
        <v>0</v>
      </c>
      <c r="CF69" s="63">
        <f>Worksheet!M64</f>
        <v>0</v>
      </c>
      <c r="CG69" s="63">
        <f>Worksheet!N64</f>
        <v>0</v>
      </c>
      <c r="CH69" s="63">
        <f>Worksheet!O64</f>
        <v>0</v>
      </c>
      <c r="CI69" s="125" t="e">
        <f t="shared" ca="1" si="61"/>
        <v>#VALUE!</v>
      </c>
      <c r="CJ69" s="125" t="e">
        <f t="shared" ca="1" si="62"/>
        <v>#VALUE!</v>
      </c>
      <c r="CK69" s="125" t="e">
        <f t="shared" ca="1" si="63"/>
        <v>#VALUE!</v>
      </c>
      <c r="CL69" s="125" t="e">
        <f t="shared" ca="1" si="64"/>
        <v>#VALUE!</v>
      </c>
      <c r="CM69" s="125" t="e">
        <f t="shared" ca="1" si="65"/>
        <v>#VALUE!</v>
      </c>
      <c r="CN69" s="96" t="e">
        <f t="shared" ca="1" si="66"/>
        <v>#N/A</v>
      </c>
      <c r="CO69" s="97">
        <f>Worksheet!Q64</f>
        <v>0</v>
      </c>
      <c r="CP69" t="str">
        <f t="shared" si="67"/>
        <v>1</v>
      </c>
      <c r="CQ69" s="108" t="e">
        <f t="shared" si="68"/>
        <v>#N/A</v>
      </c>
      <c r="CR69" t="str">
        <f t="shared" si="34"/>
        <v>Standard1</v>
      </c>
      <c r="CT69" s="104" t="str">
        <f t="shared" ca="1" si="69"/>
        <v>$B$4:$P$1376</v>
      </c>
      <c r="CU69" s="96" t="str">
        <f>VLOOKUP($CR69,$CT$3:CU$8,2,FALSE)</f>
        <v>$I$230:$I$439</v>
      </c>
      <c r="CV69" s="96" t="str">
        <f>VLOOKUP($CR69,$CT$3:CV$8,3,FALSE)</f>
        <v>$I$471:$I$735</v>
      </c>
      <c r="CW69" s="96" t="str">
        <f>VLOOKUP($CR69,$CT$3:CW$8,4,FALSE)</f>
        <v>$I$736:$I$826</v>
      </c>
      <c r="CX69" s="96" t="str">
        <f>VLOOKUP($CR69,$CT$3:CX$8,5,FALSE)</f>
        <v>$I$827:$I$891</v>
      </c>
      <c r="CY69" s="96" t="str">
        <f>VLOOKUP($CR69,$CT$3:CY$8,6,FALSE)</f>
        <v>$I$892:$I$960</v>
      </c>
      <c r="CZ69">
        <f>COUNTIF($CU$10:CU69,"&lt;&gt;"&amp;"")</f>
        <v>60</v>
      </c>
      <c r="DB69" t="str">
        <f t="shared" si="70"/>
        <v/>
      </c>
      <c r="DC69" t="e">
        <f t="shared" ca="1" si="71"/>
        <v>#N/A</v>
      </c>
    </row>
    <row r="70" spans="17:107" x14ac:dyDescent="0.25">
      <c r="Q70" s="58" t="e">
        <f t="shared" ca="1" si="76"/>
        <v>#N/A</v>
      </c>
      <c r="R70" t="str">
        <f>IF(Worksheet!I65=$S$2,$S$2,IF(Worksheet!I65=$S$3,$S$3,$S$1))</f>
        <v>5502A</v>
      </c>
      <c r="S70" s="59" t="str">
        <f t="shared" ca="1" si="1"/>
        <v>*</v>
      </c>
      <c r="T70" s="55" t="e">
        <f t="shared" si="50"/>
        <v>#N/A</v>
      </c>
      <c r="U70" s="60">
        <f>IF(Worksheet!S65="%",ABS(Worksheet!Z65),ABS(Worksheet!U65))</f>
        <v>0</v>
      </c>
      <c r="V70" s="126">
        <f>IF(Worksheet!S65="%",Worksheet!AA65,Worksheet!S65)</f>
        <v>0</v>
      </c>
      <c r="W70" s="60" t="str">
        <f>IF(Worksheet!S65="%","",IF(Worksheet!Z65&lt;&gt;"",Worksheet!Z65,""))</f>
        <v/>
      </c>
      <c r="X70" s="60" t="str">
        <f>IF(Worksheet!S65="%","",IF(Worksheet!AA65&lt;&gt;"",Worksheet!AA65,""))</f>
        <v/>
      </c>
      <c r="Y70" s="58" t="str">
        <f t="shared" si="51"/>
        <v/>
      </c>
      <c r="Z70" s="58" t="str">
        <f t="shared" si="52"/>
        <v>0</v>
      </c>
      <c r="AA70" s="58" t="str">
        <f t="shared" si="53"/>
        <v>DC</v>
      </c>
      <c r="AB70" s="58" t="str">
        <f t="shared" si="11"/>
        <v>DC0</v>
      </c>
      <c r="AC70" s="58" t="str">
        <f>IF(Worksheet!H65&lt;&gt;"",Worksheet!H65,"")</f>
        <v/>
      </c>
      <c r="AD70" s="58" t="str">
        <f t="shared" si="49"/>
        <v/>
      </c>
      <c r="AE70" s="109" t="str">
        <f t="shared" si="54"/>
        <v>DC0</v>
      </c>
      <c r="AF70" s="109" t="e">
        <f>HLOOKUP(AE70,$AH$10:AZ70,COUNTIF($AE$7:AE70,"&lt;&gt;"&amp;""),FALSE)</f>
        <v>#N/A</v>
      </c>
      <c r="AG70" s="66" t="e">
        <f t="shared" si="55"/>
        <v>#N/A</v>
      </c>
      <c r="AH70" s="96" t="e">
        <f ca="1">VLOOKUP($AG70,INDIRECT(CONCATENATE($CR70,"!",VLOOKUP($CR70,$AG$3:AH$8,AH$2,FALSE))),1,TRUE)</f>
        <v>#N/A</v>
      </c>
      <c r="AI70" s="96" t="e">
        <f ca="1">VLOOKUP($AG70,INDIRECT(CONCATENATE($CR70,"!",VLOOKUP($CR70,$AG$3:AI$8,AI$2,FALSE))),1,TRUE)</f>
        <v>#N/A</v>
      </c>
      <c r="AJ70" s="96" t="e">
        <f ca="1">VLOOKUP($AG70,INDIRECT(CONCATENATE($CR70,"!",VLOOKUP($CR70,$AG$3:AJ$8,AJ$2,FALSE))),1,TRUE)</f>
        <v>#N/A</v>
      </c>
      <c r="AK70" s="96" t="e">
        <f ca="1">VLOOKUP($AG70,INDIRECT(CONCATENATE($CR70,"!",VLOOKUP($CR70,$AG$3:AK$8,AK$2,FALSE))),1,TRUE)</f>
        <v>#N/A</v>
      </c>
      <c r="AL70" s="96" t="e">
        <f ca="1">VLOOKUP($AG70,INDIRECT(CONCATENATE($CR70,"!",VLOOKUP($CR70,$AG$3:AL$8,AL$2,FALSE))),1,TRUE)</f>
        <v>#N/A</v>
      </c>
      <c r="AM70" s="96" t="e">
        <f ca="1">VLOOKUP($AG70,INDIRECT(CONCATENATE($CR70,"!",VLOOKUP($CR70,$AG$3:AM$8,AM$2,FALSE))),1,TRUE)</f>
        <v>#N/A</v>
      </c>
      <c r="AN70" s="96" t="e">
        <f ca="1">VLOOKUP($AG70,INDIRECT(CONCATENATE($CR70,"!",VLOOKUP($CR70,$AG$3:AN$8,AN$2,FALSE))),1,TRUE)</f>
        <v>#N/A</v>
      </c>
      <c r="AO70" s="96" t="e">
        <f ca="1">VLOOKUP($AG70,INDIRECT(CONCATENATE($CR70,"!",VLOOKUP($CR70,$AG$3:AO$8,AO$2,FALSE))),1,TRUE)</f>
        <v>#N/A</v>
      </c>
      <c r="AP70" s="96" t="e">
        <f ca="1">VLOOKUP($AG70,INDIRECT(CONCATENATE($CR70,"!",VLOOKUP($CR70,$AG$3:AP$8,AP$2,FALSE))),1,TRUE)</f>
        <v>#N/A</v>
      </c>
      <c r="AQ70" s="96" t="e">
        <f ca="1">VLOOKUP($AG70,INDIRECT(CONCATENATE($CR70,"!",VLOOKUP($CR70,$AG$3:AQ$8,AQ$2,FALSE))),1,TRUE)</f>
        <v>#N/A</v>
      </c>
      <c r="AR70" s="96" t="e">
        <f ca="1">VLOOKUP($AG70,INDIRECT(CONCATENATE($CR70,"!",VLOOKUP($CR70,$AG$3:AR$8,AR$2,FALSE))),1,TRUE)</f>
        <v>#N/A</v>
      </c>
      <c r="AS70" s="96" t="e">
        <f ca="1">VLOOKUP($AG70,INDIRECT(CONCATENATE($CR70,"!",VLOOKUP($CR70,$AG$3:AS$8,AS$2,FALSE))),1,TRUE)</f>
        <v>#N/A</v>
      </c>
      <c r="AT70" s="96" t="e">
        <f ca="1">VLOOKUP($AG70,INDIRECT(CONCATENATE($CR70,"!",VLOOKUP($CR70,$AG$3:AT$8,AT$2,FALSE))),1,TRUE)</f>
        <v>#N/A</v>
      </c>
      <c r="AU70" s="96"/>
      <c r="AV70" s="96"/>
      <c r="AW70" s="96"/>
      <c r="AX70" s="96"/>
      <c r="AY70" s="96"/>
      <c r="AZ70" s="96"/>
      <c r="BA70" s="62">
        <f t="shared" si="72"/>
        <v>1</v>
      </c>
      <c r="BB70" s="58">
        <f t="shared" si="72"/>
        <v>1</v>
      </c>
      <c r="BC70" s="58">
        <f t="shared" si="73"/>
        <v>1</v>
      </c>
      <c r="BD70" s="58">
        <f t="shared" si="73"/>
        <v>1</v>
      </c>
      <c r="BE70" s="58">
        <f t="shared" si="16"/>
        <v>1</v>
      </c>
      <c r="BF70" s="58">
        <f t="shared" si="17"/>
        <v>1</v>
      </c>
      <c r="BG70" s="58">
        <f t="shared" si="18"/>
        <v>1</v>
      </c>
      <c r="BH70" s="58">
        <f t="shared" si="74"/>
        <v>1</v>
      </c>
      <c r="BI70" s="58">
        <f t="shared" si="74"/>
        <v>1</v>
      </c>
      <c r="BJ70" s="58">
        <f t="shared" si="74"/>
        <v>1</v>
      </c>
      <c r="BK70" s="58">
        <f t="shared" si="74"/>
        <v>1</v>
      </c>
      <c r="BL70" s="58">
        <f t="shared" si="74"/>
        <v>1</v>
      </c>
      <c r="BM70" s="58">
        <f t="shared" si="74"/>
        <v>1</v>
      </c>
      <c r="BU70" s="55" t="e">
        <f>HLOOKUP(AE70,$BA$10:BT70,COUNTIF($AE$7:AE70,"&lt;&gt;"&amp;""),FALSE)</f>
        <v>#N/A</v>
      </c>
      <c r="BV70" s="58">
        <f t="shared" si="19"/>
        <v>1</v>
      </c>
      <c r="BW70" s="55" t="str">
        <f t="shared" si="20"/>
        <v/>
      </c>
      <c r="BX70" s="110" t="str">
        <f ca="1">IF(OR(AE70=$BB$10,AE70=$BD$10,AE70=$BK$10,AE70=$BL$10,AE70=$BM$10),VLOOKUP(BW70,INDIRECT(CONCATENATE(CR70,"!",HLOOKUP(AE70,$CU$10:CY70,CZ70,FALSE))),1,TRUE),"")</f>
        <v/>
      </c>
      <c r="BY70" s="96" t="e">
        <f t="shared" ca="1" si="56"/>
        <v>#N/A</v>
      </c>
      <c r="BZ70" s="96" t="e">
        <f t="shared" ca="1" si="57"/>
        <v>#N/A</v>
      </c>
      <c r="CA70" s="96" t="e">
        <f t="shared" ca="1" si="58"/>
        <v>#N/A</v>
      </c>
      <c r="CB70" s="96" t="e">
        <f t="shared" ca="1" si="59"/>
        <v>#N/A</v>
      </c>
      <c r="CC70" s="96" t="e">
        <f t="shared" ca="1" si="60"/>
        <v>#VALUE!</v>
      </c>
      <c r="CD70" s="63">
        <f>Worksheet!K65</f>
        <v>0</v>
      </c>
      <c r="CE70" s="63">
        <f>Worksheet!L65</f>
        <v>0</v>
      </c>
      <c r="CF70" s="63">
        <f>Worksheet!M65</f>
        <v>0</v>
      </c>
      <c r="CG70" s="63">
        <f>Worksheet!N65</f>
        <v>0</v>
      </c>
      <c r="CH70" s="63">
        <f>Worksheet!O65</f>
        <v>0</v>
      </c>
      <c r="CI70" s="125" t="e">
        <f t="shared" ca="1" si="61"/>
        <v>#VALUE!</v>
      </c>
      <c r="CJ70" s="125" t="e">
        <f t="shared" ca="1" si="62"/>
        <v>#VALUE!</v>
      </c>
      <c r="CK70" s="125" t="e">
        <f t="shared" ca="1" si="63"/>
        <v>#VALUE!</v>
      </c>
      <c r="CL70" s="125" t="e">
        <f t="shared" ca="1" si="64"/>
        <v>#VALUE!</v>
      </c>
      <c r="CM70" s="125" t="e">
        <f t="shared" ca="1" si="65"/>
        <v>#VALUE!</v>
      </c>
      <c r="CN70" s="96" t="e">
        <f t="shared" ca="1" si="66"/>
        <v>#N/A</v>
      </c>
      <c r="CO70" s="97">
        <f>Worksheet!Q65</f>
        <v>0</v>
      </c>
      <c r="CP70" t="str">
        <f t="shared" si="67"/>
        <v>1</v>
      </c>
      <c r="CQ70" s="108" t="e">
        <f t="shared" si="68"/>
        <v>#N/A</v>
      </c>
      <c r="CR70" t="str">
        <f t="shared" si="34"/>
        <v>Standard1</v>
      </c>
      <c r="CT70" s="104" t="str">
        <f t="shared" ca="1" si="69"/>
        <v>$B$4:$P$1376</v>
      </c>
      <c r="CU70" s="96" t="str">
        <f>VLOOKUP($CR70,$CT$3:CU$8,2,FALSE)</f>
        <v>$I$230:$I$439</v>
      </c>
      <c r="CV70" s="96" t="str">
        <f>VLOOKUP($CR70,$CT$3:CV$8,3,FALSE)</f>
        <v>$I$471:$I$735</v>
      </c>
      <c r="CW70" s="96" t="str">
        <f>VLOOKUP($CR70,$CT$3:CW$8,4,FALSE)</f>
        <v>$I$736:$I$826</v>
      </c>
      <c r="CX70" s="96" t="str">
        <f>VLOOKUP($CR70,$CT$3:CX$8,5,FALSE)</f>
        <v>$I$827:$I$891</v>
      </c>
      <c r="CY70" s="96" t="str">
        <f>VLOOKUP($CR70,$CT$3:CY$8,6,FALSE)</f>
        <v>$I$892:$I$960</v>
      </c>
      <c r="CZ70">
        <f>COUNTIF($CU$10:CU70,"&lt;&gt;"&amp;"")</f>
        <v>61</v>
      </c>
      <c r="DB70" t="str">
        <f t="shared" si="70"/>
        <v/>
      </c>
      <c r="DC70" t="e">
        <f t="shared" ca="1" si="71"/>
        <v>#N/A</v>
      </c>
    </row>
    <row r="71" spans="17:107" x14ac:dyDescent="0.25">
      <c r="Q71" s="58" t="e">
        <f t="shared" ca="1" si="76"/>
        <v>#N/A</v>
      </c>
      <c r="R71" t="str">
        <f>IF(Worksheet!I66=$S$2,$S$2,IF(Worksheet!I66=$S$3,$S$3,$S$1))</f>
        <v>5502A</v>
      </c>
      <c r="S71" s="59" t="str">
        <f t="shared" ca="1" si="1"/>
        <v>*</v>
      </c>
      <c r="T71" s="55" t="e">
        <f t="shared" si="50"/>
        <v>#N/A</v>
      </c>
      <c r="U71" s="60">
        <f>IF(Worksheet!S66="%",ABS(Worksheet!Z66),ABS(Worksheet!U66))</f>
        <v>0</v>
      </c>
      <c r="V71" s="126">
        <f>IF(Worksheet!S66="%",Worksheet!AA66,Worksheet!S66)</f>
        <v>0</v>
      </c>
      <c r="W71" s="60" t="str">
        <f>IF(Worksheet!S66="%","",IF(Worksheet!Z66&lt;&gt;"",Worksheet!Z66,""))</f>
        <v/>
      </c>
      <c r="X71" s="60" t="str">
        <f>IF(Worksheet!S66="%","",IF(Worksheet!AA66&lt;&gt;"",Worksheet!AA66,""))</f>
        <v/>
      </c>
      <c r="Y71" s="58" t="str">
        <f t="shared" si="51"/>
        <v/>
      </c>
      <c r="Z71" s="58" t="str">
        <f t="shared" si="52"/>
        <v>0</v>
      </c>
      <c r="AA71" s="58" t="str">
        <f t="shared" si="53"/>
        <v>DC</v>
      </c>
      <c r="AB71" s="58" t="str">
        <f t="shared" si="11"/>
        <v>DC0</v>
      </c>
      <c r="AC71" s="58" t="str">
        <f>IF(Worksheet!H66&lt;&gt;"",Worksheet!H66,"")</f>
        <v/>
      </c>
      <c r="AD71" s="58" t="str">
        <f t="shared" si="49"/>
        <v/>
      </c>
      <c r="AE71" s="109" t="str">
        <f t="shared" si="54"/>
        <v>DC0</v>
      </c>
      <c r="AF71" s="109" t="e">
        <f>HLOOKUP(AE71,$AH$10:AZ71,COUNTIF($AE$7:AE71,"&lt;&gt;"&amp;""),FALSE)</f>
        <v>#N/A</v>
      </c>
      <c r="AG71" s="66" t="e">
        <f t="shared" si="55"/>
        <v>#N/A</v>
      </c>
      <c r="AH71" s="96" t="e">
        <f ca="1">VLOOKUP($AG71,INDIRECT(CONCATENATE($CR71,"!",VLOOKUP($CR71,$AG$3:AH$8,AH$2,FALSE))),1,TRUE)</f>
        <v>#N/A</v>
      </c>
      <c r="AI71" s="96" t="e">
        <f ca="1">VLOOKUP($AG71,INDIRECT(CONCATENATE($CR71,"!",VLOOKUP($CR71,$AG$3:AI$8,AI$2,FALSE))),1,TRUE)</f>
        <v>#N/A</v>
      </c>
      <c r="AJ71" s="96" t="e">
        <f ca="1">VLOOKUP($AG71,INDIRECT(CONCATENATE($CR71,"!",VLOOKUP($CR71,$AG$3:AJ$8,AJ$2,FALSE))),1,TRUE)</f>
        <v>#N/A</v>
      </c>
      <c r="AK71" s="96" t="e">
        <f ca="1">VLOOKUP($AG71,INDIRECT(CONCATENATE($CR71,"!",VLOOKUP($CR71,$AG$3:AK$8,AK$2,FALSE))),1,TRUE)</f>
        <v>#N/A</v>
      </c>
      <c r="AL71" s="96" t="e">
        <f ca="1">VLOOKUP($AG71,INDIRECT(CONCATENATE($CR71,"!",VLOOKUP($CR71,$AG$3:AL$8,AL$2,FALSE))),1,TRUE)</f>
        <v>#N/A</v>
      </c>
      <c r="AM71" s="96" t="e">
        <f ca="1">VLOOKUP($AG71,INDIRECT(CONCATENATE($CR71,"!",VLOOKUP($CR71,$AG$3:AM$8,AM$2,FALSE))),1,TRUE)</f>
        <v>#N/A</v>
      </c>
      <c r="AN71" s="96" t="e">
        <f ca="1">VLOOKUP($AG71,INDIRECT(CONCATENATE($CR71,"!",VLOOKUP($CR71,$AG$3:AN$8,AN$2,FALSE))),1,TRUE)</f>
        <v>#N/A</v>
      </c>
      <c r="AO71" s="96" t="e">
        <f ca="1">VLOOKUP($AG71,INDIRECT(CONCATENATE($CR71,"!",VLOOKUP($CR71,$AG$3:AO$8,AO$2,FALSE))),1,TRUE)</f>
        <v>#N/A</v>
      </c>
      <c r="AP71" s="96" t="e">
        <f ca="1">VLOOKUP($AG71,INDIRECT(CONCATENATE($CR71,"!",VLOOKUP($CR71,$AG$3:AP$8,AP$2,FALSE))),1,TRUE)</f>
        <v>#N/A</v>
      </c>
      <c r="AQ71" s="96" t="e">
        <f ca="1">VLOOKUP($AG71,INDIRECT(CONCATENATE($CR71,"!",VLOOKUP($CR71,$AG$3:AQ$8,AQ$2,FALSE))),1,TRUE)</f>
        <v>#N/A</v>
      </c>
      <c r="AR71" s="96" t="e">
        <f ca="1">VLOOKUP($AG71,INDIRECT(CONCATENATE($CR71,"!",VLOOKUP($CR71,$AG$3:AR$8,AR$2,FALSE))),1,TRUE)</f>
        <v>#N/A</v>
      </c>
      <c r="AS71" s="96" t="e">
        <f ca="1">VLOOKUP($AG71,INDIRECT(CONCATENATE($CR71,"!",VLOOKUP($CR71,$AG$3:AS$8,AS$2,FALSE))),1,TRUE)</f>
        <v>#N/A</v>
      </c>
      <c r="AT71" s="96" t="e">
        <f ca="1">VLOOKUP($AG71,INDIRECT(CONCATENATE($CR71,"!",VLOOKUP($CR71,$AG$3:AT$8,AT$2,FALSE))),1,TRUE)</f>
        <v>#N/A</v>
      </c>
      <c r="AU71" s="96"/>
      <c r="AV71" s="96"/>
      <c r="AW71" s="96"/>
      <c r="AX71" s="96"/>
      <c r="AY71" s="96"/>
      <c r="AZ71" s="96"/>
      <c r="BA71" s="62">
        <f t="shared" si="72"/>
        <v>1</v>
      </c>
      <c r="BB71" s="58">
        <f t="shared" si="72"/>
        <v>1</v>
      </c>
      <c r="BC71" s="58">
        <f t="shared" si="73"/>
        <v>1</v>
      </c>
      <c r="BD71" s="58">
        <f t="shared" si="73"/>
        <v>1</v>
      </c>
      <c r="BE71" s="58">
        <f t="shared" si="16"/>
        <v>1</v>
      </c>
      <c r="BF71" s="58">
        <f t="shared" si="17"/>
        <v>1</v>
      </c>
      <c r="BG71" s="58">
        <f t="shared" si="18"/>
        <v>1</v>
      </c>
      <c r="BH71" s="58">
        <f t="shared" si="74"/>
        <v>1</v>
      </c>
      <c r="BI71" s="58">
        <f t="shared" si="74"/>
        <v>1</v>
      </c>
      <c r="BJ71" s="58">
        <f t="shared" si="74"/>
        <v>1</v>
      </c>
      <c r="BK71" s="58">
        <f t="shared" si="74"/>
        <v>1</v>
      </c>
      <c r="BL71" s="58">
        <f t="shared" si="74"/>
        <v>1</v>
      </c>
      <c r="BM71" s="58">
        <f t="shared" si="74"/>
        <v>1</v>
      </c>
      <c r="BU71" s="55" t="e">
        <f>HLOOKUP(AE71,$BA$10:BT71,COUNTIF($AE$7:AE71,"&lt;&gt;"&amp;""),FALSE)</f>
        <v>#N/A</v>
      </c>
      <c r="BV71" s="58">
        <f t="shared" si="19"/>
        <v>1</v>
      </c>
      <c r="BW71" s="55" t="str">
        <f t="shared" si="20"/>
        <v/>
      </c>
      <c r="BX71" s="110" t="str">
        <f ca="1">IF(OR(AE71=$BB$10,AE71=$BD$10,AE71=$BK$10,AE71=$BL$10,AE71=$BM$10),VLOOKUP(BW71,INDIRECT(CONCATENATE(CR71,"!",HLOOKUP(AE71,$CU$10:CY71,CZ71,FALSE))),1,TRUE),"")</f>
        <v/>
      </c>
      <c r="BY71" s="96" t="e">
        <f t="shared" ca="1" si="56"/>
        <v>#N/A</v>
      </c>
      <c r="BZ71" s="96" t="e">
        <f t="shared" ca="1" si="57"/>
        <v>#N/A</v>
      </c>
      <c r="CA71" s="96" t="e">
        <f t="shared" ca="1" si="58"/>
        <v>#N/A</v>
      </c>
      <c r="CB71" s="96" t="e">
        <f t="shared" ca="1" si="59"/>
        <v>#N/A</v>
      </c>
      <c r="CC71" s="96" t="e">
        <f t="shared" ca="1" si="60"/>
        <v>#VALUE!</v>
      </c>
      <c r="CD71" s="63">
        <f>Worksheet!K66</f>
        <v>0</v>
      </c>
      <c r="CE71" s="63">
        <f>Worksheet!L66</f>
        <v>0</v>
      </c>
      <c r="CF71" s="63">
        <f>Worksheet!M66</f>
        <v>0</v>
      </c>
      <c r="CG71" s="63">
        <f>Worksheet!N66</f>
        <v>0</v>
      </c>
      <c r="CH71" s="63">
        <f>Worksheet!O66</f>
        <v>0</v>
      </c>
      <c r="CI71" s="125" t="e">
        <f t="shared" ca="1" si="61"/>
        <v>#VALUE!</v>
      </c>
      <c r="CJ71" s="125" t="e">
        <f t="shared" ca="1" si="62"/>
        <v>#VALUE!</v>
      </c>
      <c r="CK71" s="125" t="e">
        <f t="shared" ca="1" si="63"/>
        <v>#VALUE!</v>
      </c>
      <c r="CL71" s="125" t="e">
        <f t="shared" ca="1" si="64"/>
        <v>#VALUE!</v>
      </c>
      <c r="CM71" s="125" t="e">
        <f t="shared" ca="1" si="65"/>
        <v>#VALUE!</v>
      </c>
      <c r="CN71" s="96" t="e">
        <f t="shared" ca="1" si="66"/>
        <v>#N/A</v>
      </c>
      <c r="CO71" s="97">
        <f>Worksheet!Q66</f>
        <v>0</v>
      </c>
      <c r="CP71" t="str">
        <f t="shared" si="67"/>
        <v>1</v>
      </c>
      <c r="CQ71" s="108" t="e">
        <f t="shared" si="68"/>
        <v>#N/A</v>
      </c>
      <c r="CR71" t="str">
        <f t="shared" si="34"/>
        <v>Standard1</v>
      </c>
      <c r="CT71" s="104" t="str">
        <f t="shared" ca="1" si="69"/>
        <v>$B$4:$P$1376</v>
      </c>
      <c r="CU71" s="96" t="str">
        <f>VLOOKUP($CR71,$CT$3:CU$8,2,FALSE)</f>
        <v>$I$230:$I$439</v>
      </c>
      <c r="CV71" s="96" t="str">
        <f>VLOOKUP($CR71,$CT$3:CV$8,3,FALSE)</f>
        <v>$I$471:$I$735</v>
      </c>
      <c r="CW71" s="96" t="str">
        <f>VLOOKUP($CR71,$CT$3:CW$8,4,FALSE)</f>
        <v>$I$736:$I$826</v>
      </c>
      <c r="CX71" s="96" t="str">
        <f>VLOOKUP($CR71,$CT$3:CX$8,5,FALSE)</f>
        <v>$I$827:$I$891</v>
      </c>
      <c r="CY71" s="96" t="str">
        <f>VLOOKUP($CR71,$CT$3:CY$8,6,FALSE)</f>
        <v>$I$892:$I$960</v>
      </c>
      <c r="CZ71">
        <f>COUNTIF($CU$10:CU71,"&lt;&gt;"&amp;"")</f>
        <v>62</v>
      </c>
      <c r="DB71" t="str">
        <f t="shared" si="70"/>
        <v/>
      </c>
      <c r="DC71" t="e">
        <f t="shared" ca="1" si="71"/>
        <v>#N/A</v>
      </c>
    </row>
    <row r="72" spans="17:107" x14ac:dyDescent="0.25">
      <c r="Q72" s="58" t="e">
        <f t="shared" ca="1" si="76"/>
        <v>#N/A</v>
      </c>
      <c r="R72" t="str">
        <f>IF(Worksheet!I67=$S$2,$S$2,IF(Worksheet!I67=$S$3,$S$3,$S$1))</f>
        <v>5502A</v>
      </c>
      <c r="S72" s="59" t="str">
        <f t="shared" ca="1" si="1"/>
        <v>*</v>
      </c>
      <c r="T72" s="55" t="e">
        <f t="shared" si="50"/>
        <v>#N/A</v>
      </c>
      <c r="U72" s="60">
        <f>IF(Worksheet!S67="%",ABS(Worksheet!Z67),ABS(Worksheet!U67))</f>
        <v>0</v>
      </c>
      <c r="V72" s="126">
        <f>IF(Worksheet!S67="%",Worksheet!AA67,Worksheet!S67)</f>
        <v>0</v>
      </c>
      <c r="W72" s="60" t="str">
        <f>IF(Worksheet!S67="%","",IF(Worksheet!Z67&lt;&gt;"",Worksheet!Z67,""))</f>
        <v/>
      </c>
      <c r="X72" s="60" t="str">
        <f>IF(Worksheet!S67="%","",IF(Worksheet!AA67&lt;&gt;"",Worksheet!AA67,""))</f>
        <v/>
      </c>
      <c r="Y72" s="58" t="str">
        <f t="shared" si="51"/>
        <v/>
      </c>
      <c r="Z72" s="58" t="str">
        <f t="shared" si="52"/>
        <v>0</v>
      </c>
      <c r="AA72" s="58" t="str">
        <f t="shared" si="53"/>
        <v>DC</v>
      </c>
      <c r="AB72" s="58" t="str">
        <f t="shared" si="11"/>
        <v>DC0</v>
      </c>
      <c r="AC72" s="58" t="str">
        <f>IF(Worksheet!H67&lt;&gt;"",Worksheet!H67,"")</f>
        <v/>
      </c>
      <c r="AD72" s="58" t="str">
        <f t="shared" si="49"/>
        <v/>
      </c>
      <c r="AE72" s="109" t="str">
        <f t="shared" si="54"/>
        <v>DC0</v>
      </c>
      <c r="AF72" s="109" t="e">
        <f>HLOOKUP(AE72,$AH$10:AZ72,COUNTIF($AE$7:AE72,"&lt;&gt;"&amp;""),FALSE)</f>
        <v>#N/A</v>
      </c>
      <c r="AG72" s="66" t="e">
        <f t="shared" si="55"/>
        <v>#N/A</v>
      </c>
      <c r="AH72" s="96" t="e">
        <f ca="1">VLOOKUP($AG72,INDIRECT(CONCATENATE($CR72,"!",VLOOKUP($CR72,$AG$3:AH$8,AH$2,FALSE))),1,TRUE)</f>
        <v>#N/A</v>
      </c>
      <c r="AI72" s="96" t="e">
        <f ca="1">VLOOKUP($AG72,INDIRECT(CONCATENATE($CR72,"!",VLOOKUP($CR72,$AG$3:AI$8,AI$2,FALSE))),1,TRUE)</f>
        <v>#N/A</v>
      </c>
      <c r="AJ72" s="96" t="e">
        <f ca="1">VLOOKUP($AG72,INDIRECT(CONCATENATE($CR72,"!",VLOOKUP($CR72,$AG$3:AJ$8,AJ$2,FALSE))),1,TRUE)</f>
        <v>#N/A</v>
      </c>
      <c r="AK72" s="96" t="e">
        <f ca="1">VLOOKUP($AG72,INDIRECT(CONCATENATE($CR72,"!",VLOOKUP($CR72,$AG$3:AK$8,AK$2,FALSE))),1,TRUE)</f>
        <v>#N/A</v>
      </c>
      <c r="AL72" s="96" t="e">
        <f ca="1">VLOOKUP($AG72,INDIRECT(CONCATENATE($CR72,"!",VLOOKUP($CR72,$AG$3:AL$8,AL$2,FALSE))),1,TRUE)</f>
        <v>#N/A</v>
      </c>
      <c r="AM72" s="96" t="e">
        <f ca="1">VLOOKUP($AG72,INDIRECT(CONCATENATE($CR72,"!",VLOOKUP($CR72,$AG$3:AM$8,AM$2,FALSE))),1,TRUE)</f>
        <v>#N/A</v>
      </c>
      <c r="AN72" s="96" t="e">
        <f ca="1">VLOOKUP($AG72,INDIRECT(CONCATENATE($CR72,"!",VLOOKUP($CR72,$AG$3:AN$8,AN$2,FALSE))),1,TRUE)</f>
        <v>#N/A</v>
      </c>
      <c r="AO72" s="96" t="e">
        <f ca="1">VLOOKUP($AG72,INDIRECT(CONCATENATE($CR72,"!",VLOOKUP($CR72,$AG$3:AO$8,AO$2,FALSE))),1,TRUE)</f>
        <v>#N/A</v>
      </c>
      <c r="AP72" s="96" t="e">
        <f ca="1">VLOOKUP($AG72,INDIRECT(CONCATENATE($CR72,"!",VLOOKUP($CR72,$AG$3:AP$8,AP$2,FALSE))),1,TRUE)</f>
        <v>#N/A</v>
      </c>
      <c r="AQ72" s="96" t="e">
        <f ca="1">VLOOKUP($AG72,INDIRECT(CONCATENATE($CR72,"!",VLOOKUP($CR72,$AG$3:AQ$8,AQ$2,FALSE))),1,TRUE)</f>
        <v>#N/A</v>
      </c>
      <c r="AR72" s="96" t="e">
        <f ca="1">VLOOKUP($AG72,INDIRECT(CONCATENATE($CR72,"!",VLOOKUP($CR72,$AG$3:AR$8,AR$2,FALSE))),1,TRUE)</f>
        <v>#N/A</v>
      </c>
      <c r="AS72" s="96" t="e">
        <f ca="1">VLOOKUP($AG72,INDIRECT(CONCATENATE($CR72,"!",VLOOKUP($CR72,$AG$3:AS$8,AS$2,FALSE))),1,TRUE)</f>
        <v>#N/A</v>
      </c>
      <c r="AT72" s="96" t="e">
        <f ca="1">VLOOKUP($AG72,INDIRECT(CONCATENATE($CR72,"!",VLOOKUP($CR72,$AG$3:AT$8,AT$2,FALSE))),1,TRUE)</f>
        <v>#N/A</v>
      </c>
      <c r="AU72" s="96"/>
      <c r="AV72" s="96"/>
      <c r="AW72" s="96"/>
      <c r="AX72" s="96"/>
      <c r="AY72" s="96"/>
      <c r="AZ72" s="96"/>
      <c r="BA72" s="62">
        <f t="shared" si="72"/>
        <v>1</v>
      </c>
      <c r="BB72" s="58">
        <f t="shared" si="72"/>
        <v>1</v>
      </c>
      <c r="BC72" s="58">
        <f t="shared" si="73"/>
        <v>1</v>
      </c>
      <c r="BD72" s="58">
        <f t="shared" si="73"/>
        <v>1</v>
      </c>
      <c r="BE72" s="58">
        <f t="shared" si="16"/>
        <v>1</v>
      </c>
      <c r="BF72" s="58">
        <f t="shared" si="17"/>
        <v>1</v>
      </c>
      <c r="BG72" s="58">
        <f t="shared" si="18"/>
        <v>1</v>
      </c>
      <c r="BH72" s="58">
        <f t="shared" si="74"/>
        <v>1</v>
      </c>
      <c r="BI72" s="58">
        <f t="shared" si="74"/>
        <v>1</v>
      </c>
      <c r="BJ72" s="58">
        <f t="shared" si="74"/>
        <v>1</v>
      </c>
      <c r="BK72" s="58">
        <f t="shared" si="74"/>
        <v>1</v>
      </c>
      <c r="BL72" s="58">
        <f t="shared" si="74"/>
        <v>1</v>
      </c>
      <c r="BM72" s="58">
        <f t="shared" si="74"/>
        <v>1</v>
      </c>
      <c r="BU72" s="55" t="e">
        <f>HLOOKUP(AE72,$BA$10:BT72,COUNTIF($AE$7:AE72,"&lt;&gt;"&amp;""),FALSE)</f>
        <v>#N/A</v>
      </c>
      <c r="BV72" s="58">
        <f t="shared" si="19"/>
        <v>1</v>
      </c>
      <c r="BW72" s="55" t="str">
        <f t="shared" si="20"/>
        <v/>
      </c>
      <c r="BX72" s="110" t="str">
        <f ca="1">IF(OR(AE72=$BB$10,AE72=$BD$10,AE72=$BK$10,AE72=$BL$10,AE72=$BM$10),VLOOKUP(BW72,INDIRECT(CONCATENATE(CR72,"!",HLOOKUP(AE72,$CU$10:CY72,CZ72,FALSE))),1,TRUE),"")</f>
        <v/>
      </c>
      <c r="BY72" s="96" t="e">
        <f t="shared" ca="1" si="56"/>
        <v>#N/A</v>
      </c>
      <c r="BZ72" s="96" t="e">
        <f t="shared" ca="1" si="57"/>
        <v>#N/A</v>
      </c>
      <c r="CA72" s="96" t="e">
        <f t="shared" ca="1" si="58"/>
        <v>#N/A</v>
      </c>
      <c r="CB72" s="96" t="e">
        <f t="shared" ca="1" si="59"/>
        <v>#N/A</v>
      </c>
      <c r="CC72" s="96" t="e">
        <f t="shared" ca="1" si="60"/>
        <v>#VALUE!</v>
      </c>
      <c r="CD72" s="63">
        <f>Worksheet!K67</f>
        <v>0</v>
      </c>
      <c r="CE72" s="63">
        <f>Worksheet!L67</f>
        <v>0</v>
      </c>
      <c r="CF72" s="63">
        <f>Worksheet!M67</f>
        <v>0</v>
      </c>
      <c r="CG72" s="63">
        <f>Worksheet!N67</f>
        <v>0</v>
      </c>
      <c r="CH72" s="63">
        <f>Worksheet!O67</f>
        <v>0</v>
      </c>
      <c r="CI72" s="125" t="e">
        <f t="shared" ca="1" si="61"/>
        <v>#VALUE!</v>
      </c>
      <c r="CJ72" s="125" t="e">
        <f t="shared" ca="1" si="62"/>
        <v>#VALUE!</v>
      </c>
      <c r="CK72" s="125" t="e">
        <f t="shared" ca="1" si="63"/>
        <v>#VALUE!</v>
      </c>
      <c r="CL72" s="125" t="e">
        <f t="shared" ca="1" si="64"/>
        <v>#VALUE!</v>
      </c>
      <c r="CM72" s="125" t="e">
        <f t="shared" ca="1" si="65"/>
        <v>#VALUE!</v>
      </c>
      <c r="CN72" s="96" t="e">
        <f t="shared" ca="1" si="66"/>
        <v>#N/A</v>
      </c>
      <c r="CO72" s="97">
        <f>Worksheet!Q67</f>
        <v>0</v>
      </c>
      <c r="CP72" t="str">
        <f t="shared" si="67"/>
        <v>1</v>
      </c>
      <c r="CQ72" s="108" t="e">
        <f t="shared" si="68"/>
        <v>#N/A</v>
      </c>
      <c r="CR72" t="str">
        <f t="shared" si="34"/>
        <v>Standard1</v>
      </c>
      <c r="CT72" s="104" t="str">
        <f t="shared" ca="1" si="69"/>
        <v>$B$4:$P$1376</v>
      </c>
      <c r="CU72" s="96" t="str">
        <f>VLOOKUP($CR72,$CT$3:CU$8,2,FALSE)</f>
        <v>$I$230:$I$439</v>
      </c>
      <c r="CV72" s="96" t="str">
        <f>VLOOKUP($CR72,$CT$3:CV$8,3,FALSE)</f>
        <v>$I$471:$I$735</v>
      </c>
      <c r="CW72" s="96" t="str">
        <f>VLOOKUP($CR72,$CT$3:CW$8,4,FALSE)</f>
        <v>$I$736:$I$826</v>
      </c>
      <c r="CX72" s="96" t="str">
        <f>VLOOKUP($CR72,$CT$3:CX$8,5,FALSE)</f>
        <v>$I$827:$I$891</v>
      </c>
      <c r="CY72" s="96" t="str">
        <f>VLOOKUP($CR72,$CT$3:CY$8,6,FALSE)</f>
        <v>$I$892:$I$960</v>
      </c>
      <c r="CZ72">
        <f>COUNTIF($CU$10:CU72,"&lt;&gt;"&amp;"")</f>
        <v>63</v>
      </c>
      <c r="DB72" t="str">
        <f t="shared" si="70"/>
        <v/>
      </c>
      <c r="DC72" t="e">
        <f t="shared" ca="1" si="71"/>
        <v>#N/A</v>
      </c>
    </row>
    <row r="73" spans="17:107" x14ac:dyDescent="0.25">
      <c r="Q73" s="58" t="e">
        <f t="shared" ca="1" si="76"/>
        <v>#N/A</v>
      </c>
      <c r="R73" t="str">
        <f>IF(Worksheet!I68=$S$2,$S$2,IF(Worksheet!I68=$S$3,$S$3,$S$1))</f>
        <v>5502A</v>
      </c>
      <c r="S73" s="59" t="str">
        <f t="shared" ca="1" si="1"/>
        <v>*</v>
      </c>
      <c r="T73" s="55" t="e">
        <f t="shared" si="50"/>
        <v>#N/A</v>
      </c>
      <c r="U73" s="60">
        <f>IF(Worksheet!S68="%",ABS(Worksheet!Z68),ABS(Worksheet!U68))</f>
        <v>0</v>
      </c>
      <c r="V73" s="126">
        <f>IF(Worksheet!S68="%",Worksheet!AA68,Worksheet!S68)</f>
        <v>0</v>
      </c>
      <c r="W73" s="60" t="str">
        <f>IF(Worksheet!S68="%","",IF(Worksheet!Z68&lt;&gt;"",Worksheet!Z68,""))</f>
        <v/>
      </c>
      <c r="X73" s="60" t="str">
        <f>IF(Worksheet!S68="%","",IF(Worksheet!AA68&lt;&gt;"",Worksheet!AA68,""))</f>
        <v/>
      </c>
      <c r="Y73" s="58" t="str">
        <f t="shared" si="51"/>
        <v/>
      </c>
      <c r="Z73" s="58" t="str">
        <f t="shared" si="52"/>
        <v>0</v>
      </c>
      <c r="AA73" s="58" t="str">
        <f t="shared" si="53"/>
        <v>DC</v>
      </c>
      <c r="AB73" s="58" t="str">
        <f t="shared" si="11"/>
        <v>DC0</v>
      </c>
      <c r="AC73" s="58" t="str">
        <f>IF(Worksheet!H68&lt;&gt;"",Worksheet!H68,"")</f>
        <v/>
      </c>
      <c r="AD73" s="58" t="str">
        <f t="shared" si="49"/>
        <v/>
      </c>
      <c r="AE73" s="109" t="str">
        <f t="shared" si="54"/>
        <v>DC0</v>
      </c>
      <c r="AF73" s="109" t="e">
        <f>HLOOKUP(AE73,$AH$10:AZ73,COUNTIF($AE$7:AE73,"&lt;&gt;"&amp;""),FALSE)</f>
        <v>#N/A</v>
      </c>
      <c r="AG73" s="66" t="e">
        <f t="shared" si="55"/>
        <v>#N/A</v>
      </c>
      <c r="AH73" s="96" t="e">
        <f ca="1">VLOOKUP($AG73,INDIRECT(CONCATENATE($CR73,"!",VLOOKUP($CR73,$AG$3:AH$8,AH$2,FALSE))),1,TRUE)</f>
        <v>#N/A</v>
      </c>
      <c r="AI73" s="96" t="e">
        <f ca="1">VLOOKUP($AG73,INDIRECT(CONCATENATE($CR73,"!",VLOOKUP($CR73,$AG$3:AI$8,AI$2,FALSE))),1,TRUE)</f>
        <v>#N/A</v>
      </c>
      <c r="AJ73" s="96" t="e">
        <f ca="1">VLOOKUP($AG73,INDIRECT(CONCATENATE($CR73,"!",VLOOKUP($CR73,$AG$3:AJ$8,AJ$2,FALSE))),1,TRUE)</f>
        <v>#N/A</v>
      </c>
      <c r="AK73" s="96" t="e">
        <f ca="1">VLOOKUP($AG73,INDIRECT(CONCATENATE($CR73,"!",VLOOKUP($CR73,$AG$3:AK$8,AK$2,FALSE))),1,TRUE)</f>
        <v>#N/A</v>
      </c>
      <c r="AL73" s="96" t="e">
        <f ca="1">VLOOKUP($AG73,INDIRECT(CONCATENATE($CR73,"!",VLOOKUP($CR73,$AG$3:AL$8,AL$2,FALSE))),1,TRUE)</f>
        <v>#N/A</v>
      </c>
      <c r="AM73" s="96" t="e">
        <f ca="1">VLOOKUP($AG73,INDIRECT(CONCATENATE($CR73,"!",VLOOKUP($CR73,$AG$3:AM$8,AM$2,FALSE))),1,TRUE)</f>
        <v>#N/A</v>
      </c>
      <c r="AN73" s="96" t="e">
        <f ca="1">VLOOKUP($AG73,INDIRECT(CONCATENATE($CR73,"!",VLOOKUP($CR73,$AG$3:AN$8,AN$2,FALSE))),1,TRUE)</f>
        <v>#N/A</v>
      </c>
      <c r="AO73" s="96" t="e">
        <f ca="1">VLOOKUP($AG73,INDIRECT(CONCATENATE($CR73,"!",VLOOKUP($CR73,$AG$3:AO$8,AO$2,FALSE))),1,TRUE)</f>
        <v>#N/A</v>
      </c>
      <c r="AP73" s="96" t="e">
        <f ca="1">VLOOKUP($AG73,INDIRECT(CONCATENATE($CR73,"!",VLOOKUP($CR73,$AG$3:AP$8,AP$2,FALSE))),1,TRUE)</f>
        <v>#N/A</v>
      </c>
      <c r="AQ73" s="96" t="e">
        <f ca="1">VLOOKUP($AG73,INDIRECT(CONCATENATE($CR73,"!",VLOOKUP($CR73,$AG$3:AQ$8,AQ$2,FALSE))),1,TRUE)</f>
        <v>#N/A</v>
      </c>
      <c r="AR73" s="96" t="e">
        <f ca="1">VLOOKUP($AG73,INDIRECT(CONCATENATE($CR73,"!",VLOOKUP($CR73,$AG$3:AR$8,AR$2,FALSE))),1,TRUE)</f>
        <v>#N/A</v>
      </c>
      <c r="AS73" s="96" t="e">
        <f ca="1">VLOOKUP($AG73,INDIRECT(CONCATENATE($CR73,"!",VLOOKUP($CR73,$AG$3:AS$8,AS$2,FALSE))),1,TRUE)</f>
        <v>#N/A</v>
      </c>
      <c r="AT73" s="96" t="e">
        <f ca="1">VLOOKUP($AG73,INDIRECT(CONCATENATE($CR73,"!",VLOOKUP($CR73,$AG$3:AT$8,AT$2,FALSE))),1,TRUE)</f>
        <v>#N/A</v>
      </c>
      <c r="AU73" s="96"/>
      <c r="AV73" s="96"/>
      <c r="AW73" s="96"/>
      <c r="AX73" s="96"/>
      <c r="AY73" s="96"/>
      <c r="AZ73" s="96"/>
      <c r="BA73" s="62">
        <f t="shared" si="72"/>
        <v>1</v>
      </c>
      <c r="BB73" s="58">
        <f t="shared" si="72"/>
        <v>1</v>
      </c>
      <c r="BC73" s="58">
        <f t="shared" si="73"/>
        <v>1</v>
      </c>
      <c r="BD73" s="58">
        <f t="shared" si="73"/>
        <v>1</v>
      </c>
      <c r="BE73" s="58">
        <f t="shared" si="16"/>
        <v>1</v>
      </c>
      <c r="BF73" s="58">
        <f t="shared" si="17"/>
        <v>1</v>
      </c>
      <c r="BG73" s="58">
        <f t="shared" si="18"/>
        <v>1</v>
      </c>
      <c r="BH73" s="58">
        <f t="shared" si="74"/>
        <v>1</v>
      </c>
      <c r="BI73" s="58">
        <f t="shared" si="74"/>
        <v>1</v>
      </c>
      <c r="BJ73" s="58">
        <f t="shared" si="74"/>
        <v>1</v>
      </c>
      <c r="BK73" s="58">
        <f t="shared" si="74"/>
        <v>1</v>
      </c>
      <c r="BL73" s="58">
        <f t="shared" si="74"/>
        <v>1</v>
      </c>
      <c r="BM73" s="58">
        <f t="shared" si="74"/>
        <v>1</v>
      </c>
      <c r="BU73" s="55" t="e">
        <f>HLOOKUP(AE73,$BA$10:BT73,COUNTIF($AE$7:AE73,"&lt;&gt;"&amp;""),FALSE)</f>
        <v>#N/A</v>
      </c>
      <c r="BV73" s="58">
        <f t="shared" si="19"/>
        <v>1</v>
      </c>
      <c r="BW73" s="55" t="str">
        <f t="shared" si="20"/>
        <v/>
      </c>
      <c r="BX73" s="110" t="str">
        <f ca="1">IF(OR(AE73=$BB$10,AE73=$BD$10,AE73=$BK$10,AE73=$BL$10,AE73=$BM$10),VLOOKUP(BW73,INDIRECT(CONCATENATE(CR73,"!",HLOOKUP(AE73,$CU$10:CY73,CZ73,FALSE))),1,TRUE),"")</f>
        <v/>
      </c>
      <c r="BY73" s="96" t="e">
        <f t="shared" ca="1" si="56"/>
        <v>#N/A</v>
      </c>
      <c r="BZ73" s="96" t="e">
        <f t="shared" ca="1" si="57"/>
        <v>#N/A</v>
      </c>
      <c r="CA73" s="96" t="e">
        <f t="shared" ca="1" si="58"/>
        <v>#N/A</v>
      </c>
      <c r="CB73" s="96" t="e">
        <f t="shared" ca="1" si="59"/>
        <v>#N/A</v>
      </c>
      <c r="CC73" s="96" t="e">
        <f t="shared" ca="1" si="60"/>
        <v>#VALUE!</v>
      </c>
      <c r="CD73" s="63">
        <f>Worksheet!K68</f>
        <v>0</v>
      </c>
      <c r="CE73" s="63">
        <f>Worksheet!L68</f>
        <v>0</v>
      </c>
      <c r="CF73" s="63">
        <f>Worksheet!M68</f>
        <v>0</v>
      </c>
      <c r="CG73" s="63">
        <f>Worksheet!N68</f>
        <v>0</v>
      </c>
      <c r="CH73" s="63">
        <f>Worksheet!O68</f>
        <v>0</v>
      </c>
      <c r="CI73" s="125" t="e">
        <f t="shared" ca="1" si="61"/>
        <v>#VALUE!</v>
      </c>
      <c r="CJ73" s="125" t="e">
        <f t="shared" ca="1" si="62"/>
        <v>#VALUE!</v>
      </c>
      <c r="CK73" s="125" t="e">
        <f t="shared" ca="1" si="63"/>
        <v>#VALUE!</v>
      </c>
      <c r="CL73" s="125" t="e">
        <f t="shared" ca="1" si="64"/>
        <v>#VALUE!</v>
      </c>
      <c r="CM73" s="125" t="e">
        <f t="shared" ca="1" si="65"/>
        <v>#VALUE!</v>
      </c>
      <c r="CN73" s="96" t="e">
        <f t="shared" ca="1" si="66"/>
        <v>#N/A</v>
      </c>
      <c r="CO73" s="97">
        <f>Worksheet!Q68</f>
        <v>0</v>
      </c>
      <c r="CP73" t="str">
        <f t="shared" si="67"/>
        <v>1</v>
      </c>
      <c r="CQ73" s="108" t="e">
        <f t="shared" si="68"/>
        <v>#N/A</v>
      </c>
      <c r="CR73" t="str">
        <f t="shared" si="34"/>
        <v>Standard1</v>
      </c>
      <c r="CT73" s="104" t="str">
        <f t="shared" ca="1" si="69"/>
        <v>$B$4:$P$1376</v>
      </c>
      <c r="CU73" s="96" t="str">
        <f>VLOOKUP($CR73,$CT$3:CU$8,2,FALSE)</f>
        <v>$I$230:$I$439</v>
      </c>
      <c r="CV73" s="96" t="str">
        <f>VLOOKUP($CR73,$CT$3:CV$8,3,FALSE)</f>
        <v>$I$471:$I$735</v>
      </c>
      <c r="CW73" s="96" t="str">
        <f>VLOOKUP($CR73,$CT$3:CW$8,4,FALSE)</f>
        <v>$I$736:$I$826</v>
      </c>
      <c r="CX73" s="96" t="str">
        <f>VLOOKUP($CR73,$CT$3:CX$8,5,FALSE)</f>
        <v>$I$827:$I$891</v>
      </c>
      <c r="CY73" s="96" t="str">
        <f>VLOOKUP($CR73,$CT$3:CY$8,6,FALSE)</f>
        <v>$I$892:$I$960</v>
      </c>
      <c r="CZ73">
        <f>COUNTIF($CU$10:CU73,"&lt;&gt;"&amp;"")</f>
        <v>64</v>
      </c>
      <c r="DB73" t="str">
        <f t="shared" si="70"/>
        <v/>
      </c>
      <c r="DC73" t="e">
        <f t="shared" ca="1" si="71"/>
        <v>#N/A</v>
      </c>
    </row>
    <row r="74" spans="17:107" x14ac:dyDescent="0.25">
      <c r="Q74" s="58" t="e">
        <f t="shared" ca="1" si="76"/>
        <v>#N/A</v>
      </c>
      <c r="R74" t="str">
        <f>IF(Worksheet!I69=$S$2,$S$2,IF(Worksheet!I69=$S$3,$S$3,$S$1))</f>
        <v>5502A</v>
      </c>
      <c r="S74" s="59" t="str">
        <f t="shared" ca="1" si="1"/>
        <v>*</v>
      </c>
      <c r="T74" s="55" t="e">
        <f t="shared" si="50"/>
        <v>#N/A</v>
      </c>
      <c r="U74" s="60">
        <f>IF(Worksheet!S69="%",ABS(Worksheet!Z69),ABS(Worksheet!U69))</f>
        <v>0</v>
      </c>
      <c r="V74" s="126">
        <f>IF(Worksheet!S69="%",Worksheet!AA69,Worksheet!S69)</f>
        <v>0</v>
      </c>
      <c r="W74" s="60" t="str">
        <f>IF(Worksheet!S69="%","",IF(Worksheet!Z69&lt;&gt;"",Worksheet!Z69,""))</f>
        <v/>
      </c>
      <c r="X74" s="60" t="str">
        <f>IF(Worksheet!S69="%","",IF(Worksheet!AA69&lt;&gt;"",Worksheet!AA69,""))</f>
        <v/>
      </c>
      <c r="Y74" s="58" t="str">
        <f t="shared" si="51"/>
        <v/>
      </c>
      <c r="Z74" s="58" t="str">
        <f t="shared" si="52"/>
        <v>0</v>
      </c>
      <c r="AA74" s="58" t="str">
        <f t="shared" si="53"/>
        <v>DC</v>
      </c>
      <c r="AB74" s="58" t="str">
        <f t="shared" si="11"/>
        <v>DC0</v>
      </c>
      <c r="AC74" s="58" t="str">
        <f>IF(Worksheet!H69&lt;&gt;"",Worksheet!H69,"")</f>
        <v/>
      </c>
      <c r="AD74" s="58" t="str">
        <f t="shared" si="49"/>
        <v/>
      </c>
      <c r="AE74" s="109" t="str">
        <f t="shared" si="54"/>
        <v>DC0</v>
      </c>
      <c r="AF74" s="109" t="e">
        <f>HLOOKUP(AE74,$AH$10:AZ74,COUNTIF($AE$7:AE74,"&lt;&gt;"&amp;""),FALSE)</f>
        <v>#N/A</v>
      </c>
      <c r="AG74" s="66" t="e">
        <f t="shared" si="55"/>
        <v>#N/A</v>
      </c>
      <c r="AH74" s="96" t="e">
        <f ca="1">VLOOKUP($AG74,INDIRECT(CONCATENATE($CR74,"!",VLOOKUP($CR74,$AG$3:AH$8,AH$2,FALSE))),1,TRUE)</f>
        <v>#N/A</v>
      </c>
      <c r="AI74" s="96" t="e">
        <f ca="1">VLOOKUP($AG74,INDIRECT(CONCATENATE($CR74,"!",VLOOKUP($CR74,$AG$3:AI$8,AI$2,FALSE))),1,TRUE)</f>
        <v>#N/A</v>
      </c>
      <c r="AJ74" s="96" t="e">
        <f ca="1">VLOOKUP($AG74,INDIRECT(CONCATENATE($CR74,"!",VLOOKUP($CR74,$AG$3:AJ$8,AJ$2,FALSE))),1,TRUE)</f>
        <v>#N/A</v>
      </c>
      <c r="AK74" s="96" t="e">
        <f ca="1">VLOOKUP($AG74,INDIRECT(CONCATENATE($CR74,"!",VLOOKUP($CR74,$AG$3:AK$8,AK$2,FALSE))),1,TRUE)</f>
        <v>#N/A</v>
      </c>
      <c r="AL74" s="96" t="e">
        <f ca="1">VLOOKUP($AG74,INDIRECT(CONCATENATE($CR74,"!",VLOOKUP($CR74,$AG$3:AL$8,AL$2,FALSE))),1,TRUE)</f>
        <v>#N/A</v>
      </c>
      <c r="AM74" s="96" t="e">
        <f ca="1">VLOOKUP($AG74,INDIRECT(CONCATENATE($CR74,"!",VLOOKUP($CR74,$AG$3:AM$8,AM$2,FALSE))),1,TRUE)</f>
        <v>#N/A</v>
      </c>
      <c r="AN74" s="96" t="e">
        <f ca="1">VLOOKUP($AG74,INDIRECT(CONCATENATE($CR74,"!",VLOOKUP($CR74,$AG$3:AN$8,AN$2,FALSE))),1,TRUE)</f>
        <v>#N/A</v>
      </c>
      <c r="AO74" s="96" t="e">
        <f ca="1">VLOOKUP($AG74,INDIRECT(CONCATENATE($CR74,"!",VLOOKUP($CR74,$AG$3:AO$8,AO$2,FALSE))),1,TRUE)</f>
        <v>#N/A</v>
      </c>
      <c r="AP74" s="96" t="e">
        <f ca="1">VLOOKUP($AG74,INDIRECT(CONCATENATE($CR74,"!",VLOOKUP($CR74,$AG$3:AP$8,AP$2,FALSE))),1,TRUE)</f>
        <v>#N/A</v>
      </c>
      <c r="AQ74" s="96" t="e">
        <f ca="1">VLOOKUP($AG74,INDIRECT(CONCATENATE($CR74,"!",VLOOKUP($CR74,$AG$3:AQ$8,AQ$2,FALSE))),1,TRUE)</f>
        <v>#N/A</v>
      </c>
      <c r="AR74" s="96" t="e">
        <f ca="1">VLOOKUP($AG74,INDIRECT(CONCATENATE($CR74,"!",VLOOKUP($CR74,$AG$3:AR$8,AR$2,FALSE))),1,TRUE)</f>
        <v>#N/A</v>
      </c>
      <c r="AS74" s="96" t="e">
        <f ca="1">VLOOKUP($AG74,INDIRECT(CONCATENATE($CR74,"!",VLOOKUP($CR74,$AG$3:AS$8,AS$2,FALSE))),1,TRUE)</f>
        <v>#N/A</v>
      </c>
      <c r="AT74" s="96" t="e">
        <f ca="1">VLOOKUP($AG74,INDIRECT(CONCATENATE($CR74,"!",VLOOKUP($CR74,$AG$3:AT$8,AT$2,FALSE))),1,TRUE)</f>
        <v>#N/A</v>
      </c>
      <c r="AU74" s="96"/>
      <c r="AV74" s="96"/>
      <c r="AW74" s="96"/>
      <c r="AX74" s="96"/>
      <c r="AY74" s="96"/>
      <c r="AZ74" s="96"/>
      <c r="BA74" s="62">
        <f t="shared" si="72"/>
        <v>1</v>
      </c>
      <c r="BB74" s="58">
        <f t="shared" si="72"/>
        <v>1</v>
      </c>
      <c r="BC74" s="58">
        <f t="shared" si="73"/>
        <v>1</v>
      </c>
      <c r="BD74" s="58">
        <f t="shared" si="73"/>
        <v>1</v>
      </c>
      <c r="BE74" s="58">
        <f t="shared" si="16"/>
        <v>1</v>
      </c>
      <c r="BF74" s="58">
        <f t="shared" si="17"/>
        <v>1</v>
      </c>
      <c r="BG74" s="58">
        <f t="shared" si="18"/>
        <v>1</v>
      </c>
      <c r="BH74" s="58">
        <f t="shared" si="74"/>
        <v>1</v>
      </c>
      <c r="BI74" s="58">
        <f t="shared" si="74"/>
        <v>1</v>
      </c>
      <c r="BJ74" s="58">
        <f t="shared" si="74"/>
        <v>1</v>
      </c>
      <c r="BK74" s="58">
        <f t="shared" si="74"/>
        <v>1</v>
      </c>
      <c r="BL74" s="58">
        <f t="shared" si="74"/>
        <v>1</v>
      </c>
      <c r="BM74" s="58">
        <f t="shared" si="74"/>
        <v>1</v>
      </c>
      <c r="BU74" s="55" t="e">
        <f>HLOOKUP(AE74,$BA$10:BT74,COUNTIF($AE$7:AE74,"&lt;&gt;"&amp;""),FALSE)</f>
        <v>#N/A</v>
      </c>
      <c r="BV74" s="58">
        <f t="shared" si="19"/>
        <v>1</v>
      </c>
      <c r="BW74" s="55" t="str">
        <f t="shared" si="20"/>
        <v/>
      </c>
      <c r="BX74" s="110" t="str">
        <f ca="1">IF(OR(AE74=$BB$10,AE74=$BD$10,AE74=$BK$10,AE74=$BL$10,AE74=$BM$10),VLOOKUP(BW74,INDIRECT(CONCATENATE(CR74,"!",HLOOKUP(AE74,$CU$10:CY74,CZ74,FALSE))),1,TRUE),"")</f>
        <v/>
      </c>
      <c r="BY74" s="96" t="e">
        <f t="shared" ca="1" si="56"/>
        <v>#N/A</v>
      </c>
      <c r="BZ74" s="96" t="e">
        <f t="shared" ca="1" si="57"/>
        <v>#N/A</v>
      </c>
      <c r="CA74" s="96" t="e">
        <f t="shared" ca="1" si="58"/>
        <v>#N/A</v>
      </c>
      <c r="CB74" s="96" t="e">
        <f t="shared" ca="1" si="59"/>
        <v>#N/A</v>
      </c>
      <c r="CC74" s="96" t="e">
        <f t="shared" ca="1" si="60"/>
        <v>#VALUE!</v>
      </c>
      <c r="CD74" s="63">
        <f>Worksheet!K69</f>
        <v>0</v>
      </c>
      <c r="CE74" s="63">
        <f>Worksheet!L69</f>
        <v>0</v>
      </c>
      <c r="CF74" s="63">
        <f>Worksheet!M69</f>
        <v>0</v>
      </c>
      <c r="CG74" s="63">
        <f>Worksheet!N69</f>
        <v>0</v>
      </c>
      <c r="CH74" s="63">
        <f>Worksheet!O69</f>
        <v>0</v>
      </c>
      <c r="CI74" s="125" t="e">
        <f t="shared" ca="1" si="61"/>
        <v>#VALUE!</v>
      </c>
      <c r="CJ74" s="125" t="e">
        <f t="shared" ca="1" si="62"/>
        <v>#VALUE!</v>
      </c>
      <c r="CK74" s="125" t="e">
        <f t="shared" ca="1" si="63"/>
        <v>#VALUE!</v>
      </c>
      <c r="CL74" s="125" t="e">
        <f t="shared" ca="1" si="64"/>
        <v>#VALUE!</v>
      </c>
      <c r="CM74" s="125" t="e">
        <f t="shared" ca="1" si="65"/>
        <v>#VALUE!</v>
      </c>
      <c r="CN74" s="96" t="e">
        <f t="shared" ca="1" si="66"/>
        <v>#N/A</v>
      </c>
      <c r="CO74" s="97">
        <f>Worksheet!Q69</f>
        <v>0</v>
      </c>
      <c r="CP74" t="str">
        <f t="shared" si="67"/>
        <v>1</v>
      </c>
      <c r="CQ74" s="108" t="e">
        <f t="shared" si="68"/>
        <v>#N/A</v>
      </c>
      <c r="CR74" t="str">
        <f t="shared" si="34"/>
        <v>Standard1</v>
      </c>
      <c r="CT74" s="104" t="str">
        <f t="shared" ca="1" si="69"/>
        <v>$B$4:$P$1376</v>
      </c>
      <c r="CU74" s="96" t="str">
        <f>VLOOKUP($CR74,$CT$3:CU$8,2,FALSE)</f>
        <v>$I$230:$I$439</v>
      </c>
      <c r="CV74" s="96" t="str">
        <f>VLOOKUP($CR74,$CT$3:CV$8,3,FALSE)</f>
        <v>$I$471:$I$735</v>
      </c>
      <c r="CW74" s="96" t="str">
        <f>VLOOKUP($CR74,$CT$3:CW$8,4,FALSE)</f>
        <v>$I$736:$I$826</v>
      </c>
      <c r="CX74" s="96" t="str">
        <f>VLOOKUP($CR74,$CT$3:CX$8,5,FALSE)</f>
        <v>$I$827:$I$891</v>
      </c>
      <c r="CY74" s="96" t="str">
        <f>VLOOKUP($CR74,$CT$3:CY$8,6,FALSE)</f>
        <v>$I$892:$I$960</v>
      </c>
      <c r="CZ74">
        <f>COUNTIF($CU$10:CU74,"&lt;&gt;"&amp;"")</f>
        <v>65</v>
      </c>
      <c r="DB74" t="str">
        <f t="shared" si="70"/>
        <v/>
      </c>
      <c r="DC74" t="e">
        <f t="shared" ca="1" si="71"/>
        <v>#N/A</v>
      </c>
    </row>
    <row r="75" spans="17:107" x14ac:dyDescent="0.25">
      <c r="Q75" s="58" t="e">
        <f t="shared" ca="1" si="76"/>
        <v>#N/A</v>
      </c>
      <c r="R75" t="str">
        <f>IF(Worksheet!I70=$S$2,$S$2,IF(Worksheet!I70=$S$3,$S$3,$S$1))</f>
        <v>5502A</v>
      </c>
      <c r="S75" s="59" t="str">
        <f t="shared" ref="S75:S115" ca="1" si="77">IFERROR(CONCATENATE((ROUND(MAX((SQRT(((((STDEV(CI75:CM75))/SQRT(5))*2.87/2)^2)+(((CA75+(AG75*(CB75)))*0.5)^2))*2),BY75+(BZ75*AG75)),2-(1+INT(LOG10(ABS(MAX((SQRT(((((STDEV(CI75:CM75))/SQRT(5))*2.87/2)^2)+(((CA75+(AG75*(CB75)))*0.5)^2))*2),BY75+(BZ75*AG75))))))))," ",CN75),"*")</f>
        <v>*</v>
      </c>
      <c r="T75" s="55" t="e">
        <f t="shared" si="50"/>
        <v>#N/A</v>
      </c>
      <c r="U75" s="60">
        <f>IF(Worksheet!S70="%",ABS(Worksheet!Z70),ABS(Worksheet!U70))</f>
        <v>0</v>
      </c>
      <c r="V75" s="126">
        <f>IF(Worksheet!S70="%",Worksheet!AA70,Worksheet!S70)</f>
        <v>0</v>
      </c>
      <c r="W75" s="60" t="str">
        <f>IF(Worksheet!S70="%","",IF(Worksheet!Z70&lt;&gt;"",Worksheet!Z70,""))</f>
        <v/>
      </c>
      <c r="X75" s="60" t="str">
        <f>IF(Worksheet!S70="%","",IF(Worksheet!AA70&lt;&gt;"",Worksheet!AA70,""))</f>
        <v/>
      </c>
      <c r="Y75" s="58" t="str">
        <f t="shared" si="51"/>
        <v/>
      </c>
      <c r="Z75" s="58" t="str">
        <f t="shared" si="52"/>
        <v>0</v>
      </c>
      <c r="AA75" s="58" t="str">
        <f t="shared" si="53"/>
        <v>DC</v>
      </c>
      <c r="AB75" s="58" t="str">
        <f t="shared" si="11"/>
        <v>DC0</v>
      </c>
      <c r="AC75" s="58" t="str">
        <f>IF(Worksheet!H70&lt;&gt;"",Worksheet!H70,"")</f>
        <v/>
      </c>
      <c r="AD75" s="58" t="str">
        <f t="shared" si="49"/>
        <v/>
      </c>
      <c r="AE75" s="109" t="str">
        <f t="shared" si="54"/>
        <v>DC0</v>
      </c>
      <c r="AF75" s="109" t="e">
        <f>HLOOKUP(AE75,$AH$10:AZ75,COUNTIF($AE$7:AE75,"&lt;&gt;"&amp;""),FALSE)</f>
        <v>#N/A</v>
      </c>
      <c r="AG75" s="66" t="e">
        <f t="shared" si="55"/>
        <v>#N/A</v>
      </c>
      <c r="AH75" s="96" t="e">
        <f ca="1">VLOOKUP($AG75,INDIRECT(CONCATENATE($CR75,"!",VLOOKUP($CR75,$AG$3:AH$8,AH$2,FALSE))),1,TRUE)</f>
        <v>#N/A</v>
      </c>
      <c r="AI75" s="96" t="e">
        <f ca="1">VLOOKUP($AG75,INDIRECT(CONCATENATE($CR75,"!",VLOOKUP($CR75,$AG$3:AI$8,AI$2,FALSE))),1,TRUE)</f>
        <v>#N/A</v>
      </c>
      <c r="AJ75" s="96" t="e">
        <f ca="1">VLOOKUP($AG75,INDIRECT(CONCATENATE($CR75,"!",VLOOKUP($CR75,$AG$3:AJ$8,AJ$2,FALSE))),1,TRUE)</f>
        <v>#N/A</v>
      </c>
      <c r="AK75" s="96" t="e">
        <f ca="1">VLOOKUP($AG75,INDIRECT(CONCATENATE($CR75,"!",VLOOKUP($CR75,$AG$3:AK$8,AK$2,FALSE))),1,TRUE)</f>
        <v>#N/A</v>
      </c>
      <c r="AL75" s="96" t="e">
        <f ca="1">VLOOKUP($AG75,INDIRECT(CONCATENATE($CR75,"!",VLOOKUP($CR75,$AG$3:AL$8,AL$2,FALSE))),1,TRUE)</f>
        <v>#N/A</v>
      </c>
      <c r="AM75" s="96" t="e">
        <f ca="1">VLOOKUP($AG75,INDIRECT(CONCATENATE($CR75,"!",VLOOKUP($CR75,$AG$3:AM$8,AM$2,FALSE))),1,TRUE)</f>
        <v>#N/A</v>
      </c>
      <c r="AN75" s="96" t="e">
        <f ca="1">VLOOKUP($AG75,INDIRECT(CONCATENATE($CR75,"!",VLOOKUP($CR75,$AG$3:AN$8,AN$2,FALSE))),1,TRUE)</f>
        <v>#N/A</v>
      </c>
      <c r="AO75" s="96" t="e">
        <f ca="1">VLOOKUP($AG75,INDIRECT(CONCATENATE($CR75,"!",VLOOKUP($CR75,$AG$3:AO$8,AO$2,FALSE))),1,TRUE)</f>
        <v>#N/A</v>
      </c>
      <c r="AP75" s="96" t="e">
        <f ca="1">VLOOKUP($AG75,INDIRECT(CONCATENATE($CR75,"!",VLOOKUP($CR75,$AG$3:AP$8,AP$2,FALSE))),1,TRUE)</f>
        <v>#N/A</v>
      </c>
      <c r="AQ75" s="96" t="e">
        <f ca="1">VLOOKUP($AG75,INDIRECT(CONCATENATE($CR75,"!",VLOOKUP($CR75,$AG$3:AQ$8,AQ$2,FALSE))),1,TRUE)</f>
        <v>#N/A</v>
      </c>
      <c r="AR75" s="96" t="e">
        <f ca="1">VLOOKUP($AG75,INDIRECT(CONCATENATE($CR75,"!",VLOOKUP($CR75,$AG$3:AR$8,AR$2,FALSE))),1,TRUE)</f>
        <v>#N/A</v>
      </c>
      <c r="AS75" s="96" t="e">
        <f ca="1">VLOOKUP($AG75,INDIRECT(CONCATENATE($CR75,"!",VLOOKUP($CR75,$AG$3:AS$8,AS$2,FALSE))),1,TRUE)</f>
        <v>#N/A</v>
      </c>
      <c r="AT75" s="96" t="e">
        <f ca="1">VLOOKUP($AG75,INDIRECT(CONCATENATE($CR75,"!",VLOOKUP($CR75,$AG$3:AT$8,AT$2,FALSE))),1,TRUE)</f>
        <v>#N/A</v>
      </c>
      <c r="AU75" s="96"/>
      <c r="AV75" s="96"/>
      <c r="AW75" s="96"/>
      <c r="AX75" s="96"/>
      <c r="AY75" s="96"/>
      <c r="AZ75" s="96"/>
      <c r="BA75" s="62">
        <f t="shared" si="72"/>
        <v>1</v>
      </c>
      <c r="BB75" s="58">
        <f t="shared" si="72"/>
        <v>1</v>
      </c>
      <c r="BC75" s="58">
        <f t="shared" si="73"/>
        <v>1</v>
      </c>
      <c r="BD75" s="58">
        <f t="shared" si="73"/>
        <v>1</v>
      </c>
      <c r="BE75" s="58">
        <f t="shared" si="16"/>
        <v>1</v>
      </c>
      <c r="BF75" s="58">
        <f t="shared" si="17"/>
        <v>1</v>
      </c>
      <c r="BG75" s="58">
        <f t="shared" si="18"/>
        <v>1</v>
      </c>
      <c r="BH75" s="58">
        <f t="shared" si="74"/>
        <v>1</v>
      </c>
      <c r="BI75" s="58">
        <f t="shared" si="74"/>
        <v>1</v>
      </c>
      <c r="BJ75" s="58">
        <f t="shared" si="74"/>
        <v>1</v>
      </c>
      <c r="BK75" s="58">
        <f t="shared" si="74"/>
        <v>1</v>
      </c>
      <c r="BL75" s="58">
        <f t="shared" si="74"/>
        <v>1</v>
      </c>
      <c r="BM75" s="58">
        <f t="shared" si="74"/>
        <v>1</v>
      </c>
      <c r="BU75" s="55" t="e">
        <f>HLOOKUP(AE75,$BA$10:BT75,COUNTIF($AE$7:AE75,"&lt;&gt;"&amp;""),FALSE)</f>
        <v>#N/A</v>
      </c>
      <c r="BV75" s="58">
        <f t="shared" si="19"/>
        <v>1</v>
      </c>
      <c r="BW75" s="55" t="str">
        <f t="shared" si="20"/>
        <v/>
      </c>
      <c r="BX75" s="110" t="str">
        <f ca="1">IF(OR(AE75=$BB$10,AE75=$BD$10,AE75=$BK$10,AE75=$BL$10,AE75=$BM$10),VLOOKUP(BW75,INDIRECT(CONCATENATE(CR75,"!",HLOOKUP(AE75,$CU$10:CY75,CZ75,FALSE))),1,TRUE),"")</f>
        <v/>
      </c>
      <c r="BY75" s="96" t="e">
        <f t="shared" ca="1" si="56"/>
        <v>#N/A</v>
      </c>
      <c r="BZ75" s="96" t="e">
        <f t="shared" ca="1" si="57"/>
        <v>#N/A</v>
      </c>
      <c r="CA75" s="96" t="e">
        <f t="shared" ca="1" si="58"/>
        <v>#N/A</v>
      </c>
      <c r="CB75" s="96" t="e">
        <f t="shared" ca="1" si="59"/>
        <v>#N/A</v>
      </c>
      <c r="CC75" s="96" t="e">
        <f t="shared" ca="1" si="60"/>
        <v>#VALUE!</v>
      </c>
      <c r="CD75" s="63">
        <f>Worksheet!K70</f>
        <v>0</v>
      </c>
      <c r="CE75" s="63">
        <f>Worksheet!L70</f>
        <v>0</v>
      </c>
      <c r="CF75" s="63">
        <f>Worksheet!M70</f>
        <v>0</v>
      </c>
      <c r="CG75" s="63">
        <f>Worksheet!N70</f>
        <v>0</v>
      </c>
      <c r="CH75" s="63">
        <f>Worksheet!O70</f>
        <v>0</v>
      </c>
      <c r="CI75" s="125" t="e">
        <f t="shared" ca="1" si="61"/>
        <v>#VALUE!</v>
      </c>
      <c r="CJ75" s="125" t="e">
        <f t="shared" ca="1" si="62"/>
        <v>#VALUE!</v>
      </c>
      <c r="CK75" s="125" t="e">
        <f t="shared" ca="1" si="63"/>
        <v>#VALUE!</v>
      </c>
      <c r="CL75" s="125" t="e">
        <f t="shared" ca="1" si="64"/>
        <v>#VALUE!</v>
      </c>
      <c r="CM75" s="125" t="e">
        <f t="shared" ca="1" si="65"/>
        <v>#VALUE!</v>
      </c>
      <c r="CN75" s="96" t="e">
        <f t="shared" ca="1" si="66"/>
        <v>#N/A</v>
      </c>
      <c r="CO75" s="97">
        <f>Worksheet!Q70</f>
        <v>0</v>
      </c>
      <c r="CP75" t="str">
        <f t="shared" si="67"/>
        <v>1</v>
      </c>
      <c r="CQ75" s="108" t="e">
        <f t="shared" si="68"/>
        <v>#N/A</v>
      </c>
      <c r="CR75" t="str">
        <f t="shared" si="34"/>
        <v>Standard1</v>
      </c>
      <c r="CT75" s="104" t="str">
        <f t="shared" ca="1" si="69"/>
        <v>$B$4:$P$1376</v>
      </c>
      <c r="CU75" s="96" t="str">
        <f>VLOOKUP($CR75,$CT$3:CU$8,2,FALSE)</f>
        <v>$I$230:$I$439</v>
      </c>
      <c r="CV75" s="96" t="str">
        <f>VLOOKUP($CR75,$CT$3:CV$8,3,FALSE)</f>
        <v>$I$471:$I$735</v>
      </c>
      <c r="CW75" s="96" t="str">
        <f>VLOOKUP($CR75,$CT$3:CW$8,4,FALSE)</f>
        <v>$I$736:$I$826</v>
      </c>
      <c r="CX75" s="96" t="str">
        <f>VLOOKUP($CR75,$CT$3:CX$8,5,FALSE)</f>
        <v>$I$827:$I$891</v>
      </c>
      <c r="CY75" s="96" t="str">
        <f>VLOOKUP($CR75,$CT$3:CY$8,6,FALSE)</f>
        <v>$I$892:$I$960</v>
      </c>
      <c r="CZ75">
        <f>COUNTIF($CU$10:CU75,"&lt;&gt;"&amp;"")</f>
        <v>66</v>
      </c>
      <c r="DB75" t="str">
        <f t="shared" si="70"/>
        <v/>
      </c>
      <c r="DC75" t="e">
        <f t="shared" ca="1" si="71"/>
        <v>#N/A</v>
      </c>
    </row>
    <row r="76" spans="17:107" x14ac:dyDescent="0.25">
      <c r="Q76" s="58" t="e">
        <f t="shared" ca="1" si="76"/>
        <v>#N/A</v>
      </c>
      <c r="R76" t="str">
        <f>IF(Worksheet!I71=$S$2,$S$2,IF(Worksheet!I71=$S$3,$S$3,$S$1))</f>
        <v>5502A</v>
      </c>
      <c r="S76" s="59" t="str">
        <f t="shared" ca="1" si="77"/>
        <v>*</v>
      </c>
      <c r="T76" s="55" t="e">
        <f t="shared" si="50"/>
        <v>#N/A</v>
      </c>
      <c r="U76" s="60">
        <f>IF(Worksheet!S71="%",ABS(Worksheet!Z71),ABS(Worksheet!U71))</f>
        <v>0</v>
      </c>
      <c r="V76" s="126">
        <f>IF(Worksheet!S71="%",Worksheet!AA71,Worksheet!S71)</f>
        <v>0</v>
      </c>
      <c r="W76" s="60" t="str">
        <f>IF(Worksheet!S71="%","",IF(Worksheet!Z71&lt;&gt;"",Worksheet!Z71,""))</f>
        <v/>
      </c>
      <c r="X76" s="60" t="str">
        <f>IF(Worksheet!S71="%","",IF(Worksheet!AA71&lt;&gt;"",Worksheet!AA71,""))</f>
        <v/>
      </c>
      <c r="Y76" s="58" t="str">
        <f t="shared" si="51"/>
        <v/>
      </c>
      <c r="Z76" s="58" t="str">
        <f t="shared" si="52"/>
        <v>0</v>
      </c>
      <c r="AA76" s="58" t="str">
        <f t="shared" si="53"/>
        <v>DC</v>
      </c>
      <c r="AB76" s="58" t="str">
        <f t="shared" ref="AB76:AB100" si="78">IF(OR(Z76="DGC",Z76="DGF",Z76="O",Z76="F"),Z76,CONCATENATE(AA76,Z76))</f>
        <v>DC0</v>
      </c>
      <c r="AC76" s="58" t="str">
        <f>IF(Worksheet!H71&lt;&gt;"",Worksheet!H71,"")</f>
        <v/>
      </c>
      <c r="AD76" s="58" t="str">
        <f t="shared" si="49"/>
        <v/>
      </c>
      <c r="AE76" s="109" t="str">
        <f t="shared" si="54"/>
        <v>DC0</v>
      </c>
      <c r="AF76" s="109" t="e">
        <f>HLOOKUP(AE76,$AH$10:AZ76,COUNTIF($AE$7:AE76,"&lt;&gt;"&amp;""),FALSE)</f>
        <v>#N/A</v>
      </c>
      <c r="AG76" s="66" t="e">
        <f t="shared" si="55"/>
        <v>#N/A</v>
      </c>
      <c r="AH76" s="96" t="e">
        <f ca="1">VLOOKUP($AG76,INDIRECT(CONCATENATE($CR76,"!",VLOOKUP($CR76,$AG$3:AH$8,AH$2,FALSE))),1,TRUE)</f>
        <v>#N/A</v>
      </c>
      <c r="AI76" s="96" t="e">
        <f ca="1">VLOOKUP($AG76,INDIRECT(CONCATENATE($CR76,"!",VLOOKUP($CR76,$AG$3:AI$8,AI$2,FALSE))),1,TRUE)</f>
        <v>#N/A</v>
      </c>
      <c r="AJ76" s="96" t="e">
        <f ca="1">VLOOKUP($AG76,INDIRECT(CONCATENATE($CR76,"!",VLOOKUP($CR76,$AG$3:AJ$8,AJ$2,FALSE))),1,TRUE)</f>
        <v>#N/A</v>
      </c>
      <c r="AK76" s="96" t="e">
        <f ca="1">VLOOKUP($AG76,INDIRECT(CONCATENATE($CR76,"!",VLOOKUP($CR76,$AG$3:AK$8,AK$2,FALSE))),1,TRUE)</f>
        <v>#N/A</v>
      </c>
      <c r="AL76" s="96" t="e">
        <f ca="1">VLOOKUP($AG76,INDIRECT(CONCATENATE($CR76,"!",VLOOKUP($CR76,$AG$3:AL$8,AL$2,FALSE))),1,TRUE)</f>
        <v>#N/A</v>
      </c>
      <c r="AM76" s="96" t="e">
        <f ca="1">VLOOKUP($AG76,INDIRECT(CONCATENATE($CR76,"!",VLOOKUP($CR76,$AG$3:AM$8,AM$2,FALSE))),1,TRUE)</f>
        <v>#N/A</v>
      </c>
      <c r="AN76" s="96" t="e">
        <f ca="1">VLOOKUP($AG76,INDIRECT(CONCATENATE($CR76,"!",VLOOKUP($CR76,$AG$3:AN$8,AN$2,FALSE))),1,TRUE)</f>
        <v>#N/A</v>
      </c>
      <c r="AO76" s="96" t="e">
        <f ca="1">VLOOKUP($AG76,INDIRECT(CONCATENATE($CR76,"!",VLOOKUP($CR76,$AG$3:AO$8,AO$2,FALSE))),1,TRUE)</f>
        <v>#N/A</v>
      </c>
      <c r="AP76" s="96" t="e">
        <f ca="1">VLOOKUP($AG76,INDIRECT(CONCATENATE($CR76,"!",VLOOKUP($CR76,$AG$3:AP$8,AP$2,FALSE))),1,TRUE)</f>
        <v>#N/A</v>
      </c>
      <c r="AQ76" s="96" t="e">
        <f ca="1">VLOOKUP($AG76,INDIRECT(CONCATENATE($CR76,"!",VLOOKUP($CR76,$AG$3:AQ$8,AQ$2,FALSE))),1,TRUE)</f>
        <v>#N/A</v>
      </c>
      <c r="AR76" s="96" t="e">
        <f ca="1">VLOOKUP($AG76,INDIRECT(CONCATENATE($CR76,"!",VLOOKUP($CR76,$AG$3:AR$8,AR$2,FALSE))),1,TRUE)</f>
        <v>#N/A</v>
      </c>
      <c r="AS76" s="96" t="e">
        <f ca="1">VLOOKUP($AG76,INDIRECT(CONCATENATE($CR76,"!",VLOOKUP($CR76,$AG$3:AS$8,AS$2,FALSE))),1,TRUE)</f>
        <v>#N/A</v>
      </c>
      <c r="AT76" s="96" t="e">
        <f ca="1">VLOOKUP($AG76,INDIRECT(CONCATENATE($CR76,"!",VLOOKUP($CR76,$AG$3:AT$8,AT$2,FALSE))),1,TRUE)</f>
        <v>#N/A</v>
      </c>
      <c r="AU76" s="96"/>
      <c r="AV76" s="96"/>
      <c r="AW76" s="96"/>
      <c r="AX76" s="96"/>
      <c r="AY76" s="96"/>
      <c r="AZ76" s="96"/>
      <c r="BA76" s="62">
        <f t="shared" si="72"/>
        <v>1</v>
      </c>
      <c r="BB76" s="58">
        <f t="shared" si="72"/>
        <v>1</v>
      </c>
      <c r="BC76" s="58">
        <f t="shared" si="73"/>
        <v>1</v>
      </c>
      <c r="BD76" s="58">
        <f t="shared" si="73"/>
        <v>1</v>
      </c>
      <c r="BE76" s="58">
        <f t="shared" ref="BE76:BE120" si="79">IF(CONCATENATE($Y76,$Z76)="O",0.001,IF(EXACT(CONCATENATE($Y76,$Z76),"mO")=TRUE,0.000001,IF(EXACT(CONCATENATE($Y76,$Z76),"MO")=TRUE,1000,1)))</f>
        <v>1</v>
      </c>
      <c r="BF76" s="58">
        <f t="shared" ref="BF76:BF120" si="80">IF($V76="µF",0.001,IF($V76="nF",0.000001,IF($V76="pF",0.000000001,1)))</f>
        <v>1</v>
      </c>
      <c r="BG76" s="58">
        <f t="shared" ref="BG76:BG120" si="81">IF($V76="Hz",0.001,IF($V76="mHz",0.000001,IF($V76="MHz",1000,IF($V76="µHz",0.000000001,1))))</f>
        <v>1</v>
      </c>
      <c r="BH76" s="58">
        <f t="shared" si="74"/>
        <v>1</v>
      </c>
      <c r="BI76" s="58">
        <f t="shared" si="74"/>
        <v>1</v>
      </c>
      <c r="BJ76" s="58">
        <f t="shared" si="74"/>
        <v>1</v>
      </c>
      <c r="BK76" s="58">
        <f t="shared" si="74"/>
        <v>1</v>
      </c>
      <c r="BL76" s="58">
        <f t="shared" si="74"/>
        <v>1</v>
      </c>
      <c r="BM76" s="58">
        <f t="shared" si="74"/>
        <v>1</v>
      </c>
      <c r="BU76" s="55" t="e">
        <f>HLOOKUP(AE76,$BA$10:BT76,COUNTIF($AE$7:AE76,"&lt;&gt;"&amp;""),FALSE)</f>
        <v>#N/A</v>
      </c>
      <c r="BV76" s="58">
        <f t="shared" ref="BV76:BV120" si="82">IF($X76="Hz",0.001,IF(EXACT("mHz",$X76)=TRUE,0.000001,IF(EXACT("MHz",$X76)=TRUE,1000,IF($X76="µHz",0.000000001,1))))</f>
        <v>1</v>
      </c>
      <c r="BW76" s="55" t="str">
        <f t="shared" ref="BW76:BW100" si="83">IF(W76&lt;&gt;"",IF(Z76="A",IF(W76&gt;50,W76*0.0001,BV76*W76),BV76*W76),"")</f>
        <v/>
      </c>
      <c r="BX76" s="110" t="str">
        <f ca="1">IF(OR(AE76=$BB$10,AE76=$BD$10,AE76=$BK$10,AE76=$BL$10,AE76=$BM$10),VLOOKUP(BW76,INDIRECT(CONCATENATE(CR76,"!",HLOOKUP(AE76,$CU$10:CY76,CZ76,FALSE))),1,TRUE),"")</f>
        <v/>
      </c>
      <c r="BY76" s="96" t="e">
        <f t="shared" ca="1" si="56"/>
        <v>#N/A</v>
      </c>
      <c r="BZ76" s="96" t="e">
        <f t="shared" ca="1" si="57"/>
        <v>#N/A</v>
      </c>
      <c r="CA76" s="96" t="e">
        <f t="shared" ca="1" si="58"/>
        <v>#N/A</v>
      </c>
      <c r="CB76" s="96" t="e">
        <f t="shared" ca="1" si="59"/>
        <v>#N/A</v>
      </c>
      <c r="CC76" s="96" t="e">
        <f t="shared" ca="1" si="60"/>
        <v>#VALUE!</v>
      </c>
      <c r="CD76" s="63">
        <f>Worksheet!K71</f>
        <v>0</v>
      </c>
      <c r="CE76" s="63">
        <f>Worksheet!L71</f>
        <v>0</v>
      </c>
      <c r="CF76" s="63">
        <f>Worksheet!M71</f>
        <v>0</v>
      </c>
      <c r="CG76" s="63">
        <f>Worksheet!N71</f>
        <v>0</v>
      </c>
      <c r="CH76" s="63">
        <f>Worksheet!O71</f>
        <v>0</v>
      </c>
      <c r="CI76" s="125" t="e">
        <f t="shared" ca="1" si="61"/>
        <v>#VALUE!</v>
      </c>
      <c r="CJ76" s="125" t="e">
        <f t="shared" ca="1" si="62"/>
        <v>#VALUE!</v>
      </c>
      <c r="CK76" s="125" t="e">
        <f t="shared" ca="1" si="63"/>
        <v>#VALUE!</v>
      </c>
      <c r="CL76" s="125" t="e">
        <f t="shared" ca="1" si="64"/>
        <v>#VALUE!</v>
      </c>
      <c r="CM76" s="125" t="e">
        <f t="shared" ca="1" si="65"/>
        <v>#VALUE!</v>
      </c>
      <c r="CN76" s="96" t="e">
        <f t="shared" ca="1" si="66"/>
        <v>#N/A</v>
      </c>
      <c r="CO76" s="97">
        <f>Worksheet!Q71</f>
        <v>0</v>
      </c>
      <c r="CP76" t="str">
        <f t="shared" si="67"/>
        <v>1</v>
      </c>
      <c r="CQ76" s="108" t="e">
        <f t="shared" si="68"/>
        <v>#N/A</v>
      </c>
      <c r="CR76" t="str">
        <f t="shared" ref="CR76:CR120" si="84">VLOOKUP($R76,$S$1:$T$7,2,FALSE)</f>
        <v>Standard1</v>
      </c>
      <c r="CT76" s="104" t="str">
        <f t="shared" ca="1" si="69"/>
        <v>$B$4:$P$1376</v>
      </c>
      <c r="CU76" s="96" t="str">
        <f>VLOOKUP($CR76,$CT$3:CU$8,2,FALSE)</f>
        <v>$I$230:$I$439</v>
      </c>
      <c r="CV76" s="96" t="str">
        <f>VLOOKUP($CR76,$CT$3:CV$8,3,FALSE)</f>
        <v>$I$471:$I$735</v>
      </c>
      <c r="CW76" s="96" t="str">
        <f>VLOOKUP($CR76,$CT$3:CW$8,4,FALSE)</f>
        <v>$I$736:$I$826</v>
      </c>
      <c r="CX76" s="96" t="str">
        <f>VLOOKUP($CR76,$CT$3:CX$8,5,FALSE)</f>
        <v>$I$827:$I$891</v>
      </c>
      <c r="CY76" s="96" t="str">
        <f>VLOOKUP($CR76,$CT$3:CY$8,6,FALSE)</f>
        <v>$I$892:$I$960</v>
      </c>
      <c r="CZ76">
        <f>COUNTIF($CU$10:CU76,"&lt;&gt;"&amp;"")</f>
        <v>67</v>
      </c>
      <c r="DB76" t="str">
        <f t="shared" si="70"/>
        <v/>
      </c>
      <c r="DC76" t="e">
        <f t="shared" ca="1" si="71"/>
        <v>#N/A</v>
      </c>
    </row>
    <row r="77" spans="17:107" x14ac:dyDescent="0.25">
      <c r="Q77" s="58" t="e">
        <f t="shared" ca="1" si="76"/>
        <v>#N/A</v>
      </c>
      <c r="R77" t="str">
        <f>IF(Worksheet!I72=$S$2,$S$2,IF(Worksheet!I72=$S$3,$S$3,$S$1))</f>
        <v>5502A</v>
      </c>
      <c r="S77" s="59" t="str">
        <f t="shared" ca="1" si="77"/>
        <v>*</v>
      </c>
      <c r="T77" s="55" t="e">
        <f t="shared" si="50"/>
        <v>#N/A</v>
      </c>
      <c r="U77" s="60">
        <f>IF(Worksheet!S72="%",ABS(Worksheet!Z72),ABS(Worksheet!U72))</f>
        <v>0</v>
      </c>
      <c r="V77" s="126">
        <f>IF(Worksheet!S72="%",Worksheet!AA72,Worksheet!S72)</f>
        <v>0</v>
      </c>
      <c r="W77" s="60" t="str">
        <f>IF(Worksheet!S72="%","",IF(Worksheet!Z72&lt;&gt;"",Worksheet!Z72,""))</f>
        <v/>
      </c>
      <c r="X77" s="60" t="str">
        <f>IF(Worksheet!S72="%","",IF(Worksheet!AA72&lt;&gt;"",Worksheet!AA72,""))</f>
        <v/>
      </c>
      <c r="Y77" s="58" t="str">
        <f t="shared" si="51"/>
        <v/>
      </c>
      <c r="Z77" s="58" t="str">
        <f t="shared" si="52"/>
        <v>0</v>
      </c>
      <c r="AA77" s="58" t="str">
        <f t="shared" si="53"/>
        <v>DC</v>
      </c>
      <c r="AB77" s="58" t="str">
        <f t="shared" si="78"/>
        <v>DC0</v>
      </c>
      <c r="AC77" s="58" t="str">
        <f>IF(Worksheet!H72&lt;&gt;"",Worksheet!H72,"")</f>
        <v/>
      </c>
      <c r="AD77" s="58" t="str">
        <f t="shared" si="49"/>
        <v/>
      </c>
      <c r="AE77" s="109" t="str">
        <f t="shared" si="54"/>
        <v>DC0</v>
      </c>
      <c r="AF77" s="109" t="e">
        <f>HLOOKUP(AE77,$AH$10:AZ77,COUNTIF($AE$7:AE77,"&lt;&gt;"&amp;""),FALSE)</f>
        <v>#N/A</v>
      </c>
      <c r="AG77" s="66" t="e">
        <f t="shared" si="55"/>
        <v>#N/A</v>
      </c>
      <c r="AH77" s="96" t="e">
        <f ca="1">VLOOKUP($AG77,INDIRECT(CONCATENATE($CR77,"!",VLOOKUP($CR77,$AG$3:AH$8,AH$2,FALSE))),1,TRUE)</f>
        <v>#N/A</v>
      </c>
      <c r="AI77" s="96" t="e">
        <f ca="1">VLOOKUP($AG77,INDIRECT(CONCATENATE($CR77,"!",VLOOKUP($CR77,$AG$3:AI$8,AI$2,FALSE))),1,TRUE)</f>
        <v>#N/A</v>
      </c>
      <c r="AJ77" s="96" t="e">
        <f ca="1">VLOOKUP($AG77,INDIRECT(CONCATENATE($CR77,"!",VLOOKUP($CR77,$AG$3:AJ$8,AJ$2,FALSE))),1,TRUE)</f>
        <v>#N/A</v>
      </c>
      <c r="AK77" s="96" t="e">
        <f ca="1">VLOOKUP($AG77,INDIRECT(CONCATENATE($CR77,"!",VLOOKUP($CR77,$AG$3:AK$8,AK$2,FALSE))),1,TRUE)</f>
        <v>#N/A</v>
      </c>
      <c r="AL77" s="96" t="e">
        <f ca="1">VLOOKUP($AG77,INDIRECT(CONCATENATE($CR77,"!",VLOOKUP($CR77,$AG$3:AL$8,AL$2,FALSE))),1,TRUE)</f>
        <v>#N/A</v>
      </c>
      <c r="AM77" s="96" t="e">
        <f ca="1">VLOOKUP($AG77,INDIRECT(CONCATENATE($CR77,"!",VLOOKUP($CR77,$AG$3:AM$8,AM$2,FALSE))),1,TRUE)</f>
        <v>#N/A</v>
      </c>
      <c r="AN77" s="96" t="e">
        <f ca="1">VLOOKUP($AG77,INDIRECT(CONCATENATE($CR77,"!",VLOOKUP($CR77,$AG$3:AN$8,AN$2,FALSE))),1,TRUE)</f>
        <v>#N/A</v>
      </c>
      <c r="AO77" s="96" t="e">
        <f ca="1">VLOOKUP($AG77,INDIRECT(CONCATENATE($CR77,"!",VLOOKUP($CR77,$AG$3:AO$8,AO$2,FALSE))),1,TRUE)</f>
        <v>#N/A</v>
      </c>
      <c r="AP77" s="96" t="e">
        <f ca="1">VLOOKUP($AG77,INDIRECT(CONCATENATE($CR77,"!",VLOOKUP($CR77,$AG$3:AP$8,AP$2,FALSE))),1,TRUE)</f>
        <v>#N/A</v>
      </c>
      <c r="AQ77" s="96" t="e">
        <f ca="1">VLOOKUP($AG77,INDIRECT(CONCATENATE($CR77,"!",VLOOKUP($CR77,$AG$3:AQ$8,AQ$2,FALSE))),1,TRUE)</f>
        <v>#N/A</v>
      </c>
      <c r="AR77" s="96" t="e">
        <f ca="1">VLOOKUP($AG77,INDIRECT(CONCATENATE($CR77,"!",VLOOKUP($CR77,$AG$3:AR$8,AR$2,FALSE))),1,TRUE)</f>
        <v>#N/A</v>
      </c>
      <c r="AS77" s="96" t="e">
        <f ca="1">VLOOKUP($AG77,INDIRECT(CONCATENATE($CR77,"!",VLOOKUP($CR77,$AG$3:AS$8,AS$2,FALSE))),1,TRUE)</f>
        <v>#N/A</v>
      </c>
      <c r="AT77" s="96" t="e">
        <f ca="1">VLOOKUP($AG77,INDIRECT(CONCATENATE($CR77,"!",VLOOKUP($CR77,$AG$3:AT$8,AT$2,FALSE))),1,TRUE)</f>
        <v>#N/A</v>
      </c>
      <c r="AU77" s="96"/>
      <c r="AV77" s="96"/>
      <c r="AW77" s="96"/>
      <c r="AX77" s="96"/>
      <c r="AY77" s="96"/>
      <c r="AZ77" s="96"/>
      <c r="BA77" s="62">
        <f t="shared" si="72"/>
        <v>1</v>
      </c>
      <c r="BB77" s="58">
        <f t="shared" si="72"/>
        <v>1</v>
      </c>
      <c r="BC77" s="58">
        <f t="shared" si="73"/>
        <v>1</v>
      </c>
      <c r="BD77" s="58">
        <f t="shared" si="73"/>
        <v>1</v>
      </c>
      <c r="BE77" s="58">
        <f t="shared" si="79"/>
        <v>1</v>
      </c>
      <c r="BF77" s="58">
        <f t="shared" si="80"/>
        <v>1</v>
      </c>
      <c r="BG77" s="58">
        <f t="shared" si="81"/>
        <v>1</v>
      </c>
      <c r="BH77" s="58">
        <f t="shared" si="74"/>
        <v>1</v>
      </c>
      <c r="BI77" s="58">
        <f t="shared" si="74"/>
        <v>1</v>
      </c>
      <c r="BJ77" s="58">
        <f t="shared" si="74"/>
        <v>1</v>
      </c>
      <c r="BK77" s="58">
        <f t="shared" si="74"/>
        <v>1</v>
      </c>
      <c r="BL77" s="58">
        <f t="shared" si="74"/>
        <v>1</v>
      </c>
      <c r="BM77" s="58">
        <f t="shared" si="74"/>
        <v>1</v>
      </c>
      <c r="BU77" s="55" t="e">
        <f>HLOOKUP(AE77,$BA$10:BT77,COUNTIF($AE$7:AE77,"&lt;&gt;"&amp;""),FALSE)</f>
        <v>#N/A</v>
      </c>
      <c r="BV77" s="58">
        <f t="shared" si="82"/>
        <v>1</v>
      </c>
      <c r="BW77" s="55" t="str">
        <f t="shared" si="83"/>
        <v/>
      </c>
      <c r="BX77" s="110" t="str">
        <f ca="1">IF(OR(AE77=$BB$10,AE77=$BD$10,AE77=$BK$10,AE77=$BL$10,AE77=$BM$10),VLOOKUP(BW77,INDIRECT(CONCATENATE(CR77,"!",HLOOKUP(AE77,$CU$10:CY77,CZ77,FALSE))),1,TRUE),"")</f>
        <v/>
      </c>
      <c r="BY77" s="96" t="e">
        <f t="shared" ca="1" si="56"/>
        <v>#N/A</v>
      </c>
      <c r="BZ77" s="96" t="e">
        <f t="shared" ca="1" si="57"/>
        <v>#N/A</v>
      </c>
      <c r="CA77" s="96" t="e">
        <f t="shared" ca="1" si="58"/>
        <v>#N/A</v>
      </c>
      <c r="CB77" s="96" t="e">
        <f t="shared" ca="1" si="59"/>
        <v>#N/A</v>
      </c>
      <c r="CC77" s="96" t="e">
        <f t="shared" ca="1" si="60"/>
        <v>#VALUE!</v>
      </c>
      <c r="CD77" s="63">
        <f>Worksheet!K72</f>
        <v>0</v>
      </c>
      <c r="CE77" s="63">
        <f>Worksheet!L72</f>
        <v>0</v>
      </c>
      <c r="CF77" s="63">
        <f>Worksheet!M72</f>
        <v>0</v>
      </c>
      <c r="CG77" s="63">
        <f>Worksheet!N72</f>
        <v>0</v>
      </c>
      <c r="CH77" s="63">
        <f>Worksheet!O72</f>
        <v>0</v>
      </c>
      <c r="CI77" s="125" t="e">
        <f t="shared" ca="1" si="61"/>
        <v>#VALUE!</v>
      </c>
      <c r="CJ77" s="125" t="e">
        <f t="shared" ca="1" si="62"/>
        <v>#VALUE!</v>
      </c>
      <c r="CK77" s="125" t="e">
        <f t="shared" ca="1" si="63"/>
        <v>#VALUE!</v>
      </c>
      <c r="CL77" s="125" t="e">
        <f t="shared" ca="1" si="64"/>
        <v>#VALUE!</v>
      </c>
      <c r="CM77" s="125" t="e">
        <f t="shared" ca="1" si="65"/>
        <v>#VALUE!</v>
      </c>
      <c r="CN77" s="96" t="e">
        <f t="shared" ca="1" si="66"/>
        <v>#N/A</v>
      </c>
      <c r="CO77" s="97">
        <f>Worksheet!Q72</f>
        <v>0</v>
      </c>
      <c r="CP77" t="str">
        <f t="shared" si="67"/>
        <v>1</v>
      </c>
      <c r="CQ77" s="108" t="e">
        <f t="shared" si="68"/>
        <v>#N/A</v>
      </c>
      <c r="CR77" t="str">
        <f t="shared" si="84"/>
        <v>Standard1</v>
      </c>
      <c r="CT77" s="104" t="str">
        <f t="shared" ca="1" si="69"/>
        <v>$B$4:$P$1376</v>
      </c>
      <c r="CU77" s="96" t="str">
        <f>VLOOKUP($CR77,$CT$3:CU$8,2,FALSE)</f>
        <v>$I$230:$I$439</v>
      </c>
      <c r="CV77" s="96" t="str">
        <f>VLOOKUP($CR77,$CT$3:CV$8,3,FALSE)</f>
        <v>$I$471:$I$735</v>
      </c>
      <c r="CW77" s="96" t="str">
        <f>VLOOKUP($CR77,$CT$3:CW$8,4,FALSE)</f>
        <v>$I$736:$I$826</v>
      </c>
      <c r="CX77" s="96" t="str">
        <f>VLOOKUP($CR77,$CT$3:CX$8,5,FALSE)</f>
        <v>$I$827:$I$891</v>
      </c>
      <c r="CY77" s="96" t="str">
        <f>VLOOKUP($CR77,$CT$3:CY$8,6,FALSE)</f>
        <v>$I$892:$I$960</v>
      </c>
      <c r="CZ77">
        <f>COUNTIF($CU$10:CU77,"&lt;&gt;"&amp;"")</f>
        <v>68</v>
      </c>
      <c r="DB77" t="str">
        <f t="shared" si="70"/>
        <v/>
      </c>
      <c r="DC77" t="e">
        <f t="shared" ca="1" si="71"/>
        <v>#N/A</v>
      </c>
    </row>
    <row r="78" spans="17:107" x14ac:dyDescent="0.25">
      <c r="Q78" s="58" t="e">
        <f t="shared" ca="1" si="76"/>
        <v>#N/A</v>
      </c>
      <c r="R78" t="str">
        <f>IF(Worksheet!I73=$S$2,$S$2,IF(Worksheet!I73=$S$3,$S$3,$S$1))</f>
        <v>5502A</v>
      </c>
      <c r="S78" s="59" t="str">
        <f t="shared" ca="1" si="77"/>
        <v>*</v>
      </c>
      <c r="T78" s="55" t="e">
        <f t="shared" si="50"/>
        <v>#N/A</v>
      </c>
      <c r="U78" s="60">
        <f>IF(Worksheet!S73="%",ABS(Worksheet!Z73),ABS(Worksheet!U73))</f>
        <v>0</v>
      </c>
      <c r="V78" s="126">
        <f>IF(Worksheet!S73="%",Worksheet!AA73,Worksheet!S73)</f>
        <v>0</v>
      </c>
      <c r="W78" s="60" t="str">
        <f>IF(Worksheet!S73="%","",IF(Worksheet!Z73&lt;&gt;"",Worksheet!Z73,""))</f>
        <v/>
      </c>
      <c r="X78" s="60" t="str">
        <f>IF(Worksheet!S73="%","",IF(Worksheet!AA73&lt;&gt;"",Worksheet!AA73,""))</f>
        <v/>
      </c>
      <c r="Y78" s="58" t="str">
        <f t="shared" si="51"/>
        <v/>
      </c>
      <c r="Z78" s="58" t="str">
        <f t="shared" si="52"/>
        <v>0</v>
      </c>
      <c r="AA78" s="58" t="str">
        <f t="shared" si="53"/>
        <v>DC</v>
      </c>
      <c r="AB78" s="58" t="str">
        <f t="shared" si="78"/>
        <v>DC0</v>
      </c>
      <c r="AC78" s="58" t="str">
        <f>IF(Worksheet!H73&lt;&gt;"",Worksheet!H73,"")</f>
        <v/>
      </c>
      <c r="AD78" s="58" t="str">
        <f t="shared" si="49"/>
        <v/>
      </c>
      <c r="AE78" s="109" t="str">
        <f t="shared" si="54"/>
        <v>DC0</v>
      </c>
      <c r="AF78" s="109" t="e">
        <f>HLOOKUP(AE78,$AH$10:AZ78,COUNTIF($AE$7:AE78,"&lt;&gt;"&amp;""),FALSE)</f>
        <v>#N/A</v>
      </c>
      <c r="AG78" s="66" t="e">
        <f t="shared" si="55"/>
        <v>#N/A</v>
      </c>
      <c r="AH78" s="96" t="e">
        <f ca="1">VLOOKUP($AG78,INDIRECT(CONCATENATE($CR78,"!",VLOOKUP($CR78,$AG$3:AH$8,AH$2,FALSE))),1,TRUE)</f>
        <v>#N/A</v>
      </c>
      <c r="AI78" s="96" t="e">
        <f ca="1">VLOOKUP($AG78,INDIRECT(CONCATENATE($CR78,"!",VLOOKUP($CR78,$AG$3:AI$8,AI$2,FALSE))),1,TRUE)</f>
        <v>#N/A</v>
      </c>
      <c r="AJ78" s="96" t="e">
        <f ca="1">VLOOKUP($AG78,INDIRECT(CONCATENATE($CR78,"!",VLOOKUP($CR78,$AG$3:AJ$8,AJ$2,FALSE))),1,TRUE)</f>
        <v>#N/A</v>
      </c>
      <c r="AK78" s="96" t="e">
        <f ca="1">VLOOKUP($AG78,INDIRECT(CONCATENATE($CR78,"!",VLOOKUP($CR78,$AG$3:AK$8,AK$2,FALSE))),1,TRUE)</f>
        <v>#N/A</v>
      </c>
      <c r="AL78" s="96" t="e">
        <f ca="1">VLOOKUP($AG78,INDIRECT(CONCATENATE($CR78,"!",VLOOKUP($CR78,$AG$3:AL$8,AL$2,FALSE))),1,TRUE)</f>
        <v>#N/A</v>
      </c>
      <c r="AM78" s="96" t="e">
        <f ca="1">VLOOKUP($AG78,INDIRECT(CONCATENATE($CR78,"!",VLOOKUP($CR78,$AG$3:AM$8,AM$2,FALSE))),1,TRUE)</f>
        <v>#N/A</v>
      </c>
      <c r="AN78" s="96" t="e">
        <f ca="1">VLOOKUP($AG78,INDIRECT(CONCATENATE($CR78,"!",VLOOKUP($CR78,$AG$3:AN$8,AN$2,FALSE))),1,TRUE)</f>
        <v>#N/A</v>
      </c>
      <c r="AO78" s="96" t="e">
        <f ca="1">VLOOKUP($AG78,INDIRECT(CONCATENATE($CR78,"!",VLOOKUP($CR78,$AG$3:AO$8,AO$2,FALSE))),1,TRUE)</f>
        <v>#N/A</v>
      </c>
      <c r="AP78" s="96" t="e">
        <f ca="1">VLOOKUP($AG78,INDIRECT(CONCATENATE($CR78,"!",VLOOKUP($CR78,$AG$3:AP$8,AP$2,FALSE))),1,TRUE)</f>
        <v>#N/A</v>
      </c>
      <c r="AQ78" s="96" t="e">
        <f ca="1">VLOOKUP($AG78,INDIRECT(CONCATENATE($CR78,"!",VLOOKUP($CR78,$AG$3:AQ$8,AQ$2,FALSE))),1,TRUE)</f>
        <v>#N/A</v>
      </c>
      <c r="AR78" s="96" t="e">
        <f ca="1">VLOOKUP($AG78,INDIRECT(CONCATENATE($CR78,"!",VLOOKUP($CR78,$AG$3:AR$8,AR$2,FALSE))),1,TRUE)</f>
        <v>#N/A</v>
      </c>
      <c r="AS78" s="96" t="e">
        <f ca="1">VLOOKUP($AG78,INDIRECT(CONCATENATE($CR78,"!",VLOOKUP($CR78,$AG$3:AS$8,AS$2,FALSE))),1,TRUE)</f>
        <v>#N/A</v>
      </c>
      <c r="AT78" s="96" t="e">
        <f ca="1">VLOOKUP($AG78,INDIRECT(CONCATENATE($CR78,"!",VLOOKUP($CR78,$AG$3:AT$8,AT$2,FALSE))),1,TRUE)</f>
        <v>#N/A</v>
      </c>
      <c r="AU78" s="96"/>
      <c r="AV78" s="96"/>
      <c r="AW78" s="96"/>
      <c r="AX78" s="96"/>
      <c r="AY78" s="96"/>
      <c r="AZ78" s="96"/>
      <c r="BA78" s="62">
        <f t="shared" si="72"/>
        <v>1</v>
      </c>
      <c r="BB78" s="58">
        <f t="shared" si="72"/>
        <v>1</v>
      </c>
      <c r="BC78" s="58">
        <f t="shared" si="73"/>
        <v>1</v>
      </c>
      <c r="BD78" s="58">
        <f t="shared" si="73"/>
        <v>1</v>
      </c>
      <c r="BE78" s="58">
        <f t="shared" si="79"/>
        <v>1</v>
      </c>
      <c r="BF78" s="58">
        <f t="shared" si="80"/>
        <v>1</v>
      </c>
      <c r="BG78" s="58">
        <f t="shared" si="81"/>
        <v>1</v>
      </c>
      <c r="BH78" s="58">
        <f t="shared" si="74"/>
        <v>1</v>
      </c>
      <c r="BI78" s="58">
        <f t="shared" si="74"/>
        <v>1</v>
      </c>
      <c r="BJ78" s="58">
        <f t="shared" si="74"/>
        <v>1</v>
      </c>
      <c r="BK78" s="58">
        <f t="shared" si="74"/>
        <v>1</v>
      </c>
      <c r="BL78" s="58">
        <f t="shared" si="74"/>
        <v>1</v>
      </c>
      <c r="BM78" s="58">
        <f t="shared" si="74"/>
        <v>1</v>
      </c>
      <c r="BU78" s="55" t="e">
        <f>HLOOKUP(AE78,$BA$10:BT78,COUNTIF($AE$7:AE78,"&lt;&gt;"&amp;""),FALSE)</f>
        <v>#N/A</v>
      </c>
      <c r="BV78" s="58">
        <f t="shared" si="82"/>
        <v>1</v>
      </c>
      <c r="BW78" s="55" t="str">
        <f t="shared" si="83"/>
        <v/>
      </c>
      <c r="BX78" s="110" t="str">
        <f ca="1">IF(OR(AE78=$BB$10,AE78=$BD$10,AE78=$BK$10,AE78=$BL$10,AE78=$BM$10),VLOOKUP(BW78,INDIRECT(CONCATENATE(CR78,"!",HLOOKUP(AE78,$CU$10:CY78,CZ78,FALSE))),1,TRUE),"")</f>
        <v/>
      </c>
      <c r="BY78" s="96" t="e">
        <f t="shared" ca="1" si="56"/>
        <v>#N/A</v>
      </c>
      <c r="BZ78" s="96" t="e">
        <f t="shared" ca="1" si="57"/>
        <v>#N/A</v>
      </c>
      <c r="CA78" s="96" t="e">
        <f t="shared" ca="1" si="58"/>
        <v>#N/A</v>
      </c>
      <c r="CB78" s="96" t="e">
        <f t="shared" ca="1" si="59"/>
        <v>#N/A</v>
      </c>
      <c r="CC78" s="96" t="e">
        <f t="shared" ca="1" si="60"/>
        <v>#VALUE!</v>
      </c>
      <c r="CD78" s="63">
        <f>Worksheet!K73</f>
        <v>0</v>
      </c>
      <c r="CE78" s="63">
        <f>Worksheet!L73</f>
        <v>0</v>
      </c>
      <c r="CF78" s="63">
        <f>Worksheet!M73</f>
        <v>0</v>
      </c>
      <c r="CG78" s="63">
        <f>Worksheet!N73</f>
        <v>0</v>
      </c>
      <c r="CH78" s="63">
        <f>Worksheet!O73</f>
        <v>0</v>
      </c>
      <c r="CI78" s="125" t="e">
        <f t="shared" ca="1" si="61"/>
        <v>#VALUE!</v>
      </c>
      <c r="CJ78" s="125" t="e">
        <f t="shared" ca="1" si="62"/>
        <v>#VALUE!</v>
      </c>
      <c r="CK78" s="125" t="e">
        <f t="shared" ca="1" si="63"/>
        <v>#VALUE!</v>
      </c>
      <c r="CL78" s="125" t="e">
        <f t="shared" ca="1" si="64"/>
        <v>#VALUE!</v>
      </c>
      <c r="CM78" s="125" t="e">
        <f t="shared" ca="1" si="65"/>
        <v>#VALUE!</v>
      </c>
      <c r="CN78" s="96" t="e">
        <f t="shared" ca="1" si="66"/>
        <v>#N/A</v>
      </c>
      <c r="CO78" s="97">
        <f>Worksheet!Q73</f>
        <v>0</v>
      </c>
      <c r="CP78" t="str">
        <f t="shared" si="67"/>
        <v>1</v>
      </c>
      <c r="CQ78" s="108" t="e">
        <f t="shared" si="68"/>
        <v>#N/A</v>
      </c>
      <c r="CR78" t="str">
        <f t="shared" si="84"/>
        <v>Standard1</v>
      </c>
      <c r="CT78" s="104" t="str">
        <f t="shared" ca="1" si="69"/>
        <v>$B$4:$P$1376</v>
      </c>
      <c r="CU78" s="96" t="str">
        <f>VLOOKUP($CR78,$CT$3:CU$8,2,FALSE)</f>
        <v>$I$230:$I$439</v>
      </c>
      <c r="CV78" s="96" t="str">
        <f>VLOOKUP($CR78,$CT$3:CV$8,3,FALSE)</f>
        <v>$I$471:$I$735</v>
      </c>
      <c r="CW78" s="96" t="str">
        <f>VLOOKUP($CR78,$CT$3:CW$8,4,FALSE)</f>
        <v>$I$736:$I$826</v>
      </c>
      <c r="CX78" s="96" t="str">
        <f>VLOOKUP($CR78,$CT$3:CX$8,5,FALSE)</f>
        <v>$I$827:$I$891</v>
      </c>
      <c r="CY78" s="96" t="str">
        <f>VLOOKUP($CR78,$CT$3:CY$8,6,FALSE)</f>
        <v>$I$892:$I$960</v>
      </c>
      <c r="CZ78">
        <f>COUNTIF($CU$10:CU78,"&lt;&gt;"&amp;"")</f>
        <v>69</v>
      </c>
      <c r="DB78" t="str">
        <f t="shared" si="70"/>
        <v/>
      </c>
      <c r="DC78" t="e">
        <f t="shared" ca="1" si="71"/>
        <v>#N/A</v>
      </c>
    </row>
    <row r="79" spans="17:107" x14ac:dyDescent="0.25">
      <c r="Q79" s="58" t="e">
        <f t="shared" ca="1" si="76"/>
        <v>#N/A</v>
      </c>
      <c r="R79" t="str">
        <f>IF(Worksheet!I74=$S$2,$S$2,IF(Worksheet!I74=$S$3,$S$3,$S$1))</f>
        <v>5502A</v>
      </c>
      <c r="S79" s="59" t="str">
        <f t="shared" ca="1" si="77"/>
        <v>*</v>
      </c>
      <c r="T79" s="55" t="e">
        <f t="shared" si="50"/>
        <v>#N/A</v>
      </c>
      <c r="U79" s="60">
        <f>IF(Worksheet!S74="%",ABS(Worksheet!Z74),ABS(Worksheet!U74))</f>
        <v>0</v>
      </c>
      <c r="V79" s="126">
        <f>IF(Worksheet!S74="%",Worksheet!AA74,Worksheet!S74)</f>
        <v>0</v>
      </c>
      <c r="W79" s="60" t="str">
        <f>IF(Worksheet!S74="%","",IF(Worksheet!Z74&lt;&gt;"",Worksheet!Z74,""))</f>
        <v/>
      </c>
      <c r="X79" s="60" t="str">
        <f>IF(Worksheet!S74="%","",IF(Worksheet!AA74&lt;&gt;"",Worksheet!AA74,""))</f>
        <v/>
      </c>
      <c r="Y79" s="58" t="str">
        <f t="shared" si="51"/>
        <v/>
      </c>
      <c r="Z79" s="58" t="str">
        <f t="shared" si="52"/>
        <v>0</v>
      </c>
      <c r="AA79" s="58" t="str">
        <f t="shared" si="53"/>
        <v>DC</v>
      </c>
      <c r="AB79" s="58" t="str">
        <f t="shared" si="78"/>
        <v>DC0</v>
      </c>
      <c r="AC79" s="58" t="str">
        <f>IF(Worksheet!H74&lt;&gt;"",Worksheet!H74,"")</f>
        <v/>
      </c>
      <c r="AD79" s="58" t="str">
        <f t="shared" si="49"/>
        <v/>
      </c>
      <c r="AE79" s="109" t="str">
        <f t="shared" si="54"/>
        <v>DC0</v>
      </c>
      <c r="AF79" s="109" t="e">
        <f>HLOOKUP(AE79,$AH$10:AZ79,COUNTIF($AE$7:AE79,"&lt;&gt;"&amp;""),FALSE)</f>
        <v>#N/A</v>
      </c>
      <c r="AG79" s="66" t="e">
        <f t="shared" si="55"/>
        <v>#N/A</v>
      </c>
      <c r="AH79" s="96" t="e">
        <f ca="1">VLOOKUP($AG79,INDIRECT(CONCATENATE($CR79,"!",VLOOKUP($CR79,$AG$3:AH$8,AH$2,FALSE))),1,TRUE)</f>
        <v>#N/A</v>
      </c>
      <c r="AI79" s="96" t="e">
        <f ca="1">VLOOKUP($AG79,INDIRECT(CONCATENATE($CR79,"!",VLOOKUP($CR79,$AG$3:AI$8,AI$2,FALSE))),1,TRUE)</f>
        <v>#N/A</v>
      </c>
      <c r="AJ79" s="96" t="e">
        <f ca="1">VLOOKUP($AG79,INDIRECT(CONCATENATE($CR79,"!",VLOOKUP($CR79,$AG$3:AJ$8,AJ$2,FALSE))),1,TRUE)</f>
        <v>#N/A</v>
      </c>
      <c r="AK79" s="96" t="e">
        <f ca="1">VLOOKUP($AG79,INDIRECT(CONCATENATE($CR79,"!",VLOOKUP($CR79,$AG$3:AK$8,AK$2,FALSE))),1,TRUE)</f>
        <v>#N/A</v>
      </c>
      <c r="AL79" s="96" t="e">
        <f ca="1">VLOOKUP($AG79,INDIRECT(CONCATENATE($CR79,"!",VLOOKUP($CR79,$AG$3:AL$8,AL$2,FALSE))),1,TRUE)</f>
        <v>#N/A</v>
      </c>
      <c r="AM79" s="96" t="e">
        <f ca="1">VLOOKUP($AG79,INDIRECT(CONCATENATE($CR79,"!",VLOOKUP($CR79,$AG$3:AM$8,AM$2,FALSE))),1,TRUE)</f>
        <v>#N/A</v>
      </c>
      <c r="AN79" s="96" t="e">
        <f ca="1">VLOOKUP($AG79,INDIRECT(CONCATENATE($CR79,"!",VLOOKUP($CR79,$AG$3:AN$8,AN$2,FALSE))),1,TRUE)</f>
        <v>#N/A</v>
      </c>
      <c r="AO79" s="96" t="e">
        <f ca="1">VLOOKUP($AG79,INDIRECT(CONCATENATE($CR79,"!",VLOOKUP($CR79,$AG$3:AO$8,AO$2,FALSE))),1,TRUE)</f>
        <v>#N/A</v>
      </c>
      <c r="AP79" s="96" t="e">
        <f ca="1">VLOOKUP($AG79,INDIRECT(CONCATENATE($CR79,"!",VLOOKUP($CR79,$AG$3:AP$8,AP$2,FALSE))),1,TRUE)</f>
        <v>#N/A</v>
      </c>
      <c r="AQ79" s="96" t="e">
        <f ca="1">VLOOKUP($AG79,INDIRECT(CONCATENATE($CR79,"!",VLOOKUP($CR79,$AG$3:AQ$8,AQ$2,FALSE))),1,TRUE)</f>
        <v>#N/A</v>
      </c>
      <c r="AR79" s="96" t="e">
        <f ca="1">VLOOKUP($AG79,INDIRECT(CONCATENATE($CR79,"!",VLOOKUP($CR79,$AG$3:AR$8,AR$2,FALSE))),1,TRUE)</f>
        <v>#N/A</v>
      </c>
      <c r="AS79" s="96" t="e">
        <f ca="1">VLOOKUP($AG79,INDIRECT(CONCATENATE($CR79,"!",VLOOKUP($CR79,$AG$3:AS$8,AS$2,FALSE))),1,TRUE)</f>
        <v>#N/A</v>
      </c>
      <c r="AT79" s="96" t="e">
        <f ca="1">VLOOKUP($AG79,INDIRECT(CONCATENATE($CR79,"!",VLOOKUP($CR79,$AG$3:AT$8,AT$2,FALSE))),1,TRUE)</f>
        <v>#N/A</v>
      </c>
      <c r="AU79" s="96"/>
      <c r="AV79" s="96"/>
      <c r="AW79" s="96"/>
      <c r="AX79" s="96"/>
      <c r="AY79" s="96"/>
      <c r="AZ79" s="96"/>
      <c r="BA79" s="62">
        <f t="shared" si="72"/>
        <v>1</v>
      </c>
      <c r="BB79" s="58">
        <f t="shared" si="72"/>
        <v>1</v>
      </c>
      <c r="BC79" s="58">
        <f t="shared" si="73"/>
        <v>1</v>
      </c>
      <c r="BD79" s="58">
        <f t="shared" si="73"/>
        <v>1</v>
      </c>
      <c r="BE79" s="58">
        <f t="shared" si="79"/>
        <v>1</v>
      </c>
      <c r="BF79" s="58">
        <f t="shared" si="80"/>
        <v>1</v>
      </c>
      <c r="BG79" s="58">
        <f t="shared" si="81"/>
        <v>1</v>
      </c>
      <c r="BH79" s="58">
        <f t="shared" si="74"/>
        <v>1</v>
      </c>
      <c r="BI79" s="58">
        <f t="shared" si="74"/>
        <v>1</v>
      </c>
      <c r="BJ79" s="58">
        <f t="shared" si="74"/>
        <v>1</v>
      </c>
      <c r="BK79" s="58">
        <f t="shared" si="74"/>
        <v>1</v>
      </c>
      <c r="BL79" s="58">
        <f t="shared" si="74"/>
        <v>1</v>
      </c>
      <c r="BM79" s="58">
        <f t="shared" si="74"/>
        <v>1</v>
      </c>
      <c r="BU79" s="55" t="e">
        <f>HLOOKUP(AE79,$BA$10:BT79,COUNTIF($AE$7:AE79,"&lt;&gt;"&amp;""),FALSE)</f>
        <v>#N/A</v>
      </c>
      <c r="BV79" s="58">
        <f t="shared" si="82"/>
        <v>1</v>
      </c>
      <c r="BW79" s="55" t="str">
        <f t="shared" si="83"/>
        <v/>
      </c>
      <c r="BX79" s="110" t="str">
        <f ca="1">IF(OR(AE79=$BB$10,AE79=$BD$10,AE79=$BK$10,AE79=$BL$10,AE79=$BM$10),VLOOKUP(BW79,INDIRECT(CONCATENATE(CR79,"!",HLOOKUP(AE79,$CU$10:CY79,CZ79,FALSE))),1,TRUE),"")</f>
        <v/>
      </c>
      <c r="BY79" s="96" t="e">
        <f t="shared" ca="1" si="56"/>
        <v>#N/A</v>
      </c>
      <c r="BZ79" s="96" t="e">
        <f t="shared" ca="1" si="57"/>
        <v>#N/A</v>
      </c>
      <c r="CA79" s="96" t="e">
        <f t="shared" ca="1" si="58"/>
        <v>#N/A</v>
      </c>
      <c r="CB79" s="96" t="e">
        <f t="shared" ca="1" si="59"/>
        <v>#N/A</v>
      </c>
      <c r="CC79" s="96" t="e">
        <f t="shared" ca="1" si="60"/>
        <v>#VALUE!</v>
      </c>
      <c r="CD79" s="63">
        <f>Worksheet!K74</f>
        <v>0</v>
      </c>
      <c r="CE79" s="63">
        <f>Worksheet!L74</f>
        <v>0</v>
      </c>
      <c r="CF79" s="63">
        <f>Worksheet!M74</f>
        <v>0</v>
      </c>
      <c r="CG79" s="63">
        <f>Worksheet!N74</f>
        <v>0</v>
      </c>
      <c r="CH79" s="63">
        <f>Worksheet!O74</f>
        <v>0</v>
      </c>
      <c r="CI79" s="125" t="e">
        <f t="shared" ca="1" si="61"/>
        <v>#VALUE!</v>
      </c>
      <c r="CJ79" s="125" t="e">
        <f t="shared" ca="1" si="62"/>
        <v>#VALUE!</v>
      </c>
      <c r="CK79" s="125" t="e">
        <f t="shared" ca="1" si="63"/>
        <v>#VALUE!</v>
      </c>
      <c r="CL79" s="125" t="e">
        <f t="shared" ca="1" si="64"/>
        <v>#VALUE!</v>
      </c>
      <c r="CM79" s="125" t="e">
        <f t="shared" ca="1" si="65"/>
        <v>#VALUE!</v>
      </c>
      <c r="CN79" s="96" t="e">
        <f t="shared" ca="1" si="66"/>
        <v>#N/A</v>
      </c>
      <c r="CO79" s="97">
        <f>Worksheet!Q74</f>
        <v>0</v>
      </c>
      <c r="CP79" t="str">
        <f t="shared" si="67"/>
        <v>1</v>
      </c>
      <c r="CQ79" s="108" t="e">
        <f t="shared" si="68"/>
        <v>#N/A</v>
      </c>
      <c r="CR79" t="str">
        <f t="shared" si="84"/>
        <v>Standard1</v>
      </c>
      <c r="CT79" s="104" t="str">
        <f t="shared" ca="1" si="69"/>
        <v>$B$4:$P$1376</v>
      </c>
      <c r="CU79" s="96" t="str">
        <f>VLOOKUP($CR79,$CT$3:CU$8,2,FALSE)</f>
        <v>$I$230:$I$439</v>
      </c>
      <c r="CV79" s="96" t="str">
        <f>VLOOKUP($CR79,$CT$3:CV$8,3,FALSE)</f>
        <v>$I$471:$I$735</v>
      </c>
      <c r="CW79" s="96" t="str">
        <f>VLOOKUP($CR79,$CT$3:CW$8,4,FALSE)</f>
        <v>$I$736:$I$826</v>
      </c>
      <c r="CX79" s="96" t="str">
        <f>VLOOKUP($CR79,$CT$3:CX$8,5,FALSE)</f>
        <v>$I$827:$I$891</v>
      </c>
      <c r="CY79" s="96" t="str">
        <f>VLOOKUP($CR79,$CT$3:CY$8,6,FALSE)</f>
        <v>$I$892:$I$960</v>
      </c>
      <c r="CZ79">
        <f>COUNTIF($CU$10:CU79,"&lt;&gt;"&amp;"")</f>
        <v>70</v>
      </c>
      <c r="DB79" t="str">
        <f t="shared" si="70"/>
        <v/>
      </c>
      <c r="DC79" t="e">
        <f t="shared" ca="1" si="71"/>
        <v>#N/A</v>
      </c>
    </row>
    <row r="80" spans="17:107" x14ac:dyDescent="0.25">
      <c r="Q80" s="58" t="e">
        <f t="shared" ca="1" si="76"/>
        <v>#N/A</v>
      </c>
      <c r="R80" t="str">
        <f>IF(Worksheet!I75=$S$2,$S$2,IF(Worksheet!I75=$S$3,$S$3,$S$1))</f>
        <v>5502A</v>
      </c>
      <c r="S80" s="59" t="str">
        <f t="shared" ca="1" si="77"/>
        <v>*</v>
      </c>
      <c r="T80" s="55" t="e">
        <f t="shared" si="50"/>
        <v>#N/A</v>
      </c>
      <c r="U80" s="60">
        <f>IF(Worksheet!S75="%",ABS(Worksheet!Z75),ABS(Worksheet!U75))</f>
        <v>0</v>
      </c>
      <c r="V80" s="126">
        <f>IF(Worksheet!S75="%",Worksheet!AA75,Worksheet!S75)</f>
        <v>0</v>
      </c>
      <c r="W80" s="60" t="str">
        <f>IF(Worksheet!S75="%","",IF(Worksheet!Z75&lt;&gt;"",Worksheet!Z75,""))</f>
        <v/>
      </c>
      <c r="X80" s="60" t="str">
        <f>IF(Worksheet!S75="%","",IF(Worksheet!AA75&lt;&gt;"",Worksheet!AA75,""))</f>
        <v/>
      </c>
      <c r="Y80" s="58" t="str">
        <f t="shared" si="51"/>
        <v/>
      </c>
      <c r="Z80" s="58" t="str">
        <f t="shared" si="52"/>
        <v>0</v>
      </c>
      <c r="AA80" s="58" t="str">
        <f t="shared" si="53"/>
        <v>DC</v>
      </c>
      <c r="AB80" s="58" t="str">
        <f t="shared" si="78"/>
        <v>DC0</v>
      </c>
      <c r="AC80" s="58" t="str">
        <f>IF(Worksheet!H75&lt;&gt;"",Worksheet!H75,"")</f>
        <v/>
      </c>
      <c r="AD80" s="58" t="str">
        <f t="shared" si="49"/>
        <v/>
      </c>
      <c r="AE80" s="109" t="str">
        <f t="shared" si="54"/>
        <v>DC0</v>
      </c>
      <c r="AF80" s="109" t="e">
        <f>HLOOKUP(AE80,$AH$10:AZ80,COUNTIF($AE$7:AE80,"&lt;&gt;"&amp;""),FALSE)</f>
        <v>#N/A</v>
      </c>
      <c r="AG80" s="66" t="e">
        <f t="shared" si="55"/>
        <v>#N/A</v>
      </c>
      <c r="AH80" s="96" t="e">
        <f ca="1">VLOOKUP($AG80,INDIRECT(CONCATENATE($CR80,"!",VLOOKUP($CR80,$AG$3:AH$8,AH$2,FALSE))),1,TRUE)</f>
        <v>#N/A</v>
      </c>
      <c r="AI80" s="96" t="e">
        <f ca="1">VLOOKUP($AG80,INDIRECT(CONCATENATE($CR80,"!",VLOOKUP($CR80,$AG$3:AI$8,AI$2,FALSE))),1,TRUE)</f>
        <v>#N/A</v>
      </c>
      <c r="AJ80" s="96" t="e">
        <f ca="1">VLOOKUP($AG80,INDIRECT(CONCATENATE($CR80,"!",VLOOKUP($CR80,$AG$3:AJ$8,AJ$2,FALSE))),1,TRUE)</f>
        <v>#N/A</v>
      </c>
      <c r="AK80" s="96" t="e">
        <f ca="1">VLOOKUP($AG80,INDIRECT(CONCATENATE($CR80,"!",VLOOKUP($CR80,$AG$3:AK$8,AK$2,FALSE))),1,TRUE)</f>
        <v>#N/A</v>
      </c>
      <c r="AL80" s="96" t="e">
        <f ca="1">VLOOKUP($AG80,INDIRECT(CONCATENATE($CR80,"!",VLOOKUP($CR80,$AG$3:AL$8,AL$2,FALSE))),1,TRUE)</f>
        <v>#N/A</v>
      </c>
      <c r="AM80" s="96" t="e">
        <f ca="1">VLOOKUP($AG80,INDIRECT(CONCATENATE($CR80,"!",VLOOKUP($CR80,$AG$3:AM$8,AM$2,FALSE))),1,TRUE)</f>
        <v>#N/A</v>
      </c>
      <c r="AN80" s="96" t="e">
        <f ca="1">VLOOKUP($AG80,INDIRECT(CONCATENATE($CR80,"!",VLOOKUP($CR80,$AG$3:AN$8,AN$2,FALSE))),1,TRUE)</f>
        <v>#N/A</v>
      </c>
      <c r="AO80" s="96" t="e">
        <f ca="1">VLOOKUP($AG80,INDIRECT(CONCATENATE($CR80,"!",VLOOKUP($CR80,$AG$3:AO$8,AO$2,FALSE))),1,TRUE)</f>
        <v>#N/A</v>
      </c>
      <c r="AP80" s="96" t="e">
        <f ca="1">VLOOKUP($AG80,INDIRECT(CONCATENATE($CR80,"!",VLOOKUP($CR80,$AG$3:AP$8,AP$2,FALSE))),1,TRUE)</f>
        <v>#N/A</v>
      </c>
      <c r="AQ80" s="96" t="e">
        <f ca="1">VLOOKUP($AG80,INDIRECT(CONCATENATE($CR80,"!",VLOOKUP($CR80,$AG$3:AQ$8,AQ$2,FALSE))),1,TRUE)</f>
        <v>#N/A</v>
      </c>
      <c r="AR80" s="96" t="e">
        <f ca="1">VLOOKUP($AG80,INDIRECT(CONCATENATE($CR80,"!",VLOOKUP($CR80,$AG$3:AR$8,AR$2,FALSE))),1,TRUE)</f>
        <v>#N/A</v>
      </c>
      <c r="AS80" s="96" t="e">
        <f ca="1">VLOOKUP($AG80,INDIRECT(CONCATENATE($CR80,"!",VLOOKUP($CR80,$AG$3:AS$8,AS$2,FALSE))),1,TRUE)</f>
        <v>#N/A</v>
      </c>
      <c r="AT80" s="96" t="e">
        <f ca="1">VLOOKUP($AG80,INDIRECT(CONCATENATE($CR80,"!",VLOOKUP($CR80,$AG$3:AT$8,AT$2,FALSE))),1,TRUE)</f>
        <v>#N/A</v>
      </c>
      <c r="AU80" s="96"/>
      <c r="AV80" s="96"/>
      <c r="AW80" s="96"/>
      <c r="AX80" s="96"/>
      <c r="AY80" s="96"/>
      <c r="AZ80" s="96"/>
      <c r="BA80" s="62">
        <f t="shared" si="72"/>
        <v>1</v>
      </c>
      <c r="BB80" s="58">
        <f t="shared" si="72"/>
        <v>1</v>
      </c>
      <c r="BC80" s="58">
        <f t="shared" si="73"/>
        <v>1</v>
      </c>
      <c r="BD80" s="58">
        <f t="shared" si="73"/>
        <v>1</v>
      </c>
      <c r="BE80" s="58">
        <f t="shared" si="79"/>
        <v>1</v>
      </c>
      <c r="BF80" s="58">
        <f t="shared" si="80"/>
        <v>1</v>
      </c>
      <c r="BG80" s="58">
        <f t="shared" si="81"/>
        <v>1</v>
      </c>
      <c r="BH80" s="58">
        <f t="shared" si="74"/>
        <v>1</v>
      </c>
      <c r="BI80" s="58">
        <f t="shared" si="74"/>
        <v>1</v>
      </c>
      <c r="BJ80" s="58">
        <f t="shared" si="74"/>
        <v>1</v>
      </c>
      <c r="BK80" s="58">
        <f t="shared" si="74"/>
        <v>1</v>
      </c>
      <c r="BL80" s="58">
        <f t="shared" si="74"/>
        <v>1</v>
      </c>
      <c r="BM80" s="58">
        <f t="shared" si="74"/>
        <v>1</v>
      </c>
      <c r="BU80" s="55" t="e">
        <f>HLOOKUP(AE80,$BA$10:BT80,COUNTIF($AE$7:AE80,"&lt;&gt;"&amp;""),FALSE)</f>
        <v>#N/A</v>
      </c>
      <c r="BV80" s="58">
        <f t="shared" si="82"/>
        <v>1</v>
      </c>
      <c r="BW80" s="55" t="str">
        <f t="shared" si="83"/>
        <v/>
      </c>
      <c r="BX80" s="110" t="str">
        <f ca="1">IF(OR(AE80=$BB$10,AE80=$BD$10,AE80=$BK$10,AE80=$BL$10,AE80=$BM$10),VLOOKUP(BW80,INDIRECT(CONCATENATE(CR80,"!",HLOOKUP(AE80,$CU$10:CY80,CZ80,FALSE))),1,TRUE),"")</f>
        <v/>
      </c>
      <c r="BY80" s="96" t="e">
        <f t="shared" ca="1" si="56"/>
        <v>#N/A</v>
      </c>
      <c r="BZ80" s="96" t="e">
        <f t="shared" ca="1" si="57"/>
        <v>#N/A</v>
      </c>
      <c r="CA80" s="96" t="e">
        <f t="shared" ca="1" si="58"/>
        <v>#N/A</v>
      </c>
      <c r="CB80" s="96" t="e">
        <f t="shared" ca="1" si="59"/>
        <v>#N/A</v>
      </c>
      <c r="CC80" s="96" t="e">
        <f t="shared" ca="1" si="60"/>
        <v>#VALUE!</v>
      </c>
      <c r="CD80" s="63">
        <f>Worksheet!K75</f>
        <v>0</v>
      </c>
      <c r="CE80" s="63">
        <f>Worksheet!L75</f>
        <v>0</v>
      </c>
      <c r="CF80" s="63">
        <f>Worksheet!M75</f>
        <v>0</v>
      </c>
      <c r="CG80" s="63">
        <f>Worksheet!N75</f>
        <v>0</v>
      </c>
      <c r="CH80" s="63">
        <f>Worksheet!O75</f>
        <v>0</v>
      </c>
      <c r="CI80" s="125" t="e">
        <f t="shared" ca="1" si="61"/>
        <v>#VALUE!</v>
      </c>
      <c r="CJ80" s="125" t="e">
        <f t="shared" ca="1" si="62"/>
        <v>#VALUE!</v>
      </c>
      <c r="CK80" s="125" t="e">
        <f t="shared" ca="1" si="63"/>
        <v>#VALUE!</v>
      </c>
      <c r="CL80" s="125" t="e">
        <f t="shared" ca="1" si="64"/>
        <v>#VALUE!</v>
      </c>
      <c r="CM80" s="125" t="e">
        <f t="shared" ca="1" si="65"/>
        <v>#VALUE!</v>
      </c>
      <c r="CN80" s="96" t="e">
        <f t="shared" ca="1" si="66"/>
        <v>#N/A</v>
      </c>
      <c r="CO80" s="97">
        <f>Worksheet!Q75</f>
        <v>0</v>
      </c>
      <c r="CP80" t="str">
        <f t="shared" si="67"/>
        <v>1</v>
      </c>
      <c r="CQ80" s="108" t="e">
        <f t="shared" si="68"/>
        <v>#N/A</v>
      </c>
      <c r="CR80" t="str">
        <f t="shared" si="84"/>
        <v>Standard1</v>
      </c>
      <c r="CT80" s="104" t="str">
        <f t="shared" ca="1" si="69"/>
        <v>$B$4:$P$1376</v>
      </c>
      <c r="CU80" s="96" t="str">
        <f>VLOOKUP($CR80,$CT$3:CU$8,2,FALSE)</f>
        <v>$I$230:$I$439</v>
      </c>
      <c r="CV80" s="96" t="str">
        <f>VLOOKUP($CR80,$CT$3:CV$8,3,FALSE)</f>
        <v>$I$471:$I$735</v>
      </c>
      <c r="CW80" s="96" t="str">
        <f>VLOOKUP($CR80,$CT$3:CW$8,4,FALSE)</f>
        <v>$I$736:$I$826</v>
      </c>
      <c r="CX80" s="96" t="str">
        <f>VLOOKUP($CR80,$CT$3:CX$8,5,FALSE)</f>
        <v>$I$827:$I$891</v>
      </c>
      <c r="CY80" s="96" t="str">
        <f>VLOOKUP($CR80,$CT$3:CY$8,6,FALSE)</f>
        <v>$I$892:$I$960</v>
      </c>
      <c r="CZ80">
        <f>COUNTIF($CU$10:CU80,"&lt;&gt;"&amp;"")</f>
        <v>71</v>
      </c>
      <c r="DB80" t="str">
        <f t="shared" si="70"/>
        <v/>
      </c>
      <c r="DC80" t="e">
        <f t="shared" ca="1" si="71"/>
        <v>#N/A</v>
      </c>
    </row>
    <row r="81" spans="17:107" x14ac:dyDescent="0.25">
      <c r="Q81" s="58" t="e">
        <f t="shared" ca="1" si="76"/>
        <v>#N/A</v>
      </c>
      <c r="R81" t="str">
        <f>IF(Worksheet!I76=$S$2,$S$2,IF(Worksheet!I76=$S$3,$S$3,$S$1))</f>
        <v>5502A</v>
      </c>
      <c r="S81" s="59" t="str">
        <f t="shared" ca="1" si="77"/>
        <v>*</v>
      </c>
      <c r="T81" s="55" t="e">
        <f t="shared" si="50"/>
        <v>#N/A</v>
      </c>
      <c r="U81" s="60">
        <f>IF(Worksheet!S76="%",ABS(Worksheet!Z76),ABS(Worksheet!U76))</f>
        <v>0</v>
      </c>
      <c r="V81" s="126">
        <f>IF(Worksheet!S76="%",Worksheet!AA76,Worksheet!S76)</f>
        <v>0</v>
      </c>
      <c r="W81" s="60" t="str">
        <f>IF(Worksheet!S76="%","",IF(Worksheet!Z76&lt;&gt;"",Worksheet!Z76,""))</f>
        <v/>
      </c>
      <c r="X81" s="60" t="str">
        <f>IF(Worksheet!S76="%","",IF(Worksheet!AA76&lt;&gt;"",Worksheet!AA76,""))</f>
        <v/>
      </c>
      <c r="Y81" s="58" t="str">
        <f t="shared" si="51"/>
        <v/>
      </c>
      <c r="Z81" s="58" t="str">
        <f t="shared" si="52"/>
        <v>0</v>
      </c>
      <c r="AA81" s="58" t="str">
        <f t="shared" si="53"/>
        <v>DC</v>
      </c>
      <c r="AB81" s="58" t="str">
        <f t="shared" si="78"/>
        <v>DC0</v>
      </c>
      <c r="AC81" s="58" t="str">
        <f>IF(Worksheet!H76&lt;&gt;"",Worksheet!H76,"")</f>
        <v/>
      </c>
      <c r="AD81" s="58" t="str">
        <f t="shared" si="49"/>
        <v/>
      </c>
      <c r="AE81" s="109" t="str">
        <f t="shared" si="54"/>
        <v>DC0</v>
      </c>
      <c r="AF81" s="109" t="e">
        <f>HLOOKUP(AE81,$AH$10:AZ81,COUNTIF($AE$7:AE81,"&lt;&gt;"&amp;""),FALSE)</f>
        <v>#N/A</v>
      </c>
      <c r="AG81" s="66" t="e">
        <f t="shared" si="55"/>
        <v>#N/A</v>
      </c>
      <c r="AH81" s="96" t="e">
        <f ca="1">VLOOKUP($AG81,INDIRECT(CONCATENATE($CR81,"!",VLOOKUP($CR81,$AG$3:AH$8,AH$2,FALSE))),1,TRUE)</f>
        <v>#N/A</v>
      </c>
      <c r="AI81" s="96" t="e">
        <f ca="1">VLOOKUP($AG81,INDIRECT(CONCATENATE($CR81,"!",VLOOKUP($CR81,$AG$3:AI$8,AI$2,FALSE))),1,TRUE)</f>
        <v>#N/A</v>
      </c>
      <c r="AJ81" s="96" t="e">
        <f ca="1">VLOOKUP($AG81,INDIRECT(CONCATENATE($CR81,"!",VLOOKUP($CR81,$AG$3:AJ$8,AJ$2,FALSE))),1,TRUE)</f>
        <v>#N/A</v>
      </c>
      <c r="AK81" s="96" t="e">
        <f ca="1">VLOOKUP($AG81,INDIRECT(CONCATENATE($CR81,"!",VLOOKUP($CR81,$AG$3:AK$8,AK$2,FALSE))),1,TRUE)</f>
        <v>#N/A</v>
      </c>
      <c r="AL81" s="96" t="e">
        <f ca="1">VLOOKUP($AG81,INDIRECT(CONCATENATE($CR81,"!",VLOOKUP($CR81,$AG$3:AL$8,AL$2,FALSE))),1,TRUE)</f>
        <v>#N/A</v>
      </c>
      <c r="AM81" s="96" t="e">
        <f ca="1">VLOOKUP($AG81,INDIRECT(CONCATENATE($CR81,"!",VLOOKUP($CR81,$AG$3:AM$8,AM$2,FALSE))),1,TRUE)</f>
        <v>#N/A</v>
      </c>
      <c r="AN81" s="96" t="e">
        <f ca="1">VLOOKUP($AG81,INDIRECT(CONCATENATE($CR81,"!",VLOOKUP($CR81,$AG$3:AN$8,AN$2,FALSE))),1,TRUE)</f>
        <v>#N/A</v>
      </c>
      <c r="AO81" s="96" t="e">
        <f ca="1">VLOOKUP($AG81,INDIRECT(CONCATENATE($CR81,"!",VLOOKUP($CR81,$AG$3:AO$8,AO$2,FALSE))),1,TRUE)</f>
        <v>#N/A</v>
      </c>
      <c r="AP81" s="96" t="e">
        <f ca="1">VLOOKUP($AG81,INDIRECT(CONCATENATE($CR81,"!",VLOOKUP($CR81,$AG$3:AP$8,AP$2,FALSE))),1,TRUE)</f>
        <v>#N/A</v>
      </c>
      <c r="AQ81" s="96" t="e">
        <f ca="1">VLOOKUP($AG81,INDIRECT(CONCATENATE($CR81,"!",VLOOKUP($CR81,$AG$3:AQ$8,AQ$2,FALSE))),1,TRUE)</f>
        <v>#N/A</v>
      </c>
      <c r="AR81" s="96" t="e">
        <f ca="1">VLOOKUP($AG81,INDIRECT(CONCATENATE($CR81,"!",VLOOKUP($CR81,$AG$3:AR$8,AR$2,FALSE))),1,TRUE)</f>
        <v>#N/A</v>
      </c>
      <c r="AS81" s="96" t="e">
        <f ca="1">VLOOKUP($AG81,INDIRECT(CONCATENATE($CR81,"!",VLOOKUP($CR81,$AG$3:AS$8,AS$2,FALSE))),1,TRUE)</f>
        <v>#N/A</v>
      </c>
      <c r="AT81" s="96" t="e">
        <f ca="1">VLOOKUP($AG81,INDIRECT(CONCATENATE($CR81,"!",VLOOKUP($CR81,$AG$3:AT$8,AT$2,FALSE))),1,TRUE)</f>
        <v>#N/A</v>
      </c>
      <c r="AU81" s="96"/>
      <c r="AV81" s="96"/>
      <c r="AW81" s="96"/>
      <c r="AX81" s="96"/>
      <c r="AY81" s="96"/>
      <c r="AZ81" s="96"/>
      <c r="BA81" s="62">
        <f t="shared" si="72"/>
        <v>1</v>
      </c>
      <c r="BB81" s="58">
        <f t="shared" si="72"/>
        <v>1</v>
      </c>
      <c r="BC81" s="58">
        <f t="shared" si="73"/>
        <v>1</v>
      </c>
      <c r="BD81" s="58">
        <f t="shared" si="73"/>
        <v>1</v>
      </c>
      <c r="BE81" s="58">
        <f t="shared" si="79"/>
        <v>1</v>
      </c>
      <c r="BF81" s="58">
        <f t="shared" si="80"/>
        <v>1</v>
      </c>
      <c r="BG81" s="58">
        <f t="shared" si="81"/>
        <v>1</v>
      </c>
      <c r="BH81" s="58">
        <f t="shared" si="74"/>
        <v>1</v>
      </c>
      <c r="BI81" s="58">
        <f t="shared" si="74"/>
        <v>1</v>
      </c>
      <c r="BJ81" s="58">
        <f t="shared" si="74"/>
        <v>1</v>
      </c>
      <c r="BK81" s="58">
        <f t="shared" si="74"/>
        <v>1</v>
      </c>
      <c r="BL81" s="58">
        <f t="shared" si="74"/>
        <v>1</v>
      </c>
      <c r="BM81" s="58">
        <f t="shared" si="74"/>
        <v>1</v>
      </c>
      <c r="BU81" s="55" t="e">
        <f>HLOOKUP(AE81,$BA$10:BT81,COUNTIF($AE$7:AE81,"&lt;&gt;"&amp;""),FALSE)</f>
        <v>#N/A</v>
      </c>
      <c r="BV81" s="58">
        <f t="shared" si="82"/>
        <v>1</v>
      </c>
      <c r="BW81" s="55" t="str">
        <f t="shared" si="83"/>
        <v/>
      </c>
      <c r="BX81" s="110" t="str">
        <f ca="1">IF(OR(AE81=$BB$10,AE81=$BD$10,AE81=$BK$10,AE81=$BL$10,AE81=$BM$10),VLOOKUP(BW81,INDIRECT(CONCATENATE(CR81,"!",HLOOKUP(AE81,$CU$10:CY81,CZ81,FALSE))),1,TRUE),"")</f>
        <v/>
      </c>
      <c r="BY81" s="96" t="e">
        <f t="shared" ca="1" si="56"/>
        <v>#N/A</v>
      </c>
      <c r="BZ81" s="96" t="e">
        <f t="shared" ca="1" si="57"/>
        <v>#N/A</v>
      </c>
      <c r="CA81" s="96" t="e">
        <f t="shared" ca="1" si="58"/>
        <v>#N/A</v>
      </c>
      <c r="CB81" s="96" t="e">
        <f t="shared" ca="1" si="59"/>
        <v>#N/A</v>
      </c>
      <c r="CC81" s="96" t="e">
        <f t="shared" ca="1" si="60"/>
        <v>#VALUE!</v>
      </c>
      <c r="CD81" s="63">
        <f>Worksheet!K76</f>
        <v>0</v>
      </c>
      <c r="CE81" s="63">
        <f>Worksheet!L76</f>
        <v>0</v>
      </c>
      <c r="CF81" s="63">
        <f>Worksheet!M76</f>
        <v>0</v>
      </c>
      <c r="CG81" s="63">
        <f>Worksheet!N76</f>
        <v>0</v>
      </c>
      <c r="CH81" s="63">
        <f>Worksheet!O76</f>
        <v>0</v>
      </c>
      <c r="CI81" s="125" t="e">
        <f t="shared" ca="1" si="61"/>
        <v>#VALUE!</v>
      </c>
      <c r="CJ81" s="125" t="e">
        <f t="shared" ca="1" si="62"/>
        <v>#VALUE!</v>
      </c>
      <c r="CK81" s="125" t="e">
        <f t="shared" ca="1" si="63"/>
        <v>#VALUE!</v>
      </c>
      <c r="CL81" s="125" t="e">
        <f t="shared" ca="1" si="64"/>
        <v>#VALUE!</v>
      </c>
      <c r="CM81" s="125" t="e">
        <f t="shared" ca="1" si="65"/>
        <v>#VALUE!</v>
      </c>
      <c r="CN81" s="96" t="e">
        <f t="shared" ca="1" si="66"/>
        <v>#N/A</v>
      </c>
      <c r="CO81" s="97">
        <f>Worksheet!Q76</f>
        <v>0</v>
      </c>
      <c r="CP81" t="str">
        <f t="shared" si="67"/>
        <v>1</v>
      </c>
      <c r="CQ81" s="108" t="e">
        <f t="shared" si="68"/>
        <v>#N/A</v>
      </c>
      <c r="CR81" t="str">
        <f t="shared" si="84"/>
        <v>Standard1</v>
      </c>
      <c r="CT81" s="104" t="str">
        <f t="shared" ca="1" si="69"/>
        <v>$B$4:$P$1376</v>
      </c>
      <c r="CU81" s="96" t="str">
        <f>VLOOKUP($CR81,$CT$3:CU$8,2,FALSE)</f>
        <v>$I$230:$I$439</v>
      </c>
      <c r="CV81" s="96" t="str">
        <f>VLOOKUP($CR81,$CT$3:CV$8,3,FALSE)</f>
        <v>$I$471:$I$735</v>
      </c>
      <c r="CW81" s="96" t="str">
        <f>VLOOKUP($CR81,$CT$3:CW$8,4,FALSE)</f>
        <v>$I$736:$I$826</v>
      </c>
      <c r="CX81" s="96" t="str">
        <f>VLOOKUP($CR81,$CT$3:CX$8,5,FALSE)</f>
        <v>$I$827:$I$891</v>
      </c>
      <c r="CY81" s="96" t="str">
        <f>VLOOKUP($CR81,$CT$3:CY$8,6,FALSE)</f>
        <v>$I$892:$I$960</v>
      </c>
      <c r="CZ81">
        <f>COUNTIF($CU$10:CU81,"&lt;&gt;"&amp;"")</f>
        <v>72</v>
      </c>
      <c r="DB81" t="str">
        <f t="shared" si="70"/>
        <v/>
      </c>
      <c r="DC81" t="e">
        <f t="shared" ca="1" si="71"/>
        <v>#N/A</v>
      </c>
    </row>
    <row r="82" spans="17:107" x14ac:dyDescent="0.25">
      <c r="Q82" s="58" t="e">
        <f t="shared" ca="1" si="76"/>
        <v>#N/A</v>
      </c>
      <c r="R82" t="str">
        <f>IF(Worksheet!I77=$S$2,$S$2,IF(Worksheet!I77=$S$3,$S$3,$S$1))</f>
        <v>5502A</v>
      </c>
      <c r="S82" s="59" t="str">
        <f t="shared" ca="1" si="77"/>
        <v>*</v>
      </c>
      <c r="T82" s="55" t="e">
        <f t="shared" si="50"/>
        <v>#N/A</v>
      </c>
      <c r="U82" s="60">
        <f>IF(Worksheet!S77="%",ABS(Worksheet!Z77),ABS(Worksheet!U77))</f>
        <v>0</v>
      </c>
      <c r="V82" s="126">
        <f>IF(Worksheet!S77="%",Worksheet!AA77,Worksheet!S77)</f>
        <v>0</v>
      </c>
      <c r="W82" s="60" t="str">
        <f>IF(Worksheet!S77="%","",IF(Worksheet!Z77&lt;&gt;"",Worksheet!Z77,""))</f>
        <v/>
      </c>
      <c r="X82" s="60" t="str">
        <f>IF(Worksheet!S77="%","",IF(Worksheet!AA77&lt;&gt;"",Worksheet!AA77,""))</f>
        <v/>
      </c>
      <c r="Y82" s="58" t="str">
        <f t="shared" si="51"/>
        <v/>
      </c>
      <c r="Z82" s="58" t="str">
        <f t="shared" si="52"/>
        <v>0</v>
      </c>
      <c r="AA82" s="58" t="str">
        <f t="shared" si="53"/>
        <v>DC</v>
      </c>
      <c r="AB82" s="58" t="str">
        <f t="shared" si="78"/>
        <v>DC0</v>
      </c>
      <c r="AC82" s="58" t="str">
        <f>IF(Worksheet!H77&lt;&gt;"",Worksheet!H77,"")</f>
        <v/>
      </c>
      <c r="AD82" s="58" t="str">
        <f t="shared" si="49"/>
        <v/>
      </c>
      <c r="AE82" s="109" t="str">
        <f t="shared" si="54"/>
        <v>DC0</v>
      </c>
      <c r="AF82" s="109" t="e">
        <f>HLOOKUP(AE82,$AH$10:AZ82,COUNTIF($AE$7:AE82,"&lt;&gt;"&amp;""),FALSE)</f>
        <v>#N/A</v>
      </c>
      <c r="AG82" s="66" t="e">
        <f t="shared" si="55"/>
        <v>#N/A</v>
      </c>
      <c r="AH82" s="96" t="e">
        <f ca="1">VLOOKUP($AG82,INDIRECT(CONCATENATE($CR82,"!",VLOOKUP($CR82,$AG$3:AH$8,AH$2,FALSE))),1,TRUE)</f>
        <v>#N/A</v>
      </c>
      <c r="AI82" s="96" t="e">
        <f ca="1">VLOOKUP($AG82,INDIRECT(CONCATENATE($CR82,"!",VLOOKUP($CR82,$AG$3:AI$8,AI$2,FALSE))),1,TRUE)</f>
        <v>#N/A</v>
      </c>
      <c r="AJ82" s="96" t="e">
        <f ca="1">VLOOKUP($AG82,INDIRECT(CONCATENATE($CR82,"!",VLOOKUP($CR82,$AG$3:AJ$8,AJ$2,FALSE))),1,TRUE)</f>
        <v>#N/A</v>
      </c>
      <c r="AK82" s="96" t="e">
        <f ca="1">VLOOKUP($AG82,INDIRECT(CONCATENATE($CR82,"!",VLOOKUP($CR82,$AG$3:AK$8,AK$2,FALSE))),1,TRUE)</f>
        <v>#N/A</v>
      </c>
      <c r="AL82" s="96" t="e">
        <f ca="1">VLOOKUP($AG82,INDIRECT(CONCATENATE($CR82,"!",VLOOKUP($CR82,$AG$3:AL$8,AL$2,FALSE))),1,TRUE)</f>
        <v>#N/A</v>
      </c>
      <c r="AM82" s="96" t="e">
        <f ca="1">VLOOKUP($AG82,INDIRECT(CONCATENATE($CR82,"!",VLOOKUP($CR82,$AG$3:AM$8,AM$2,FALSE))),1,TRUE)</f>
        <v>#N/A</v>
      </c>
      <c r="AN82" s="96" t="e">
        <f ca="1">VLOOKUP($AG82,INDIRECT(CONCATENATE($CR82,"!",VLOOKUP($CR82,$AG$3:AN$8,AN$2,FALSE))),1,TRUE)</f>
        <v>#N/A</v>
      </c>
      <c r="AO82" s="96" t="e">
        <f ca="1">VLOOKUP($AG82,INDIRECT(CONCATENATE($CR82,"!",VLOOKUP($CR82,$AG$3:AO$8,AO$2,FALSE))),1,TRUE)</f>
        <v>#N/A</v>
      </c>
      <c r="AP82" s="96" t="e">
        <f ca="1">VLOOKUP($AG82,INDIRECT(CONCATENATE($CR82,"!",VLOOKUP($CR82,$AG$3:AP$8,AP$2,FALSE))),1,TRUE)</f>
        <v>#N/A</v>
      </c>
      <c r="AQ82" s="96" t="e">
        <f ca="1">VLOOKUP($AG82,INDIRECT(CONCATENATE($CR82,"!",VLOOKUP($CR82,$AG$3:AQ$8,AQ$2,FALSE))),1,TRUE)</f>
        <v>#N/A</v>
      </c>
      <c r="AR82" s="96" t="e">
        <f ca="1">VLOOKUP($AG82,INDIRECT(CONCATENATE($CR82,"!",VLOOKUP($CR82,$AG$3:AR$8,AR$2,FALSE))),1,TRUE)</f>
        <v>#N/A</v>
      </c>
      <c r="AS82" s="96" t="e">
        <f ca="1">VLOOKUP($AG82,INDIRECT(CONCATENATE($CR82,"!",VLOOKUP($CR82,$AG$3:AS$8,AS$2,FALSE))),1,TRUE)</f>
        <v>#N/A</v>
      </c>
      <c r="AT82" s="96" t="e">
        <f ca="1">VLOOKUP($AG82,INDIRECT(CONCATENATE($CR82,"!",VLOOKUP($CR82,$AG$3:AT$8,AT$2,FALSE))),1,TRUE)</f>
        <v>#N/A</v>
      </c>
      <c r="AU82" s="96"/>
      <c r="AV82" s="96"/>
      <c r="AW82" s="96"/>
      <c r="AX82" s="96"/>
      <c r="AY82" s="96"/>
      <c r="AZ82" s="96"/>
      <c r="BA82" s="62">
        <f t="shared" si="72"/>
        <v>1</v>
      </c>
      <c r="BB82" s="58">
        <f t="shared" si="72"/>
        <v>1</v>
      </c>
      <c r="BC82" s="58">
        <f t="shared" si="73"/>
        <v>1</v>
      </c>
      <c r="BD82" s="58">
        <f t="shared" si="73"/>
        <v>1</v>
      </c>
      <c r="BE82" s="58">
        <f t="shared" si="79"/>
        <v>1</v>
      </c>
      <c r="BF82" s="58">
        <f t="shared" si="80"/>
        <v>1</v>
      </c>
      <c r="BG82" s="58">
        <f t="shared" si="81"/>
        <v>1</v>
      </c>
      <c r="BH82" s="58">
        <f t="shared" si="74"/>
        <v>1</v>
      </c>
      <c r="BI82" s="58">
        <f t="shared" si="74"/>
        <v>1</v>
      </c>
      <c r="BJ82" s="58">
        <f t="shared" si="74"/>
        <v>1</v>
      </c>
      <c r="BK82" s="58">
        <f t="shared" si="74"/>
        <v>1</v>
      </c>
      <c r="BL82" s="58">
        <f t="shared" si="74"/>
        <v>1</v>
      </c>
      <c r="BM82" s="58">
        <f t="shared" si="74"/>
        <v>1</v>
      </c>
      <c r="BU82" s="55" t="e">
        <f>HLOOKUP(AE82,$BA$10:BT82,COUNTIF($AE$7:AE82,"&lt;&gt;"&amp;""),FALSE)</f>
        <v>#N/A</v>
      </c>
      <c r="BV82" s="58">
        <f t="shared" si="82"/>
        <v>1</v>
      </c>
      <c r="BW82" s="55" t="str">
        <f t="shared" si="83"/>
        <v/>
      </c>
      <c r="BX82" s="110" t="str">
        <f ca="1">IF(OR(AE82=$BB$10,AE82=$BD$10,AE82=$BK$10,AE82=$BL$10,AE82=$BM$10),VLOOKUP(BW82,INDIRECT(CONCATENATE(CR82,"!",HLOOKUP(AE82,$CU$10:CY82,CZ82,FALSE))),1,TRUE),"")</f>
        <v/>
      </c>
      <c r="BY82" s="96" t="e">
        <f t="shared" ca="1" si="56"/>
        <v>#N/A</v>
      </c>
      <c r="BZ82" s="96" t="e">
        <f t="shared" ca="1" si="57"/>
        <v>#N/A</v>
      </c>
      <c r="CA82" s="96" t="e">
        <f t="shared" ca="1" si="58"/>
        <v>#N/A</v>
      </c>
      <c r="CB82" s="96" t="e">
        <f t="shared" ca="1" si="59"/>
        <v>#N/A</v>
      </c>
      <c r="CC82" s="96" t="e">
        <f t="shared" ca="1" si="60"/>
        <v>#VALUE!</v>
      </c>
      <c r="CD82" s="63">
        <f>Worksheet!K77</f>
        <v>0</v>
      </c>
      <c r="CE82" s="63">
        <f>Worksheet!L77</f>
        <v>0</v>
      </c>
      <c r="CF82" s="63">
        <f>Worksheet!M77</f>
        <v>0</v>
      </c>
      <c r="CG82" s="63">
        <f>Worksheet!N77</f>
        <v>0</v>
      </c>
      <c r="CH82" s="63">
        <f>Worksheet!O77</f>
        <v>0</v>
      </c>
      <c r="CI82" s="125" t="e">
        <f t="shared" ca="1" si="61"/>
        <v>#VALUE!</v>
      </c>
      <c r="CJ82" s="125" t="e">
        <f t="shared" ca="1" si="62"/>
        <v>#VALUE!</v>
      </c>
      <c r="CK82" s="125" t="e">
        <f t="shared" ca="1" si="63"/>
        <v>#VALUE!</v>
      </c>
      <c r="CL82" s="125" t="e">
        <f t="shared" ca="1" si="64"/>
        <v>#VALUE!</v>
      </c>
      <c r="CM82" s="125" t="e">
        <f t="shared" ca="1" si="65"/>
        <v>#VALUE!</v>
      </c>
      <c r="CN82" s="96" t="e">
        <f t="shared" ca="1" si="66"/>
        <v>#N/A</v>
      </c>
      <c r="CO82" s="97">
        <f>Worksheet!Q77</f>
        <v>0</v>
      </c>
      <c r="CP82" t="str">
        <f t="shared" si="67"/>
        <v>1</v>
      </c>
      <c r="CQ82" s="108" t="e">
        <f t="shared" si="68"/>
        <v>#N/A</v>
      </c>
      <c r="CR82" t="str">
        <f t="shared" si="84"/>
        <v>Standard1</v>
      </c>
      <c r="CT82" s="104" t="str">
        <f t="shared" ca="1" si="69"/>
        <v>$B$4:$P$1376</v>
      </c>
      <c r="CU82" s="96" t="str">
        <f>VLOOKUP($CR82,$CT$3:CU$8,2,FALSE)</f>
        <v>$I$230:$I$439</v>
      </c>
      <c r="CV82" s="96" t="str">
        <f>VLOOKUP($CR82,$CT$3:CV$8,3,FALSE)</f>
        <v>$I$471:$I$735</v>
      </c>
      <c r="CW82" s="96" t="str">
        <f>VLOOKUP($CR82,$CT$3:CW$8,4,FALSE)</f>
        <v>$I$736:$I$826</v>
      </c>
      <c r="CX82" s="96" t="str">
        <f>VLOOKUP($CR82,$CT$3:CX$8,5,FALSE)</f>
        <v>$I$827:$I$891</v>
      </c>
      <c r="CY82" s="96" t="str">
        <f>VLOOKUP($CR82,$CT$3:CY$8,6,FALSE)</f>
        <v>$I$892:$I$960</v>
      </c>
      <c r="CZ82">
        <f>COUNTIF($CU$10:CU82,"&lt;&gt;"&amp;"")</f>
        <v>73</v>
      </c>
      <c r="DB82" t="str">
        <f t="shared" si="70"/>
        <v/>
      </c>
      <c r="DC82" t="e">
        <f t="shared" ca="1" si="71"/>
        <v>#N/A</v>
      </c>
    </row>
    <row r="83" spans="17:107" x14ac:dyDescent="0.25">
      <c r="Q83" s="58" t="e">
        <f t="shared" ca="1" si="76"/>
        <v>#N/A</v>
      </c>
      <c r="R83" t="str">
        <f>IF(Worksheet!I78=$S$2,$S$2,IF(Worksheet!I78=$S$3,$S$3,$S$1))</f>
        <v>5502A</v>
      </c>
      <c r="S83" s="59" t="str">
        <f t="shared" ca="1" si="77"/>
        <v>*</v>
      </c>
      <c r="T83" s="55" t="e">
        <f t="shared" si="50"/>
        <v>#N/A</v>
      </c>
      <c r="U83" s="60">
        <f>IF(Worksheet!S78="%",ABS(Worksheet!Z78),ABS(Worksheet!U78))</f>
        <v>0</v>
      </c>
      <c r="V83" s="126">
        <f>IF(Worksheet!S78="%",Worksheet!AA78,Worksheet!S78)</f>
        <v>0</v>
      </c>
      <c r="W83" s="60" t="str">
        <f>IF(Worksheet!S78="%","",IF(Worksheet!Z78&lt;&gt;"",Worksheet!Z78,""))</f>
        <v/>
      </c>
      <c r="X83" s="60" t="str">
        <f>IF(Worksheet!S78="%","",IF(Worksheet!AA78&lt;&gt;"",Worksheet!AA78,""))</f>
        <v/>
      </c>
      <c r="Y83" s="58" t="str">
        <f t="shared" si="51"/>
        <v/>
      </c>
      <c r="Z83" s="58" t="str">
        <f t="shared" si="52"/>
        <v>0</v>
      </c>
      <c r="AA83" s="58" t="str">
        <f t="shared" si="53"/>
        <v>DC</v>
      </c>
      <c r="AB83" s="58" t="str">
        <f t="shared" si="78"/>
        <v>DC0</v>
      </c>
      <c r="AC83" s="58" t="str">
        <f>IF(Worksheet!H78&lt;&gt;"",Worksheet!H78,"")</f>
        <v/>
      </c>
      <c r="AD83" s="58" t="str">
        <f t="shared" si="49"/>
        <v/>
      </c>
      <c r="AE83" s="109" t="str">
        <f t="shared" si="54"/>
        <v>DC0</v>
      </c>
      <c r="AF83" s="109" t="e">
        <f>HLOOKUP(AE83,$AH$10:AZ83,COUNTIF($AE$7:AE83,"&lt;&gt;"&amp;""),FALSE)</f>
        <v>#N/A</v>
      </c>
      <c r="AG83" s="66" t="e">
        <f t="shared" si="55"/>
        <v>#N/A</v>
      </c>
      <c r="AH83" s="96" t="e">
        <f ca="1">VLOOKUP($AG83,INDIRECT(CONCATENATE($CR83,"!",VLOOKUP($CR83,$AG$3:AH$8,AH$2,FALSE))),1,TRUE)</f>
        <v>#N/A</v>
      </c>
      <c r="AI83" s="96" t="e">
        <f ca="1">VLOOKUP($AG83,INDIRECT(CONCATENATE($CR83,"!",VLOOKUP($CR83,$AG$3:AI$8,AI$2,FALSE))),1,TRUE)</f>
        <v>#N/A</v>
      </c>
      <c r="AJ83" s="96" t="e">
        <f ca="1">VLOOKUP($AG83,INDIRECT(CONCATENATE($CR83,"!",VLOOKUP($CR83,$AG$3:AJ$8,AJ$2,FALSE))),1,TRUE)</f>
        <v>#N/A</v>
      </c>
      <c r="AK83" s="96" t="e">
        <f ca="1">VLOOKUP($AG83,INDIRECT(CONCATENATE($CR83,"!",VLOOKUP($CR83,$AG$3:AK$8,AK$2,FALSE))),1,TRUE)</f>
        <v>#N/A</v>
      </c>
      <c r="AL83" s="96" t="e">
        <f ca="1">VLOOKUP($AG83,INDIRECT(CONCATENATE($CR83,"!",VLOOKUP($CR83,$AG$3:AL$8,AL$2,FALSE))),1,TRUE)</f>
        <v>#N/A</v>
      </c>
      <c r="AM83" s="96" t="e">
        <f ca="1">VLOOKUP($AG83,INDIRECT(CONCATENATE($CR83,"!",VLOOKUP($CR83,$AG$3:AM$8,AM$2,FALSE))),1,TRUE)</f>
        <v>#N/A</v>
      </c>
      <c r="AN83" s="96" t="e">
        <f ca="1">VLOOKUP($AG83,INDIRECT(CONCATENATE($CR83,"!",VLOOKUP($CR83,$AG$3:AN$8,AN$2,FALSE))),1,TRUE)</f>
        <v>#N/A</v>
      </c>
      <c r="AO83" s="96" t="e">
        <f ca="1">VLOOKUP($AG83,INDIRECT(CONCATENATE($CR83,"!",VLOOKUP($CR83,$AG$3:AO$8,AO$2,FALSE))),1,TRUE)</f>
        <v>#N/A</v>
      </c>
      <c r="AP83" s="96" t="e">
        <f ca="1">VLOOKUP($AG83,INDIRECT(CONCATENATE($CR83,"!",VLOOKUP($CR83,$AG$3:AP$8,AP$2,FALSE))),1,TRUE)</f>
        <v>#N/A</v>
      </c>
      <c r="AQ83" s="96" t="e">
        <f ca="1">VLOOKUP($AG83,INDIRECT(CONCATENATE($CR83,"!",VLOOKUP($CR83,$AG$3:AQ$8,AQ$2,FALSE))),1,TRUE)</f>
        <v>#N/A</v>
      </c>
      <c r="AR83" s="96" t="e">
        <f ca="1">VLOOKUP($AG83,INDIRECT(CONCATENATE($CR83,"!",VLOOKUP($CR83,$AG$3:AR$8,AR$2,FALSE))),1,TRUE)</f>
        <v>#N/A</v>
      </c>
      <c r="AS83" s="96" t="e">
        <f ca="1">VLOOKUP($AG83,INDIRECT(CONCATENATE($CR83,"!",VLOOKUP($CR83,$AG$3:AS$8,AS$2,FALSE))),1,TRUE)</f>
        <v>#N/A</v>
      </c>
      <c r="AT83" s="96" t="e">
        <f ca="1">VLOOKUP($AG83,INDIRECT(CONCATENATE($CR83,"!",VLOOKUP($CR83,$AG$3:AT$8,AT$2,FALSE))),1,TRUE)</f>
        <v>#N/A</v>
      </c>
      <c r="AU83" s="96"/>
      <c r="AV83" s="96"/>
      <c r="AW83" s="96"/>
      <c r="AX83" s="96"/>
      <c r="AY83" s="96"/>
      <c r="AZ83" s="96"/>
      <c r="BA83" s="62">
        <f t="shared" si="72"/>
        <v>1</v>
      </c>
      <c r="BB83" s="58">
        <f t="shared" si="72"/>
        <v>1</v>
      </c>
      <c r="BC83" s="58">
        <f t="shared" si="73"/>
        <v>1</v>
      </c>
      <c r="BD83" s="58">
        <f t="shared" si="73"/>
        <v>1</v>
      </c>
      <c r="BE83" s="58">
        <f t="shared" si="79"/>
        <v>1</v>
      </c>
      <c r="BF83" s="58">
        <f t="shared" si="80"/>
        <v>1</v>
      </c>
      <c r="BG83" s="58">
        <f t="shared" si="81"/>
        <v>1</v>
      </c>
      <c r="BH83" s="58">
        <f t="shared" si="74"/>
        <v>1</v>
      </c>
      <c r="BI83" s="58">
        <f t="shared" si="74"/>
        <v>1</v>
      </c>
      <c r="BJ83" s="58">
        <f t="shared" si="74"/>
        <v>1</v>
      </c>
      <c r="BK83" s="58">
        <f t="shared" si="74"/>
        <v>1</v>
      </c>
      <c r="BL83" s="58">
        <f t="shared" si="74"/>
        <v>1</v>
      </c>
      <c r="BM83" s="58">
        <f t="shared" si="74"/>
        <v>1</v>
      </c>
      <c r="BU83" s="55" t="e">
        <f>HLOOKUP(AE83,$BA$10:BT83,COUNTIF($AE$7:AE83,"&lt;&gt;"&amp;""),FALSE)</f>
        <v>#N/A</v>
      </c>
      <c r="BV83" s="58">
        <f t="shared" si="82"/>
        <v>1</v>
      </c>
      <c r="BW83" s="55" t="str">
        <f t="shared" si="83"/>
        <v/>
      </c>
      <c r="BX83" s="110" t="str">
        <f ca="1">IF(OR(AE83=$BB$10,AE83=$BD$10,AE83=$BK$10,AE83=$BL$10,AE83=$BM$10),VLOOKUP(BW83,INDIRECT(CONCATENATE(CR83,"!",HLOOKUP(AE83,$CU$10:CY83,CZ83,FALSE))),1,TRUE),"")</f>
        <v/>
      </c>
      <c r="BY83" s="96" t="e">
        <f t="shared" ca="1" si="56"/>
        <v>#N/A</v>
      </c>
      <c r="BZ83" s="96" t="e">
        <f t="shared" ca="1" si="57"/>
        <v>#N/A</v>
      </c>
      <c r="CA83" s="96" t="e">
        <f t="shared" ca="1" si="58"/>
        <v>#N/A</v>
      </c>
      <c r="CB83" s="96" t="e">
        <f t="shared" ca="1" si="59"/>
        <v>#N/A</v>
      </c>
      <c r="CC83" s="96" t="e">
        <f t="shared" ca="1" si="60"/>
        <v>#VALUE!</v>
      </c>
      <c r="CD83" s="63">
        <f>Worksheet!K78</f>
        <v>0</v>
      </c>
      <c r="CE83" s="63">
        <f>Worksheet!L78</f>
        <v>0</v>
      </c>
      <c r="CF83" s="63">
        <f>Worksheet!M78</f>
        <v>0</v>
      </c>
      <c r="CG83" s="63">
        <f>Worksheet!N78</f>
        <v>0</v>
      </c>
      <c r="CH83" s="63">
        <f>Worksheet!O78</f>
        <v>0</v>
      </c>
      <c r="CI83" s="125" t="e">
        <f t="shared" ca="1" si="61"/>
        <v>#VALUE!</v>
      </c>
      <c r="CJ83" s="125" t="e">
        <f t="shared" ca="1" si="62"/>
        <v>#VALUE!</v>
      </c>
      <c r="CK83" s="125" t="e">
        <f t="shared" ca="1" si="63"/>
        <v>#VALUE!</v>
      </c>
      <c r="CL83" s="125" t="e">
        <f t="shared" ca="1" si="64"/>
        <v>#VALUE!</v>
      </c>
      <c r="CM83" s="125" t="e">
        <f t="shared" ca="1" si="65"/>
        <v>#VALUE!</v>
      </c>
      <c r="CN83" s="96" t="e">
        <f t="shared" ca="1" si="66"/>
        <v>#N/A</v>
      </c>
      <c r="CO83" s="97">
        <f>Worksheet!Q78</f>
        <v>0</v>
      </c>
      <c r="CP83" t="str">
        <f t="shared" si="67"/>
        <v>1</v>
      </c>
      <c r="CQ83" s="108" t="e">
        <f t="shared" si="68"/>
        <v>#N/A</v>
      </c>
      <c r="CR83" t="str">
        <f t="shared" si="84"/>
        <v>Standard1</v>
      </c>
      <c r="CT83" s="104" t="str">
        <f t="shared" ca="1" si="69"/>
        <v>$B$4:$P$1376</v>
      </c>
      <c r="CU83" s="96" t="str">
        <f>VLOOKUP($CR83,$CT$3:CU$8,2,FALSE)</f>
        <v>$I$230:$I$439</v>
      </c>
      <c r="CV83" s="96" t="str">
        <f>VLOOKUP($CR83,$CT$3:CV$8,3,FALSE)</f>
        <v>$I$471:$I$735</v>
      </c>
      <c r="CW83" s="96" t="str">
        <f>VLOOKUP($CR83,$CT$3:CW$8,4,FALSE)</f>
        <v>$I$736:$I$826</v>
      </c>
      <c r="CX83" s="96" t="str">
        <f>VLOOKUP($CR83,$CT$3:CX$8,5,FALSE)</f>
        <v>$I$827:$I$891</v>
      </c>
      <c r="CY83" s="96" t="str">
        <f>VLOOKUP($CR83,$CT$3:CY$8,6,FALSE)</f>
        <v>$I$892:$I$960</v>
      </c>
      <c r="CZ83">
        <f>COUNTIF($CU$10:CU83,"&lt;&gt;"&amp;"")</f>
        <v>74</v>
      </c>
      <c r="DB83" t="str">
        <f t="shared" si="70"/>
        <v/>
      </c>
      <c r="DC83" t="e">
        <f t="shared" ca="1" si="71"/>
        <v>#N/A</v>
      </c>
    </row>
    <row r="84" spans="17:107" x14ac:dyDescent="0.25">
      <c r="Q84" s="58" t="e">
        <f t="shared" ca="1" si="76"/>
        <v>#N/A</v>
      </c>
      <c r="R84" t="str">
        <f>IF(Worksheet!I79=$S$2,$S$2,IF(Worksheet!I79=$S$3,$S$3,$S$1))</f>
        <v>5502A</v>
      </c>
      <c r="S84" s="59" t="str">
        <f t="shared" ca="1" si="77"/>
        <v>*</v>
      </c>
      <c r="T84" s="55" t="e">
        <f t="shared" si="50"/>
        <v>#N/A</v>
      </c>
      <c r="U84" s="60">
        <f>IF(Worksheet!S79="%",ABS(Worksheet!Z79),ABS(Worksheet!U79))</f>
        <v>0</v>
      </c>
      <c r="V84" s="126">
        <f>IF(Worksheet!S79="%",Worksheet!AA79,Worksheet!S79)</f>
        <v>0</v>
      </c>
      <c r="W84" s="60" t="str">
        <f>IF(Worksheet!S79="%","",IF(Worksheet!Z79&lt;&gt;"",Worksheet!Z79,""))</f>
        <v/>
      </c>
      <c r="X84" s="60" t="str">
        <f>IF(Worksheet!S79="%","",IF(Worksheet!AA79&lt;&gt;"",Worksheet!AA79,""))</f>
        <v/>
      </c>
      <c r="Y84" s="58" t="str">
        <f t="shared" si="51"/>
        <v/>
      </c>
      <c r="Z84" s="58" t="str">
        <f t="shared" si="52"/>
        <v>0</v>
      </c>
      <c r="AA84" s="58" t="str">
        <f t="shared" si="53"/>
        <v>DC</v>
      </c>
      <c r="AB84" s="58" t="str">
        <f t="shared" si="78"/>
        <v>DC0</v>
      </c>
      <c r="AC84" s="58" t="str">
        <f>IF(Worksheet!H79&lt;&gt;"",Worksheet!H79,"")</f>
        <v/>
      </c>
      <c r="AD84" s="58" t="str">
        <f t="shared" si="49"/>
        <v/>
      </c>
      <c r="AE84" s="109" t="str">
        <f t="shared" si="54"/>
        <v>DC0</v>
      </c>
      <c r="AF84" s="109" t="e">
        <f>HLOOKUP(AE84,$AH$10:AZ84,COUNTIF($AE$7:AE84,"&lt;&gt;"&amp;""),FALSE)</f>
        <v>#N/A</v>
      </c>
      <c r="AG84" s="66" t="e">
        <f t="shared" si="55"/>
        <v>#N/A</v>
      </c>
      <c r="AH84" s="96" t="e">
        <f ca="1">VLOOKUP($AG84,INDIRECT(CONCATENATE($CR84,"!",VLOOKUP($CR84,$AG$3:AH$8,AH$2,FALSE))),1,TRUE)</f>
        <v>#N/A</v>
      </c>
      <c r="AI84" s="96" t="e">
        <f ca="1">VLOOKUP($AG84,INDIRECT(CONCATENATE($CR84,"!",VLOOKUP($CR84,$AG$3:AI$8,AI$2,FALSE))),1,TRUE)</f>
        <v>#N/A</v>
      </c>
      <c r="AJ84" s="96" t="e">
        <f ca="1">VLOOKUP($AG84,INDIRECT(CONCATENATE($CR84,"!",VLOOKUP($CR84,$AG$3:AJ$8,AJ$2,FALSE))),1,TRUE)</f>
        <v>#N/A</v>
      </c>
      <c r="AK84" s="96" t="e">
        <f ca="1">VLOOKUP($AG84,INDIRECT(CONCATENATE($CR84,"!",VLOOKUP($CR84,$AG$3:AK$8,AK$2,FALSE))),1,TRUE)</f>
        <v>#N/A</v>
      </c>
      <c r="AL84" s="96" t="e">
        <f ca="1">VLOOKUP($AG84,INDIRECT(CONCATENATE($CR84,"!",VLOOKUP($CR84,$AG$3:AL$8,AL$2,FALSE))),1,TRUE)</f>
        <v>#N/A</v>
      </c>
      <c r="AM84" s="96" t="e">
        <f ca="1">VLOOKUP($AG84,INDIRECT(CONCATENATE($CR84,"!",VLOOKUP($CR84,$AG$3:AM$8,AM$2,FALSE))),1,TRUE)</f>
        <v>#N/A</v>
      </c>
      <c r="AN84" s="96" t="e">
        <f ca="1">VLOOKUP($AG84,INDIRECT(CONCATENATE($CR84,"!",VLOOKUP($CR84,$AG$3:AN$8,AN$2,FALSE))),1,TRUE)</f>
        <v>#N/A</v>
      </c>
      <c r="AO84" s="96" t="e">
        <f ca="1">VLOOKUP($AG84,INDIRECT(CONCATENATE($CR84,"!",VLOOKUP($CR84,$AG$3:AO$8,AO$2,FALSE))),1,TRUE)</f>
        <v>#N/A</v>
      </c>
      <c r="AP84" s="96" t="e">
        <f ca="1">VLOOKUP($AG84,INDIRECT(CONCATENATE($CR84,"!",VLOOKUP($CR84,$AG$3:AP$8,AP$2,FALSE))),1,TRUE)</f>
        <v>#N/A</v>
      </c>
      <c r="AQ84" s="96" t="e">
        <f ca="1">VLOOKUP($AG84,INDIRECT(CONCATENATE($CR84,"!",VLOOKUP($CR84,$AG$3:AQ$8,AQ$2,FALSE))),1,TRUE)</f>
        <v>#N/A</v>
      </c>
      <c r="AR84" s="96" t="e">
        <f ca="1">VLOOKUP($AG84,INDIRECT(CONCATENATE($CR84,"!",VLOOKUP($CR84,$AG$3:AR$8,AR$2,FALSE))),1,TRUE)</f>
        <v>#N/A</v>
      </c>
      <c r="AS84" s="96" t="e">
        <f ca="1">VLOOKUP($AG84,INDIRECT(CONCATENATE($CR84,"!",VLOOKUP($CR84,$AG$3:AS$8,AS$2,FALSE))),1,TRUE)</f>
        <v>#N/A</v>
      </c>
      <c r="AT84" s="96" t="e">
        <f ca="1">VLOOKUP($AG84,INDIRECT(CONCATENATE($CR84,"!",VLOOKUP($CR84,$AG$3:AT$8,AT$2,FALSE))),1,TRUE)</f>
        <v>#N/A</v>
      </c>
      <c r="AU84" s="96"/>
      <c r="AV84" s="96"/>
      <c r="AW84" s="96"/>
      <c r="AX84" s="96"/>
      <c r="AY84" s="96"/>
      <c r="AZ84" s="96"/>
      <c r="BA84" s="62">
        <f t="shared" si="72"/>
        <v>1</v>
      </c>
      <c r="BB84" s="58">
        <f t="shared" si="72"/>
        <v>1</v>
      </c>
      <c r="BC84" s="58">
        <f t="shared" si="73"/>
        <v>1</v>
      </c>
      <c r="BD84" s="58">
        <f t="shared" si="73"/>
        <v>1</v>
      </c>
      <c r="BE84" s="58">
        <f t="shared" si="79"/>
        <v>1</v>
      </c>
      <c r="BF84" s="58">
        <f t="shared" si="80"/>
        <v>1</v>
      </c>
      <c r="BG84" s="58">
        <f t="shared" si="81"/>
        <v>1</v>
      </c>
      <c r="BH84" s="58">
        <f t="shared" si="74"/>
        <v>1</v>
      </c>
      <c r="BI84" s="58">
        <f t="shared" si="74"/>
        <v>1</v>
      </c>
      <c r="BJ84" s="58">
        <f t="shared" si="74"/>
        <v>1</v>
      </c>
      <c r="BK84" s="58">
        <f t="shared" si="74"/>
        <v>1</v>
      </c>
      <c r="BL84" s="58">
        <f t="shared" si="74"/>
        <v>1</v>
      </c>
      <c r="BM84" s="58">
        <f t="shared" si="74"/>
        <v>1</v>
      </c>
      <c r="BU84" s="55" t="e">
        <f>HLOOKUP(AE84,$BA$10:BT84,COUNTIF($AE$7:AE84,"&lt;&gt;"&amp;""),FALSE)</f>
        <v>#N/A</v>
      </c>
      <c r="BV84" s="58">
        <f t="shared" si="82"/>
        <v>1</v>
      </c>
      <c r="BW84" s="55" t="str">
        <f t="shared" si="83"/>
        <v/>
      </c>
      <c r="BX84" s="110" t="str">
        <f ca="1">IF(OR(AE84=$BB$10,AE84=$BD$10,AE84=$BK$10,AE84=$BL$10,AE84=$BM$10),VLOOKUP(BW84,INDIRECT(CONCATENATE(CR84,"!",HLOOKUP(AE84,$CU$10:CY84,CZ84,FALSE))),1,TRUE),"")</f>
        <v/>
      </c>
      <c r="BY84" s="96" t="e">
        <f t="shared" ca="1" si="56"/>
        <v>#N/A</v>
      </c>
      <c r="BZ84" s="96" t="e">
        <f t="shared" ca="1" si="57"/>
        <v>#N/A</v>
      </c>
      <c r="CA84" s="96" t="e">
        <f t="shared" ca="1" si="58"/>
        <v>#N/A</v>
      </c>
      <c r="CB84" s="96" t="e">
        <f t="shared" ca="1" si="59"/>
        <v>#N/A</v>
      </c>
      <c r="CC84" s="96" t="e">
        <f t="shared" ca="1" si="60"/>
        <v>#VALUE!</v>
      </c>
      <c r="CD84" s="63">
        <f>Worksheet!K79</f>
        <v>0</v>
      </c>
      <c r="CE84" s="63">
        <f>Worksheet!L79</f>
        <v>0</v>
      </c>
      <c r="CF84" s="63">
        <f>Worksheet!M79</f>
        <v>0</v>
      </c>
      <c r="CG84" s="63">
        <f>Worksheet!N79</f>
        <v>0</v>
      </c>
      <c r="CH84" s="63">
        <f>Worksheet!O79</f>
        <v>0</v>
      </c>
      <c r="CI84" s="125" t="e">
        <f t="shared" ca="1" si="61"/>
        <v>#VALUE!</v>
      </c>
      <c r="CJ84" s="125" t="e">
        <f t="shared" ca="1" si="62"/>
        <v>#VALUE!</v>
      </c>
      <c r="CK84" s="125" t="e">
        <f t="shared" ca="1" si="63"/>
        <v>#VALUE!</v>
      </c>
      <c r="CL84" s="125" t="e">
        <f t="shared" ca="1" si="64"/>
        <v>#VALUE!</v>
      </c>
      <c r="CM84" s="125" t="e">
        <f t="shared" ca="1" si="65"/>
        <v>#VALUE!</v>
      </c>
      <c r="CN84" s="96" t="e">
        <f t="shared" ca="1" si="66"/>
        <v>#N/A</v>
      </c>
      <c r="CO84" s="97">
        <f>Worksheet!Q79</f>
        <v>0</v>
      </c>
      <c r="CP84" t="str">
        <f t="shared" si="67"/>
        <v>1</v>
      </c>
      <c r="CQ84" s="108" t="e">
        <f t="shared" si="68"/>
        <v>#N/A</v>
      </c>
      <c r="CR84" t="str">
        <f t="shared" si="84"/>
        <v>Standard1</v>
      </c>
      <c r="CT84" s="104" t="str">
        <f t="shared" ca="1" si="69"/>
        <v>$B$4:$P$1376</v>
      </c>
      <c r="CU84" s="96" t="str">
        <f>VLOOKUP($CR84,$CT$3:CU$8,2,FALSE)</f>
        <v>$I$230:$I$439</v>
      </c>
      <c r="CV84" s="96" t="str">
        <f>VLOOKUP($CR84,$CT$3:CV$8,3,FALSE)</f>
        <v>$I$471:$I$735</v>
      </c>
      <c r="CW84" s="96" t="str">
        <f>VLOOKUP($CR84,$CT$3:CW$8,4,FALSE)</f>
        <v>$I$736:$I$826</v>
      </c>
      <c r="CX84" s="96" t="str">
        <f>VLOOKUP($CR84,$CT$3:CX$8,5,FALSE)</f>
        <v>$I$827:$I$891</v>
      </c>
      <c r="CY84" s="96" t="str">
        <f>VLOOKUP($CR84,$CT$3:CY$8,6,FALSE)</f>
        <v>$I$892:$I$960</v>
      </c>
      <c r="CZ84">
        <f>COUNTIF($CU$10:CU84,"&lt;&gt;"&amp;"")</f>
        <v>75</v>
      </c>
      <c r="DB84" t="str">
        <f t="shared" si="70"/>
        <v/>
      </c>
      <c r="DC84" t="e">
        <f t="shared" ca="1" si="71"/>
        <v>#N/A</v>
      </c>
    </row>
    <row r="85" spans="17:107" x14ac:dyDescent="0.25">
      <c r="Q85" s="58" t="e">
        <f t="shared" ca="1" si="76"/>
        <v>#N/A</v>
      </c>
      <c r="R85" t="str">
        <f>IF(Worksheet!I80=$S$2,$S$2,IF(Worksheet!I80=$S$3,$S$3,$S$1))</f>
        <v>5502A</v>
      </c>
      <c r="S85" s="59" t="str">
        <f t="shared" ca="1" si="77"/>
        <v>*</v>
      </c>
      <c r="T85" s="55" t="e">
        <f t="shared" si="50"/>
        <v>#N/A</v>
      </c>
      <c r="U85" s="60">
        <f>IF(Worksheet!S80="%",ABS(Worksheet!Z80),ABS(Worksheet!U80))</f>
        <v>0</v>
      </c>
      <c r="V85" s="126">
        <f>IF(Worksheet!S80="%",Worksheet!AA80,Worksheet!S80)</f>
        <v>0</v>
      </c>
      <c r="W85" s="60" t="str">
        <f>IF(Worksheet!S80="%","",IF(Worksheet!Z80&lt;&gt;"",Worksheet!Z80,""))</f>
        <v/>
      </c>
      <c r="X85" s="60" t="str">
        <f>IF(Worksheet!S80="%","",IF(Worksheet!AA80&lt;&gt;"",Worksheet!AA80,""))</f>
        <v/>
      </c>
      <c r="Y85" s="58" t="str">
        <f t="shared" si="51"/>
        <v/>
      </c>
      <c r="Z85" s="58" t="str">
        <f t="shared" si="52"/>
        <v>0</v>
      </c>
      <c r="AA85" s="58" t="str">
        <f t="shared" si="53"/>
        <v>DC</v>
      </c>
      <c r="AB85" s="58" t="str">
        <f t="shared" si="78"/>
        <v>DC0</v>
      </c>
      <c r="AC85" s="58" t="str">
        <f>IF(Worksheet!H80&lt;&gt;"",Worksheet!H80,"")</f>
        <v/>
      </c>
      <c r="AD85" s="58" t="str">
        <f t="shared" si="49"/>
        <v/>
      </c>
      <c r="AE85" s="109" t="str">
        <f t="shared" si="54"/>
        <v>DC0</v>
      </c>
      <c r="AF85" s="109" t="e">
        <f>HLOOKUP(AE85,$AH$10:AZ85,COUNTIF($AE$7:AE85,"&lt;&gt;"&amp;""),FALSE)</f>
        <v>#N/A</v>
      </c>
      <c r="AG85" s="66" t="e">
        <f t="shared" si="55"/>
        <v>#N/A</v>
      </c>
      <c r="AH85" s="96" t="e">
        <f ca="1">VLOOKUP($AG85,INDIRECT(CONCATENATE($CR85,"!",VLOOKUP($CR85,$AG$3:AH$8,AH$2,FALSE))),1,TRUE)</f>
        <v>#N/A</v>
      </c>
      <c r="AI85" s="96" t="e">
        <f ca="1">VLOOKUP($AG85,INDIRECT(CONCATENATE($CR85,"!",VLOOKUP($CR85,$AG$3:AI$8,AI$2,FALSE))),1,TRUE)</f>
        <v>#N/A</v>
      </c>
      <c r="AJ85" s="96" t="e">
        <f ca="1">VLOOKUP($AG85,INDIRECT(CONCATENATE($CR85,"!",VLOOKUP($CR85,$AG$3:AJ$8,AJ$2,FALSE))),1,TRUE)</f>
        <v>#N/A</v>
      </c>
      <c r="AK85" s="96" t="e">
        <f ca="1">VLOOKUP($AG85,INDIRECT(CONCATENATE($CR85,"!",VLOOKUP($CR85,$AG$3:AK$8,AK$2,FALSE))),1,TRUE)</f>
        <v>#N/A</v>
      </c>
      <c r="AL85" s="96" t="e">
        <f ca="1">VLOOKUP($AG85,INDIRECT(CONCATENATE($CR85,"!",VLOOKUP($CR85,$AG$3:AL$8,AL$2,FALSE))),1,TRUE)</f>
        <v>#N/A</v>
      </c>
      <c r="AM85" s="96" t="e">
        <f ca="1">VLOOKUP($AG85,INDIRECT(CONCATENATE($CR85,"!",VLOOKUP($CR85,$AG$3:AM$8,AM$2,FALSE))),1,TRUE)</f>
        <v>#N/A</v>
      </c>
      <c r="AN85" s="96" t="e">
        <f ca="1">VLOOKUP($AG85,INDIRECT(CONCATENATE($CR85,"!",VLOOKUP($CR85,$AG$3:AN$8,AN$2,FALSE))),1,TRUE)</f>
        <v>#N/A</v>
      </c>
      <c r="AO85" s="96" t="e">
        <f ca="1">VLOOKUP($AG85,INDIRECT(CONCATENATE($CR85,"!",VLOOKUP($CR85,$AG$3:AO$8,AO$2,FALSE))),1,TRUE)</f>
        <v>#N/A</v>
      </c>
      <c r="AP85" s="96" t="e">
        <f ca="1">VLOOKUP($AG85,INDIRECT(CONCATENATE($CR85,"!",VLOOKUP($CR85,$AG$3:AP$8,AP$2,FALSE))),1,TRUE)</f>
        <v>#N/A</v>
      </c>
      <c r="AQ85" s="96" t="e">
        <f ca="1">VLOOKUP($AG85,INDIRECT(CONCATENATE($CR85,"!",VLOOKUP($CR85,$AG$3:AQ$8,AQ$2,FALSE))),1,TRUE)</f>
        <v>#N/A</v>
      </c>
      <c r="AR85" s="96" t="e">
        <f ca="1">VLOOKUP($AG85,INDIRECT(CONCATENATE($CR85,"!",VLOOKUP($CR85,$AG$3:AR$8,AR$2,FALSE))),1,TRUE)</f>
        <v>#N/A</v>
      </c>
      <c r="AS85" s="96" t="e">
        <f ca="1">VLOOKUP($AG85,INDIRECT(CONCATENATE($CR85,"!",VLOOKUP($CR85,$AG$3:AS$8,AS$2,FALSE))),1,TRUE)</f>
        <v>#N/A</v>
      </c>
      <c r="AT85" s="96" t="e">
        <f ca="1">VLOOKUP($AG85,INDIRECT(CONCATENATE($CR85,"!",VLOOKUP($CR85,$AG$3:AT$8,AT$2,FALSE))),1,TRUE)</f>
        <v>#N/A</v>
      </c>
      <c r="AU85" s="96"/>
      <c r="AV85" s="96"/>
      <c r="AW85" s="96"/>
      <c r="AX85" s="96"/>
      <c r="AY85" s="96"/>
      <c r="AZ85" s="96"/>
      <c r="BA85" s="62">
        <f t="shared" si="72"/>
        <v>1</v>
      </c>
      <c r="BB85" s="58">
        <f t="shared" si="72"/>
        <v>1</v>
      </c>
      <c r="BC85" s="58">
        <f t="shared" si="73"/>
        <v>1</v>
      </c>
      <c r="BD85" s="58">
        <f t="shared" si="73"/>
        <v>1</v>
      </c>
      <c r="BE85" s="58">
        <f t="shared" si="79"/>
        <v>1</v>
      </c>
      <c r="BF85" s="58">
        <f t="shared" si="80"/>
        <v>1</v>
      </c>
      <c r="BG85" s="58">
        <f t="shared" si="81"/>
        <v>1</v>
      </c>
      <c r="BH85" s="58">
        <f t="shared" si="74"/>
        <v>1</v>
      </c>
      <c r="BI85" s="58">
        <f t="shared" si="74"/>
        <v>1</v>
      </c>
      <c r="BJ85" s="58">
        <f t="shared" si="74"/>
        <v>1</v>
      </c>
      <c r="BK85" s="58">
        <f t="shared" si="74"/>
        <v>1</v>
      </c>
      <c r="BL85" s="58">
        <f t="shared" si="74"/>
        <v>1</v>
      </c>
      <c r="BM85" s="58">
        <f t="shared" si="74"/>
        <v>1</v>
      </c>
      <c r="BU85" s="55" t="e">
        <f>HLOOKUP(AE85,$BA$10:BT85,COUNTIF($AE$7:AE85,"&lt;&gt;"&amp;""),FALSE)</f>
        <v>#N/A</v>
      </c>
      <c r="BV85" s="58">
        <f t="shared" si="82"/>
        <v>1</v>
      </c>
      <c r="BW85" s="55" t="str">
        <f t="shared" si="83"/>
        <v/>
      </c>
      <c r="BX85" s="110" t="str">
        <f ca="1">IF(OR(AE85=$BB$10,AE85=$BD$10,AE85=$BK$10,AE85=$BL$10,AE85=$BM$10),VLOOKUP(BW85,INDIRECT(CONCATENATE(CR85,"!",HLOOKUP(AE85,$CU$10:CY85,CZ85,FALSE))),1,TRUE),"")</f>
        <v/>
      </c>
      <c r="BY85" s="96" t="e">
        <f t="shared" ca="1" si="56"/>
        <v>#N/A</v>
      </c>
      <c r="BZ85" s="96" t="e">
        <f t="shared" ca="1" si="57"/>
        <v>#N/A</v>
      </c>
      <c r="CA85" s="96" t="e">
        <f t="shared" ca="1" si="58"/>
        <v>#N/A</v>
      </c>
      <c r="CB85" s="96" t="e">
        <f t="shared" ca="1" si="59"/>
        <v>#N/A</v>
      </c>
      <c r="CC85" s="96" t="e">
        <f t="shared" ca="1" si="60"/>
        <v>#VALUE!</v>
      </c>
      <c r="CD85" s="63">
        <f>Worksheet!K80</f>
        <v>0</v>
      </c>
      <c r="CE85" s="63">
        <f>Worksheet!L80</f>
        <v>0</v>
      </c>
      <c r="CF85" s="63">
        <f>Worksheet!M80</f>
        <v>0</v>
      </c>
      <c r="CG85" s="63">
        <f>Worksheet!N80</f>
        <v>0</v>
      </c>
      <c r="CH85" s="63">
        <f>Worksheet!O80</f>
        <v>0</v>
      </c>
      <c r="CI85" s="125" t="e">
        <f t="shared" ca="1" si="61"/>
        <v>#VALUE!</v>
      </c>
      <c r="CJ85" s="125" t="e">
        <f t="shared" ca="1" si="62"/>
        <v>#VALUE!</v>
      </c>
      <c r="CK85" s="125" t="e">
        <f t="shared" ca="1" si="63"/>
        <v>#VALUE!</v>
      </c>
      <c r="CL85" s="125" t="e">
        <f t="shared" ca="1" si="64"/>
        <v>#VALUE!</v>
      </c>
      <c r="CM85" s="125" t="e">
        <f t="shared" ca="1" si="65"/>
        <v>#VALUE!</v>
      </c>
      <c r="CN85" s="96" t="e">
        <f t="shared" ca="1" si="66"/>
        <v>#N/A</v>
      </c>
      <c r="CO85" s="97">
        <f>Worksheet!Q80</f>
        <v>0</v>
      </c>
      <c r="CP85" t="str">
        <f t="shared" si="67"/>
        <v>1</v>
      </c>
      <c r="CQ85" s="108" t="e">
        <f t="shared" si="68"/>
        <v>#N/A</v>
      </c>
      <c r="CR85" t="str">
        <f t="shared" si="84"/>
        <v>Standard1</v>
      </c>
      <c r="CT85" s="104" t="str">
        <f t="shared" ca="1" si="69"/>
        <v>$B$4:$P$1376</v>
      </c>
      <c r="CU85" s="96" t="str">
        <f>VLOOKUP($CR85,$CT$3:CU$8,2,FALSE)</f>
        <v>$I$230:$I$439</v>
      </c>
      <c r="CV85" s="96" t="str">
        <f>VLOOKUP($CR85,$CT$3:CV$8,3,FALSE)</f>
        <v>$I$471:$I$735</v>
      </c>
      <c r="CW85" s="96" t="str">
        <f>VLOOKUP($CR85,$CT$3:CW$8,4,FALSE)</f>
        <v>$I$736:$I$826</v>
      </c>
      <c r="CX85" s="96" t="str">
        <f>VLOOKUP($CR85,$CT$3:CX$8,5,FALSE)</f>
        <v>$I$827:$I$891</v>
      </c>
      <c r="CY85" s="96" t="str">
        <f>VLOOKUP($CR85,$CT$3:CY$8,6,FALSE)</f>
        <v>$I$892:$I$960</v>
      </c>
      <c r="CZ85">
        <f>COUNTIF($CU$10:CU85,"&lt;&gt;"&amp;"")</f>
        <v>76</v>
      </c>
      <c r="DB85" t="str">
        <f t="shared" si="70"/>
        <v/>
      </c>
      <c r="DC85" t="e">
        <f t="shared" ca="1" si="71"/>
        <v>#N/A</v>
      </c>
    </row>
    <row r="86" spans="17:107" x14ac:dyDescent="0.25">
      <c r="Q86" s="58" t="e">
        <f t="shared" ca="1" si="76"/>
        <v>#N/A</v>
      </c>
      <c r="R86" t="str">
        <f>IF(Worksheet!I81=$S$2,$S$2,IF(Worksheet!I81=$S$3,$S$3,$S$1))</f>
        <v>5502A</v>
      </c>
      <c r="S86" s="59" t="str">
        <f t="shared" ca="1" si="77"/>
        <v>*</v>
      </c>
      <c r="T86" s="55" t="e">
        <f t="shared" si="50"/>
        <v>#N/A</v>
      </c>
      <c r="U86" s="60">
        <f>IF(Worksheet!S81="%",ABS(Worksheet!Z81),ABS(Worksheet!U81))</f>
        <v>0</v>
      </c>
      <c r="V86" s="126">
        <f>IF(Worksheet!S81="%",Worksheet!AA81,Worksheet!S81)</f>
        <v>0</v>
      </c>
      <c r="W86" s="60" t="str">
        <f>IF(Worksheet!S81="%","",IF(Worksheet!Z81&lt;&gt;"",Worksheet!Z81,""))</f>
        <v/>
      </c>
      <c r="X86" s="60" t="str">
        <f>IF(Worksheet!S81="%","",IF(Worksheet!AA81&lt;&gt;"",Worksheet!AA81,""))</f>
        <v/>
      </c>
      <c r="Y86" s="58" t="str">
        <f t="shared" si="51"/>
        <v/>
      </c>
      <c r="Z86" s="58" t="str">
        <f t="shared" si="52"/>
        <v>0</v>
      </c>
      <c r="AA86" s="58" t="str">
        <f t="shared" si="53"/>
        <v>DC</v>
      </c>
      <c r="AB86" s="58" t="str">
        <f t="shared" si="78"/>
        <v>DC0</v>
      </c>
      <c r="AC86" s="58" t="str">
        <f>IF(Worksheet!H81&lt;&gt;"",Worksheet!H81,"")</f>
        <v/>
      </c>
      <c r="AD86" s="58" t="str">
        <f t="shared" si="49"/>
        <v/>
      </c>
      <c r="AE86" s="109" t="str">
        <f t="shared" si="54"/>
        <v>DC0</v>
      </c>
      <c r="AF86" s="109" t="e">
        <f>HLOOKUP(AE86,$AH$10:AZ86,COUNTIF($AE$7:AE86,"&lt;&gt;"&amp;""),FALSE)</f>
        <v>#N/A</v>
      </c>
      <c r="AG86" s="66" t="e">
        <f t="shared" si="55"/>
        <v>#N/A</v>
      </c>
      <c r="AH86" s="96" t="e">
        <f ca="1">VLOOKUP($AG86,INDIRECT(CONCATENATE($CR86,"!",VLOOKUP($CR86,$AG$3:AH$8,AH$2,FALSE))),1,TRUE)</f>
        <v>#N/A</v>
      </c>
      <c r="AI86" s="96" t="e">
        <f ca="1">VLOOKUP($AG86,INDIRECT(CONCATENATE($CR86,"!",VLOOKUP($CR86,$AG$3:AI$8,AI$2,FALSE))),1,TRUE)</f>
        <v>#N/A</v>
      </c>
      <c r="AJ86" s="96" t="e">
        <f ca="1">VLOOKUP($AG86,INDIRECT(CONCATENATE($CR86,"!",VLOOKUP($CR86,$AG$3:AJ$8,AJ$2,FALSE))),1,TRUE)</f>
        <v>#N/A</v>
      </c>
      <c r="AK86" s="96" t="e">
        <f ca="1">VLOOKUP($AG86,INDIRECT(CONCATENATE($CR86,"!",VLOOKUP($CR86,$AG$3:AK$8,AK$2,FALSE))),1,TRUE)</f>
        <v>#N/A</v>
      </c>
      <c r="AL86" s="96" t="e">
        <f ca="1">VLOOKUP($AG86,INDIRECT(CONCATENATE($CR86,"!",VLOOKUP($CR86,$AG$3:AL$8,AL$2,FALSE))),1,TRUE)</f>
        <v>#N/A</v>
      </c>
      <c r="AM86" s="96" t="e">
        <f ca="1">VLOOKUP($AG86,INDIRECT(CONCATENATE($CR86,"!",VLOOKUP($CR86,$AG$3:AM$8,AM$2,FALSE))),1,TRUE)</f>
        <v>#N/A</v>
      </c>
      <c r="AN86" s="96" t="e">
        <f ca="1">VLOOKUP($AG86,INDIRECT(CONCATENATE($CR86,"!",VLOOKUP($CR86,$AG$3:AN$8,AN$2,FALSE))),1,TRUE)</f>
        <v>#N/A</v>
      </c>
      <c r="AO86" s="96" t="e">
        <f ca="1">VLOOKUP($AG86,INDIRECT(CONCATENATE($CR86,"!",VLOOKUP($CR86,$AG$3:AO$8,AO$2,FALSE))),1,TRUE)</f>
        <v>#N/A</v>
      </c>
      <c r="AP86" s="96" t="e">
        <f ca="1">VLOOKUP($AG86,INDIRECT(CONCATENATE($CR86,"!",VLOOKUP($CR86,$AG$3:AP$8,AP$2,FALSE))),1,TRUE)</f>
        <v>#N/A</v>
      </c>
      <c r="AQ86" s="96" t="e">
        <f ca="1">VLOOKUP($AG86,INDIRECT(CONCATENATE($CR86,"!",VLOOKUP($CR86,$AG$3:AQ$8,AQ$2,FALSE))),1,TRUE)</f>
        <v>#N/A</v>
      </c>
      <c r="AR86" s="96" t="e">
        <f ca="1">VLOOKUP($AG86,INDIRECT(CONCATENATE($CR86,"!",VLOOKUP($CR86,$AG$3:AR$8,AR$2,FALSE))),1,TRUE)</f>
        <v>#N/A</v>
      </c>
      <c r="AS86" s="96" t="e">
        <f ca="1">VLOOKUP($AG86,INDIRECT(CONCATENATE($CR86,"!",VLOOKUP($CR86,$AG$3:AS$8,AS$2,FALSE))),1,TRUE)</f>
        <v>#N/A</v>
      </c>
      <c r="AT86" s="96" t="e">
        <f ca="1">VLOOKUP($AG86,INDIRECT(CONCATENATE($CR86,"!",VLOOKUP($CR86,$AG$3:AT$8,AT$2,FALSE))),1,TRUE)</f>
        <v>#N/A</v>
      </c>
      <c r="AU86" s="96"/>
      <c r="AV86" s="96"/>
      <c r="AW86" s="96"/>
      <c r="AX86" s="96"/>
      <c r="AY86" s="96"/>
      <c r="AZ86" s="96"/>
      <c r="BA86" s="62">
        <f t="shared" si="72"/>
        <v>1</v>
      </c>
      <c r="BB86" s="58">
        <f t="shared" si="72"/>
        <v>1</v>
      </c>
      <c r="BC86" s="58">
        <f t="shared" si="73"/>
        <v>1</v>
      </c>
      <c r="BD86" s="58">
        <f t="shared" si="73"/>
        <v>1</v>
      </c>
      <c r="BE86" s="58">
        <f t="shared" si="79"/>
        <v>1</v>
      </c>
      <c r="BF86" s="58">
        <f t="shared" si="80"/>
        <v>1</v>
      </c>
      <c r="BG86" s="58">
        <f t="shared" si="81"/>
        <v>1</v>
      </c>
      <c r="BH86" s="58">
        <f t="shared" si="74"/>
        <v>1</v>
      </c>
      <c r="BI86" s="58">
        <f t="shared" si="74"/>
        <v>1</v>
      </c>
      <c r="BJ86" s="58">
        <f t="shared" si="74"/>
        <v>1</v>
      </c>
      <c r="BK86" s="58">
        <f t="shared" si="74"/>
        <v>1</v>
      </c>
      <c r="BL86" s="58">
        <f t="shared" si="74"/>
        <v>1</v>
      </c>
      <c r="BM86" s="58">
        <f t="shared" si="74"/>
        <v>1</v>
      </c>
      <c r="BU86" s="55" t="e">
        <f>HLOOKUP(AE86,$BA$10:BT86,COUNTIF($AE$7:AE86,"&lt;&gt;"&amp;""),FALSE)</f>
        <v>#N/A</v>
      </c>
      <c r="BV86" s="58">
        <f t="shared" si="82"/>
        <v>1</v>
      </c>
      <c r="BW86" s="55" t="str">
        <f t="shared" si="83"/>
        <v/>
      </c>
      <c r="BX86" s="110" t="str">
        <f ca="1">IF(OR(AE86=$BB$10,AE86=$BD$10,AE86=$BK$10,AE86=$BL$10,AE86=$BM$10),VLOOKUP(BW86,INDIRECT(CONCATENATE(CR86,"!",HLOOKUP(AE86,$CU$10:CY86,CZ86,FALSE))),1,TRUE),"")</f>
        <v/>
      </c>
      <c r="BY86" s="96" t="e">
        <f t="shared" ca="1" si="56"/>
        <v>#N/A</v>
      </c>
      <c r="BZ86" s="96" t="e">
        <f t="shared" ca="1" si="57"/>
        <v>#N/A</v>
      </c>
      <c r="CA86" s="96" t="e">
        <f t="shared" ca="1" si="58"/>
        <v>#N/A</v>
      </c>
      <c r="CB86" s="96" t="e">
        <f t="shared" ca="1" si="59"/>
        <v>#N/A</v>
      </c>
      <c r="CC86" s="96" t="e">
        <f t="shared" ca="1" si="60"/>
        <v>#VALUE!</v>
      </c>
      <c r="CD86" s="63">
        <f>Worksheet!K81</f>
        <v>0</v>
      </c>
      <c r="CE86" s="63">
        <f>Worksheet!L81</f>
        <v>0</v>
      </c>
      <c r="CF86" s="63">
        <f>Worksheet!M81</f>
        <v>0</v>
      </c>
      <c r="CG86" s="63">
        <f>Worksheet!N81</f>
        <v>0</v>
      </c>
      <c r="CH86" s="63">
        <f>Worksheet!O81</f>
        <v>0</v>
      </c>
      <c r="CI86" s="125" t="e">
        <f t="shared" ca="1" si="61"/>
        <v>#VALUE!</v>
      </c>
      <c r="CJ86" s="125" t="e">
        <f t="shared" ca="1" si="62"/>
        <v>#VALUE!</v>
      </c>
      <c r="CK86" s="125" t="e">
        <f t="shared" ca="1" si="63"/>
        <v>#VALUE!</v>
      </c>
      <c r="CL86" s="125" t="e">
        <f t="shared" ca="1" si="64"/>
        <v>#VALUE!</v>
      </c>
      <c r="CM86" s="125" t="e">
        <f t="shared" ca="1" si="65"/>
        <v>#VALUE!</v>
      </c>
      <c r="CN86" s="96" t="e">
        <f t="shared" ca="1" si="66"/>
        <v>#N/A</v>
      </c>
      <c r="CO86" s="97">
        <f>Worksheet!Q81</f>
        <v>0</v>
      </c>
      <c r="CP86" t="str">
        <f t="shared" si="67"/>
        <v>1</v>
      </c>
      <c r="CQ86" s="108" t="e">
        <f t="shared" si="68"/>
        <v>#N/A</v>
      </c>
      <c r="CR86" t="str">
        <f t="shared" si="84"/>
        <v>Standard1</v>
      </c>
      <c r="CT86" s="104" t="str">
        <f t="shared" ca="1" si="69"/>
        <v>$B$4:$P$1376</v>
      </c>
      <c r="CU86" s="96" t="str">
        <f>VLOOKUP($CR86,$CT$3:CU$8,2,FALSE)</f>
        <v>$I$230:$I$439</v>
      </c>
      <c r="CV86" s="96" t="str">
        <f>VLOOKUP($CR86,$CT$3:CV$8,3,FALSE)</f>
        <v>$I$471:$I$735</v>
      </c>
      <c r="CW86" s="96" t="str">
        <f>VLOOKUP($CR86,$CT$3:CW$8,4,FALSE)</f>
        <v>$I$736:$I$826</v>
      </c>
      <c r="CX86" s="96" t="str">
        <f>VLOOKUP($CR86,$CT$3:CX$8,5,FALSE)</f>
        <v>$I$827:$I$891</v>
      </c>
      <c r="CY86" s="96" t="str">
        <f>VLOOKUP($CR86,$CT$3:CY$8,6,FALSE)</f>
        <v>$I$892:$I$960</v>
      </c>
      <c r="CZ86">
        <f>COUNTIF($CU$10:CU86,"&lt;&gt;"&amp;"")</f>
        <v>77</v>
      </c>
      <c r="DB86" t="str">
        <f t="shared" si="70"/>
        <v/>
      </c>
      <c r="DC86" t="e">
        <f t="shared" ca="1" si="71"/>
        <v>#N/A</v>
      </c>
    </row>
    <row r="87" spans="17:107" x14ac:dyDescent="0.25">
      <c r="Q87" s="58" t="e">
        <f t="shared" ca="1" si="76"/>
        <v>#N/A</v>
      </c>
      <c r="R87" t="str">
        <f>IF(Worksheet!I82=$S$2,$S$2,IF(Worksheet!I82=$S$3,$S$3,$S$1))</f>
        <v>5502A</v>
      </c>
      <c r="S87" s="59" t="str">
        <f t="shared" ca="1" si="77"/>
        <v>*</v>
      </c>
      <c r="T87" s="55" t="e">
        <f t="shared" si="50"/>
        <v>#N/A</v>
      </c>
      <c r="U87" s="60">
        <f>IF(Worksheet!S82="%",ABS(Worksheet!Z82),ABS(Worksheet!U82))</f>
        <v>0</v>
      </c>
      <c r="V87" s="126">
        <f>IF(Worksheet!S82="%",Worksheet!AA82,Worksheet!S82)</f>
        <v>0</v>
      </c>
      <c r="W87" s="60" t="str">
        <f>IF(Worksheet!S82="%","",IF(Worksheet!Z82&lt;&gt;"",Worksheet!Z82,""))</f>
        <v/>
      </c>
      <c r="X87" s="60" t="str">
        <f>IF(Worksheet!S82="%","",IF(Worksheet!AA82&lt;&gt;"",Worksheet!AA82,""))</f>
        <v/>
      </c>
      <c r="Y87" s="58" t="str">
        <f t="shared" si="51"/>
        <v/>
      </c>
      <c r="Z87" s="58" t="str">
        <f t="shared" si="52"/>
        <v>0</v>
      </c>
      <c r="AA87" s="58" t="str">
        <f t="shared" si="53"/>
        <v>DC</v>
      </c>
      <c r="AB87" s="58" t="str">
        <f t="shared" si="78"/>
        <v>DC0</v>
      </c>
      <c r="AC87" s="58" t="str">
        <f>IF(Worksheet!H82&lt;&gt;"",Worksheet!H82,"")</f>
        <v/>
      </c>
      <c r="AD87" s="58" t="str">
        <f t="shared" si="49"/>
        <v/>
      </c>
      <c r="AE87" s="109" t="str">
        <f t="shared" si="54"/>
        <v>DC0</v>
      </c>
      <c r="AF87" s="109" t="e">
        <f>HLOOKUP(AE87,$AH$10:AZ87,COUNTIF($AE$7:AE87,"&lt;&gt;"&amp;""),FALSE)</f>
        <v>#N/A</v>
      </c>
      <c r="AG87" s="66" t="e">
        <f t="shared" si="55"/>
        <v>#N/A</v>
      </c>
      <c r="AH87" s="96" t="e">
        <f ca="1">VLOOKUP($AG87,INDIRECT(CONCATENATE($CR87,"!",VLOOKUP($CR87,$AG$3:AH$8,AH$2,FALSE))),1,TRUE)</f>
        <v>#N/A</v>
      </c>
      <c r="AI87" s="96" t="e">
        <f ca="1">VLOOKUP($AG87,INDIRECT(CONCATENATE($CR87,"!",VLOOKUP($CR87,$AG$3:AI$8,AI$2,FALSE))),1,TRUE)</f>
        <v>#N/A</v>
      </c>
      <c r="AJ87" s="96" t="e">
        <f ca="1">VLOOKUP($AG87,INDIRECT(CONCATENATE($CR87,"!",VLOOKUP($CR87,$AG$3:AJ$8,AJ$2,FALSE))),1,TRUE)</f>
        <v>#N/A</v>
      </c>
      <c r="AK87" s="96" t="e">
        <f ca="1">VLOOKUP($AG87,INDIRECT(CONCATENATE($CR87,"!",VLOOKUP($CR87,$AG$3:AK$8,AK$2,FALSE))),1,TRUE)</f>
        <v>#N/A</v>
      </c>
      <c r="AL87" s="96" t="e">
        <f ca="1">VLOOKUP($AG87,INDIRECT(CONCATENATE($CR87,"!",VLOOKUP($CR87,$AG$3:AL$8,AL$2,FALSE))),1,TRUE)</f>
        <v>#N/A</v>
      </c>
      <c r="AM87" s="96" t="e">
        <f ca="1">VLOOKUP($AG87,INDIRECT(CONCATENATE($CR87,"!",VLOOKUP($CR87,$AG$3:AM$8,AM$2,FALSE))),1,TRUE)</f>
        <v>#N/A</v>
      </c>
      <c r="AN87" s="96" t="e">
        <f ca="1">VLOOKUP($AG87,INDIRECT(CONCATENATE($CR87,"!",VLOOKUP($CR87,$AG$3:AN$8,AN$2,FALSE))),1,TRUE)</f>
        <v>#N/A</v>
      </c>
      <c r="AO87" s="96" t="e">
        <f ca="1">VLOOKUP($AG87,INDIRECT(CONCATENATE($CR87,"!",VLOOKUP($CR87,$AG$3:AO$8,AO$2,FALSE))),1,TRUE)</f>
        <v>#N/A</v>
      </c>
      <c r="AP87" s="96" t="e">
        <f ca="1">VLOOKUP($AG87,INDIRECT(CONCATENATE($CR87,"!",VLOOKUP($CR87,$AG$3:AP$8,AP$2,FALSE))),1,TRUE)</f>
        <v>#N/A</v>
      </c>
      <c r="AQ87" s="96" t="e">
        <f ca="1">VLOOKUP($AG87,INDIRECT(CONCATENATE($CR87,"!",VLOOKUP($CR87,$AG$3:AQ$8,AQ$2,FALSE))),1,TRUE)</f>
        <v>#N/A</v>
      </c>
      <c r="AR87" s="96" t="e">
        <f ca="1">VLOOKUP($AG87,INDIRECT(CONCATENATE($CR87,"!",VLOOKUP($CR87,$AG$3:AR$8,AR$2,FALSE))),1,TRUE)</f>
        <v>#N/A</v>
      </c>
      <c r="AS87" s="96" t="e">
        <f ca="1">VLOOKUP($AG87,INDIRECT(CONCATENATE($CR87,"!",VLOOKUP($CR87,$AG$3:AS$8,AS$2,FALSE))),1,TRUE)</f>
        <v>#N/A</v>
      </c>
      <c r="AT87" s="96" t="e">
        <f ca="1">VLOOKUP($AG87,INDIRECT(CONCATENATE($CR87,"!",VLOOKUP($CR87,$AG$3:AT$8,AT$2,FALSE))),1,TRUE)</f>
        <v>#N/A</v>
      </c>
      <c r="AU87" s="96"/>
      <c r="AV87" s="96"/>
      <c r="AW87" s="96"/>
      <c r="AX87" s="96"/>
      <c r="AY87" s="96"/>
      <c r="AZ87" s="96"/>
      <c r="BA87" s="62">
        <f t="shared" si="72"/>
        <v>1</v>
      </c>
      <c r="BB87" s="58">
        <f t="shared" si="72"/>
        <v>1</v>
      </c>
      <c r="BC87" s="58">
        <f t="shared" si="73"/>
        <v>1</v>
      </c>
      <c r="BD87" s="58">
        <f t="shared" si="73"/>
        <v>1</v>
      </c>
      <c r="BE87" s="58">
        <f t="shared" si="79"/>
        <v>1</v>
      </c>
      <c r="BF87" s="58">
        <f t="shared" si="80"/>
        <v>1</v>
      </c>
      <c r="BG87" s="58">
        <f t="shared" si="81"/>
        <v>1</v>
      </c>
      <c r="BH87" s="58">
        <f t="shared" si="74"/>
        <v>1</v>
      </c>
      <c r="BI87" s="58">
        <f t="shared" si="74"/>
        <v>1</v>
      </c>
      <c r="BJ87" s="58">
        <f t="shared" si="74"/>
        <v>1</v>
      </c>
      <c r="BK87" s="58">
        <f t="shared" si="74"/>
        <v>1</v>
      </c>
      <c r="BL87" s="58">
        <f t="shared" si="74"/>
        <v>1</v>
      </c>
      <c r="BM87" s="58">
        <f t="shared" si="74"/>
        <v>1</v>
      </c>
      <c r="BU87" s="55" t="e">
        <f>HLOOKUP(AE87,$BA$10:BT87,COUNTIF($AE$7:AE87,"&lt;&gt;"&amp;""),FALSE)</f>
        <v>#N/A</v>
      </c>
      <c r="BV87" s="58">
        <f t="shared" si="82"/>
        <v>1</v>
      </c>
      <c r="BW87" s="55" t="str">
        <f t="shared" si="83"/>
        <v/>
      </c>
      <c r="BX87" s="110" t="str">
        <f ca="1">IF(OR(AE87=$BB$10,AE87=$BD$10,AE87=$BK$10,AE87=$BL$10,AE87=$BM$10),VLOOKUP(BW87,INDIRECT(CONCATENATE(CR87,"!",HLOOKUP(AE87,$CU$10:CY87,CZ87,FALSE))),1,TRUE),"")</f>
        <v/>
      </c>
      <c r="BY87" s="96" t="e">
        <f t="shared" ca="1" si="56"/>
        <v>#N/A</v>
      </c>
      <c r="BZ87" s="96" t="e">
        <f t="shared" ca="1" si="57"/>
        <v>#N/A</v>
      </c>
      <c r="CA87" s="96" t="e">
        <f t="shared" ca="1" si="58"/>
        <v>#N/A</v>
      </c>
      <c r="CB87" s="96" t="e">
        <f t="shared" ca="1" si="59"/>
        <v>#N/A</v>
      </c>
      <c r="CC87" s="96" t="e">
        <f t="shared" ca="1" si="60"/>
        <v>#VALUE!</v>
      </c>
      <c r="CD87" s="63">
        <f>Worksheet!K82</f>
        <v>0</v>
      </c>
      <c r="CE87" s="63">
        <f>Worksheet!L82</f>
        <v>0</v>
      </c>
      <c r="CF87" s="63">
        <f>Worksheet!M82</f>
        <v>0</v>
      </c>
      <c r="CG87" s="63">
        <f>Worksheet!N82</f>
        <v>0</v>
      </c>
      <c r="CH87" s="63">
        <f>Worksheet!O82</f>
        <v>0</v>
      </c>
      <c r="CI87" s="125" t="e">
        <f t="shared" ca="1" si="61"/>
        <v>#VALUE!</v>
      </c>
      <c r="CJ87" s="125" t="e">
        <f t="shared" ca="1" si="62"/>
        <v>#VALUE!</v>
      </c>
      <c r="CK87" s="125" t="e">
        <f t="shared" ca="1" si="63"/>
        <v>#VALUE!</v>
      </c>
      <c r="CL87" s="125" t="e">
        <f t="shared" ca="1" si="64"/>
        <v>#VALUE!</v>
      </c>
      <c r="CM87" s="125" t="e">
        <f t="shared" ca="1" si="65"/>
        <v>#VALUE!</v>
      </c>
      <c r="CN87" s="96" t="e">
        <f t="shared" ca="1" si="66"/>
        <v>#N/A</v>
      </c>
      <c r="CO87" s="97">
        <f>Worksheet!Q82</f>
        <v>0</v>
      </c>
      <c r="CP87" t="str">
        <f t="shared" si="67"/>
        <v>1</v>
      </c>
      <c r="CQ87" s="108" t="e">
        <f t="shared" si="68"/>
        <v>#N/A</v>
      </c>
      <c r="CR87" t="str">
        <f t="shared" si="84"/>
        <v>Standard1</v>
      </c>
      <c r="CT87" s="104" t="str">
        <f t="shared" ca="1" si="69"/>
        <v>$B$4:$P$1376</v>
      </c>
      <c r="CU87" s="96" t="str">
        <f>VLOOKUP($CR87,$CT$3:CU$8,2,FALSE)</f>
        <v>$I$230:$I$439</v>
      </c>
      <c r="CV87" s="96" t="str">
        <f>VLOOKUP($CR87,$CT$3:CV$8,3,FALSE)</f>
        <v>$I$471:$I$735</v>
      </c>
      <c r="CW87" s="96" t="str">
        <f>VLOOKUP($CR87,$CT$3:CW$8,4,FALSE)</f>
        <v>$I$736:$I$826</v>
      </c>
      <c r="CX87" s="96" t="str">
        <f>VLOOKUP($CR87,$CT$3:CX$8,5,FALSE)</f>
        <v>$I$827:$I$891</v>
      </c>
      <c r="CY87" s="96" t="str">
        <f>VLOOKUP($CR87,$CT$3:CY$8,6,FALSE)</f>
        <v>$I$892:$I$960</v>
      </c>
      <c r="CZ87">
        <f>COUNTIF($CU$10:CU87,"&lt;&gt;"&amp;"")</f>
        <v>78</v>
      </c>
      <c r="DB87" t="str">
        <f t="shared" si="70"/>
        <v/>
      </c>
      <c r="DC87" t="e">
        <f t="shared" ca="1" si="71"/>
        <v>#N/A</v>
      </c>
    </row>
    <row r="88" spans="17:107" x14ac:dyDescent="0.25">
      <c r="Q88" s="58" t="e">
        <f t="shared" ca="1" si="76"/>
        <v>#N/A</v>
      </c>
      <c r="R88" t="str">
        <f>IF(Worksheet!I83=$S$2,$S$2,IF(Worksheet!I83=$S$3,$S$3,$S$1))</f>
        <v>5502A</v>
      </c>
      <c r="S88" s="59" t="str">
        <f t="shared" ca="1" si="77"/>
        <v>*</v>
      </c>
      <c r="T88" s="55" t="e">
        <f t="shared" si="50"/>
        <v>#N/A</v>
      </c>
      <c r="U88" s="60">
        <f>IF(Worksheet!S83="%",ABS(Worksheet!Z83),ABS(Worksheet!U83))</f>
        <v>0</v>
      </c>
      <c r="V88" s="126">
        <f>IF(Worksheet!S83="%",Worksheet!AA83,Worksheet!S83)</f>
        <v>0</v>
      </c>
      <c r="W88" s="60" t="str">
        <f>IF(Worksheet!S83="%","",IF(Worksheet!Z83&lt;&gt;"",Worksheet!Z83,""))</f>
        <v/>
      </c>
      <c r="X88" s="60" t="str">
        <f>IF(Worksheet!S83="%","",IF(Worksheet!AA83&lt;&gt;"",Worksheet!AA83,""))</f>
        <v/>
      </c>
      <c r="Y88" s="58" t="str">
        <f t="shared" si="51"/>
        <v/>
      </c>
      <c r="Z88" s="58" t="str">
        <f t="shared" si="52"/>
        <v>0</v>
      </c>
      <c r="AA88" s="58" t="str">
        <f t="shared" si="53"/>
        <v>DC</v>
      </c>
      <c r="AB88" s="58" t="str">
        <f t="shared" si="78"/>
        <v>DC0</v>
      </c>
      <c r="AC88" s="58" t="str">
        <f>IF(Worksheet!H83&lt;&gt;"",Worksheet!H83,"")</f>
        <v/>
      </c>
      <c r="AD88" s="58" t="str">
        <f t="shared" si="49"/>
        <v/>
      </c>
      <c r="AE88" s="109" t="str">
        <f t="shared" si="54"/>
        <v>DC0</v>
      </c>
      <c r="AF88" s="109" t="e">
        <f>HLOOKUP(AE88,$AH$10:AZ88,COUNTIF($AE$7:AE88,"&lt;&gt;"&amp;""),FALSE)</f>
        <v>#N/A</v>
      </c>
      <c r="AG88" s="66" t="e">
        <f t="shared" si="55"/>
        <v>#N/A</v>
      </c>
      <c r="AH88" s="96" t="e">
        <f ca="1">VLOOKUP($AG88,INDIRECT(CONCATENATE($CR88,"!",VLOOKUP($CR88,$AG$3:AH$8,AH$2,FALSE))),1,TRUE)</f>
        <v>#N/A</v>
      </c>
      <c r="AI88" s="96" t="e">
        <f ca="1">VLOOKUP($AG88,INDIRECT(CONCATENATE($CR88,"!",VLOOKUP($CR88,$AG$3:AI$8,AI$2,FALSE))),1,TRUE)</f>
        <v>#N/A</v>
      </c>
      <c r="AJ88" s="96" t="e">
        <f ca="1">VLOOKUP($AG88,INDIRECT(CONCATENATE($CR88,"!",VLOOKUP($CR88,$AG$3:AJ$8,AJ$2,FALSE))),1,TRUE)</f>
        <v>#N/A</v>
      </c>
      <c r="AK88" s="96" t="e">
        <f ca="1">VLOOKUP($AG88,INDIRECT(CONCATENATE($CR88,"!",VLOOKUP($CR88,$AG$3:AK$8,AK$2,FALSE))),1,TRUE)</f>
        <v>#N/A</v>
      </c>
      <c r="AL88" s="96" t="e">
        <f ca="1">VLOOKUP($AG88,INDIRECT(CONCATENATE($CR88,"!",VLOOKUP($CR88,$AG$3:AL$8,AL$2,FALSE))),1,TRUE)</f>
        <v>#N/A</v>
      </c>
      <c r="AM88" s="96" t="e">
        <f ca="1">VLOOKUP($AG88,INDIRECT(CONCATENATE($CR88,"!",VLOOKUP($CR88,$AG$3:AM$8,AM$2,FALSE))),1,TRUE)</f>
        <v>#N/A</v>
      </c>
      <c r="AN88" s="96" t="e">
        <f ca="1">VLOOKUP($AG88,INDIRECT(CONCATENATE($CR88,"!",VLOOKUP($CR88,$AG$3:AN$8,AN$2,FALSE))),1,TRUE)</f>
        <v>#N/A</v>
      </c>
      <c r="AO88" s="96" t="e">
        <f ca="1">VLOOKUP($AG88,INDIRECT(CONCATENATE($CR88,"!",VLOOKUP($CR88,$AG$3:AO$8,AO$2,FALSE))),1,TRUE)</f>
        <v>#N/A</v>
      </c>
      <c r="AP88" s="96" t="e">
        <f ca="1">VLOOKUP($AG88,INDIRECT(CONCATENATE($CR88,"!",VLOOKUP($CR88,$AG$3:AP$8,AP$2,FALSE))),1,TRUE)</f>
        <v>#N/A</v>
      </c>
      <c r="AQ88" s="96" t="e">
        <f ca="1">VLOOKUP($AG88,INDIRECT(CONCATENATE($CR88,"!",VLOOKUP($CR88,$AG$3:AQ$8,AQ$2,FALSE))),1,TRUE)</f>
        <v>#N/A</v>
      </c>
      <c r="AR88" s="96" t="e">
        <f ca="1">VLOOKUP($AG88,INDIRECT(CONCATENATE($CR88,"!",VLOOKUP($CR88,$AG$3:AR$8,AR$2,FALSE))),1,TRUE)</f>
        <v>#N/A</v>
      </c>
      <c r="AS88" s="96" t="e">
        <f ca="1">VLOOKUP($AG88,INDIRECT(CONCATENATE($CR88,"!",VLOOKUP($CR88,$AG$3:AS$8,AS$2,FALSE))),1,TRUE)</f>
        <v>#N/A</v>
      </c>
      <c r="AT88" s="96" t="e">
        <f ca="1">VLOOKUP($AG88,INDIRECT(CONCATENATE($CR88,"!",VLOOKUP($CR88,$AG$3:AT$8,AT$2,FALSE))),1,TRUE)</f>
        <v>#N/A</v>
      </c>
      <c r="AU88" s="96"/>
      <c r="AV88" s="96"/>
      <c r="AW88" s="96"/>
      <c r="AX88" s="96"/>
      <c r="AY88" s="96"/>
      <c r="AZ88" s="96"/>
      <c r="BA88" s="62">
        <f t="shared" si="72"/>
        <v>1</v>
      </c>
      <c r="BB88" s="58">
        <f t="shared" si="72"/>
        <v>1</v>
      </c>
      <c r="BC88" s="58">
        <f t="shared" si="73"/>
        <v>1</v>
      </c>
      <c r="BD88" s="58">
        <f t="shared" si="73"/>
        <v>1</v>
      </c>
      <c r="BE88" s="58">
        <f t="shared" si="79"/>
        <v>1</v>
      </c>
      <c r="BF88" s="58">
        <f t="shared" si="80"/>
        <v>1</v>
      </c>
      <c r="BG88" s="58">
        <f t="shared" si="81"/>
        <v>1</v>
      </c>
      <c r="BH88" s="58">
        <f t="shared" si="74"/>
        <v>1</v>
      </c>
      <c r="BI88" s="58">
        <f t="shared" si="74"/>
        <v>1</v>
      </c>
      <c r="BJ88" s="58">
        <f t="shared" si="74"/>
        <v>1</v>
      </c>
      <c r="BK88" s="58">
        <f t="shared" si="74"/>
        <v>1</v>
      </c>
      <c r="BL88" s="58">
        <f t="shared" si="74"/>
        <v>1</v>
      </c>
      <c r="BM88" s="58">
        <f t="shared" si="74"/>
        <v>1</v>
      </c>
      <c r="BU88" s="55" t="e">
        <f>HLOOKUP(AE88,$BA$10:BT88,COUNTIF($AE$7:AE88,"&lt;&gt;"&amp;""),FALSE)</f>
        <v>#N/A</v>
      </c>
      <c r="BV88" s="58">
        <f t="shared" si="82"/>
        <v>1</v>
      </c>
      <c r="BW88" s="55" t="str">
        <f t="shared" si="83"/>
        <v/>
      </c>
      <c r="BX88" s="110" t="str">
        <f ca="1">IF(OR(AE88=$BB$10,AE88=$BD$10,AE88=$BK$10,AE88=$BL$10,AE88=$BM$10),VLOOKUP(BW88,INDIRECT(CONCATENATE(CR88,"!",HLOOKUP(AE88,$CU$10:CY88,CZ88,FALSE))),1,TRUE),"")</f>
        <v/>
      </c>
      <c r="BY88" s="96" t="e">
        <f t="shared" ca="1" si="56"/>
        <v>#N/A</v>
      </c>
      <c r="BZ88" s="96" t="e">
        <f t="shared" ca="1" si="57"/>
        <v>#N/A</v>
      </c>
      <c r="CA88" s="96" t="e">
        <f t="shared" ca="1" si="58"/>
        <v>#N/A</v>
      </c>
      <c r="CB88" s="96" t="e">
        <f t="shared" ca="1" si="59"/>
        <v>#N/A</v>
      </c>
      <c r="CC88" s="96" t="e">
        <f t="shared" ca="1" si="60"/>
        <v>#VALUE!</v>
      </c>
      <c r="CD88" s="63">
        <f>Worksheet!K83</f>
        <v>0</v>
      </c>
      <c r="CE88" s="63">
        <f>Worksheet!L83</f>
        <v>0</v>
      </c>
      <c r="CF88" s="63">
        <f>Worksheet!M83</f>
        <v>0</v>
      </c>
      <c r="CG88" s="63">
        <f>Worksheet!N83</f>
        <v>0</v>
      </c>
      <c r="CH88" s="63">
        <f>Worksheet!O83</f>
        <v>0</v>
      </c>
      <c r="CI88" s="125" t="e">
        <f t="shared" ca="1" si="61"/>
        <v>#VALUE!</v>
      </c>
      <c r="CJ88" s="125" t="e">
        <f t="shared" ca="1" si="62"/>
        <v>#VALUE!</v>
      </c>
      <c r="CK88" s="125" t="e">
        <f t="shared" ca="1" si="63"/>
        <v>#VALUE!</v>
      </c>
      <c r="CL88" s="125" t="e">
        <f t="shared" ca="1" si="64"/>
        <v>#VALUE!</v>
      </c>
      <c r="CM88" s="125" t="e">
        <f t="shared" ca="1" si="65"/>
        <v>#VALUE!</v>
      </c>
      <c r="CN88" s="96" t="e">
        <f t="shared" ca="1" si="66"/>
        <v>#N/A</v>
      </c>
      <c r="CO88" s="97">
        <f>Worksheet!Q83</f>
        <v>0</v>
      </c>
      <c r="CP88" t="str">
        <f t="shared" si="67"/>
        <v>1</v>
      </c>
      <c r="CQ88" s="108" t="e">
        <f t="shared" si="68"/>
        <v>#N/A</v>
      </c>
      <c r="CR88" t="str">
        <f t="shared" si="84"/>
        <v>Standard1</v>
      </c>
      <c r="CT88" s="104" t="str">
        <f t="shared" ca="1" si="69"/>
        <v>$B$4:$P$1376</v>
      </c>
      <c r="CU88" s="96" t="str">
        <f>VLOOKUP($CR88,$CT$3:CU$8,2,FALSE)</f>
        <v>$I$230:$I$439</v>
      </c>
      <c r="CV88" s="96" t="str">
        <f>VLOOKUP($CR88,$CT$3:CV$8,3,FALSE)</f>
        <v>$I$471:$I$735</v>
      </c>
      <c r="CW88" s="96" t="str">
        <f>VLOOKUP($CR88,$CT$3:CW$8,4,FALSE)</f>
        <v>$I$736:$I$826</v>
      </c>
      <c r="CX88" s="96" t="str">
        <f>VLOOKUP($CR88,$CT$3:CX$8,5,FALSE)</f>
        <v>$I$827:$I$891</v>
      </c>
      <c r="CY88" s="96" t="str">
        <f>VLOOKUP($CR88,$CT$3:CY$8,6,FALSE)</f>
        <v>$I$892:$I$960</v>
      </c>
      <c r="CZ88">
        <f>COUNTIF($CU$10:CU88,"&lt;&gt;"&amp;"")</f>
        <v>79</v>
      </c>
      <c r="DB88" t="str">
        <f t="shared" si="70"/>
        <v/>
      </c>
      <c r="DC88" t="e">
        <f t="shared" ca="1" si="71"/>
        <v>#N/A</v>
      </c>
    </row>
    <row r="89" spans="17:107" x14ac:dyDescent="0.25">
      <c r="Q89" s="58" t="e">
        <f t="shared" ca="1" si="76"/>
        <v>#N/A</v>
      </c>
      <c r="R89" t="str">
        <f>IF(Worksheet!I84=$S$2,$S$2,IF(Worksheet!I84=$S$3,$S$3,$S$1))</f>
        <v>5502A</v>
      </c>
      <c r="S89" s="59" t="str">
        <f t="shared" ca="1" si="77"/>
        <v>*</v>
      </c>
      <c r="T89" s="55" t="e">
        <f t="shared" si="50"/>
        <v>#N/A</v>
      </c>
      <c r="U89" s="60">
        <f>IF(Worksheet!S84="%",ABS(Worksheet!Z84),ABS(Worksheet!U84))</f>
        <v>0</v>
      </c>
      <c r="V89" s="126">
        <f>IF(Worksheet!S84="%",Worksheet!AA84,Worksheet!S84)</f>
        <v>0</v>
      </c>
      <c r="W89" s="60" t="str">
        <f>IF(Worksheet!S84="%","",IF(Worksheet!Z84&lt;&gt;"",Worksheet!Z84,""))</f>
        <v/>
      </c>
      <c r="X89" s="60" t="str">
        <f>IF(Worksheet!S84="%","",IF(Worksheet!AA84&lt;&gt;"",Worksheet!AA84,""))</f>
        <v/>
      </c>
      <c r="Y89" s="58" t="str">
        <f t="shared" si="51"/>
        <v/>
      </c>
      <c r="Z89" s="58" t="str">
        <f t="shared" si="52"/>
        <v>0</v>
      </c>
      <c r="AA89" s="58" t="str">
        <f t="shared" si="53"/>
        <v>DC</v>
      </c>
      <c r="AB89" s="58" t="str">
        <f t="shared" si="78"/>
        <v>DC0</v>
      </c>
      <c r="AC89" s="58" t="str">
        <f>IF(Worksheet!H84&lt;&gt;"",Worksheet!H84,"")</f>
        <v/>
      </c>
      <c r="AD89" s="58" t="str">
        <f t="shared" si="49"/>
        <v/>
      </c>
      <c r="AE89" s="109" t="str">
        <f t="shared" si="54"/>
        <v>DC0</v>
      </c>
      <c r="AF89" s="109" t="e">
        <f>HLOOKUP(AE89,$AH$10:AZ89,COUNTIF($AE$7:AE89,"&lt;&gt;"&amp;""),FALSE)</f>
        <v>#N/A</v>
      </c>
      <c r="AG89" s="66" t="e">
        <f t="shared" si="55"/>
        <v>#N/A</v>
      </c>
      <c r="AH89" s="96" t="e">
        <f ca="1">VLOOKUP($AG89,INDIRECT(CONCATENATE($CR89,"!",VLOOKUP($CR89,$AG$3:AH$8,AH$2,FALSE))),1,TRUE)</f>
        <v>#N/A</v>
      </c>
      <c r="AI89" s="96" t="e">
        <f ca="1">VLOOKUP($AG89,INDIRECT(CONCATENATE($CR89,"!",VLOOKUP($CR89,$AG$3:AI$8,AI$2,FALSE))),1,TRUE)</f>
        <v>#N/A</v>
      </c>
      <c r="AJ89" s="96" t="e">
        <f ca="1">VLOOKUP($AG89,INDIRECT(CONCATENATE($CR89,"!",VLOOKUP($CR89,$AG$3:AJ$8,AJ$2,FALSE))),1,TRUE)</f>
        <v>#N/A</v>
      </c>
      <c r="AK89" s="96" t="e">
        <f ca="1">VLOOKUP($AG89,INDIRECT(CONCATENATE($CR89,"!",VLOOKUP($CR89,$AG$3:AK$8,AK$2,FALSE))),1,TRUE)</f>
        <v>#N/A</v>
      </c>
      <c r="AL89" s="96" t="e">
        <f ca="1">VLOOKUP($AG89,INDIRECT(CONCATENATE($CR89,"!",VLOOKUP($CR89,$AG$3:AL$8,AL$2,FALSE))),1,TRUE)</f>
        <v>#N/A</v>
      </c>
      <c r="AM89" s="96" t="e">
        <f ca="1">VLOOKUP($AG89,INDIRECT(CONCATENATE($CR89,"!",VLOOKUP($CR89,$AG$3:AM$8,AM$2,FALSE))),1,TRUE)</f>
        <v>#N/A</v>
      </c>
      <c r="AN89" s="96" t="e">
        <f ca="1">VLOOKUP($AG89,INDIRECT(CONCATENATE($CR89,"!",VLOOKUP($CR89,$AG$3:AN$8,AN$2,FALSE))),1,TRUE)</f>
        <v>#N/A</v>
      </c>
      <c r="AO89" s="96" t="e">
        <f ca="1">VLOOKUP($AG89,INDIRECT(CONCATENATE($CR89,"!",VLOOKUP($CR89,$AG$3:AO$8,AO$2,FALSE))),1,TRUE)</f>
        <v>#N/A</v>
      </c>
      <c r="AP89" s="96" t="e">
        <f ca="1">VLOOKUP($AG89,INDIRECT(CONCATENATE($CR89,"!",VLOOKUP($CR89,$AG$3:AP$8,AP$2,FALSE))),1,TRUE)</f>
        <v>#N/A</v>
      </c>
      <c r="AQ89" s="96" t="e">
        <f ca="1">VLOOKUP($AG89,INDIRECT(CONCATENATE($CR89,"!",VLOOKUP($CR89,$AG$3:AQ$8,AQ$2,FALSE))),1,TRUE)</f>
        <v>#N/A</v>
      </c>
      <c r="AR89" s="96" t="e">
        <f ca="1">VLOOKUP($AG89,INDIRECT(CONCATENATE($CR89,"!",VLOOKUP($CR89,$AG$3:AR$8,AR$2,FALSE))),1,TRUE)</f>
        <v>#N/A</v>
      </c>
      <c r="AS89" s="96" t="e">
        <f ca="1">VLOOKUP($AG89,INDIRECT(CONCATENATE($CR89,"!",VLOOKUP($CR89,$AG$3:AS$8,AS$2,FALSE))),1,TRUE)</f>
        <v>#N/A</v>
      </c>
      <c r="AT89" s="96" t="e">
        <f ca="1">VLOOKUP($AG89,INDIRECT(CONCATENATE($CR89,"!",VLOOKUP($CR89,$AG$3:AT$8,AT$2,FALSE))),1,TRUE)</f>
        <v>#N/A</v>
      </c>
      <c r="AU89" s="96"/>
      <c r="AV89" s="96"/>
      <c r="AW89" s="96"/>
      <c r="AX89" s="96"/>
      <c r="AY89" s="96"/>
      <c r="AZ89" s="96"/>
      <c r="BA89" s="62">
        <f t="shared" si="72"/>
        <v>1</v>
      </c>
      <c r="BB89" s="58">
        <f t="shared" si="72"/>
        <v>1</v>
      </c>
      <c r="BC89" s="58">
        <f t="shared" si="73"/>
        <v>1</v>
      </c>
      <c r="BD89" s="58">
        <f t="shared" si="73"/>
        <v>1</v>
      </c>
      <c r="BE89" s="58">
        <f t="shared" si="79"/>
        <v>1</v>
      </c>
      <c r="BF89" s="58">
        <f t="shared" si="80"/>
        <v>1</v>
      </c>
      <c r="BG89" s="58">
        <f t="shared" si="81"/>
        <v>1</v>
      </c>
      <c r="BH89" s="58">
        <f t="shared" si="74"/>
        <v>1</v>
      </c>
      <c r="BI89" s="58">
        <f t="shared" si="74"/>
        <v>1</v>
      </c>
      <c r="BJ89" s="58">
        <f t="shared" si="74"/>
        <v>1</v>
      </c>
      <c r="BK89" s="58">
        <f t="shared" si="74"/>
        <v>1</v>
      </c>
      <c r="BL89" s="58">
        <f t="shared" si="74"/>
        <v>1</v>
      </c>
      <c r="BM89" s="58">
        <f t="shared" si="74"/>
        <v>1</v>
      </c>
      <c r="BU89" s="55" t="e">
        <f>HLOOKUP(AE89,$BA$10:BT89,COUNTIF($AE$7:AE89,"&lt;&gt;"&amp;""),FALSE)</f>
        <v>#N/A</v>
      </c>
      <c r="BV89" s="58">
        <f t="shared" si="82"/>
        <v>1</v>
      </c>
      <c r="BW89" s="55" t="str">
        <f t="shared" si="83"/>
        <v/>
      </c>
      <c r="BX89" s="110" t="str">
        <f ca="1">IF(OR(AE89=$BB$10,AE89=$BD$10,AE89=$BK$10,AE89=$BL$10,AE89=$BM$10),VLOOKUP(BW89,INDIRECT(CONCATENATE(CR89,"!",HLOOKUP(AE89,$CU$10:CY89,CZ89,FALSE))),1,TRUE),"")</f>
        <v/>
      </c>
      <c r="BY89" s="96" t="e">
        <f t="shared" ca="1" si="56"/>
        <v>#N/A</v>
      </c>
      <c r="BZ89" s="96" t="e">
        <f t="shared" ca="1" si="57"/>
        <v>#N/A</v>
      </c>
      <c r="CA89" s="96" t="e">
        <f t="shared" ca="1" si="58"/>
        <v>#N/A</v>
      </c>
      <c r="CB89" s="96" t="e">
        <f t="shared" ca="1" si="59"/>
        <v>#N/A</v>
      </c>
      <c r="CC89" s="96" t="e">
        <f t="shared" ca="1" si="60"/>
        <v>#VALUE!</v>
      </c>
      <c r="CD89" s="63">
        <f>Worksheet!K84</f>
        <v>0</v>
      </c>
      <c r="CE89" s="63">
        <f>Worksheet!L84</f>
        <v>0</v>
      </c>
      <c r="CF89" s="63">
        <f>Worksheet!M84</f>
        <v>0</v>
      </c>
      <c r="CG89" s="63">
        <f>Worksheet!N84</f>
        <v>0</v>
      </c>
      <c r="CH89" s="63">
        <f>Worksheet!O84</f>
        <v>0</v>
      </c>
      <c r="CI89" s="125" t="e">
        <f t="shared" ca="1" si="61"/>
        <v>#VALUE!</v>
      </c>
      <c r="CJ89" s="125" t="e">
        <f t="shared" ca="1" si="62"/>
        <v>#VALUE!</v>
      </c>
      <c r="CK89" s="125" t="e">
        <f t="shared" ca="1" si="63"/>
        <v>#VALUE!</v>
      </c>
      <c r="CL89" s="125" t="e">
        <f t="shared" ca="1" si="64"/>
        <v>#VALUE!</v>
      </c>
      <c r="CM89" s="125" t="e">
        <f t="shared" ca="1" si="65"/>
        <v>#VALUE!</v>
      </c>
      <c r="CN89" s="96" t="e">
        <f t="shared" ca="1" si="66"/>
        <v>#N/A</v>
      </c>
      <c r="CO89" s="97">
        <f>Worksheet!Q84</f>
        <v>0</v>
      </c>
      <c r="CP89" t="str">
        <f t="shared" si="67"/>
        <v>1</v>
      </c>
      <c r="CQ89" s="108" t="e">
        <f t="shared" si="68"/>
        <v>#N/A</v>
      </c>
      <c r="CR89" t="str">
        <f t="shared" si="84"/>
        <v>Standard1</v>
      </c>
      <c r="CT89" s="104" t="str">
        <f t="shared" ca="1" si="69"/>
        <v>$B$4:$P$1376</v>
      </c>
      <c r="CU89" s="96" t="str">
        <f>VLOOKUP($CR89,$CT$3:CU$8,2,FALSE)</f>
        <v>$I$230:$I$439</v>
      </c>
      <c r="CV89" s="96" t="str">
        <f>VLOOKUP($CR89,$CT$3:CV$8,3,FALSE)</f>
        <v>$I$471:$I$735</v>
      </c>
      <c r="CW89" s="96" t="str">
        <f>VLOOKUP($CR89,$CT$3:CW$8,4,FALSE)</f>
        <v>$I$736:$I$826</v>
      </c>
      <c r="CX89" s="96" t="str">
        <f>VLOOKUP($CR89,$CT$3:CX$8,5,FALSE)</f>
        <v>$I$827:$I$891</v>
      </c>
      <c r="CY89" s="96" t="str">
        <f>VLOOKUP($CR89,$CT$3:CY$8,6,FALSE)</f>
        <v>$I$892:$I$960</v>
      </c>
      <c r="CZ89">
        <f>COUNTIF($CU$10:CU89,"&lt;&gt;"&amp;"")</f>
        <v>80</v>
      </c>
      <c r="DB89" t="str">
        <f t="shared" si="70"/>
        <v/>
      </c>
      <c r="DC89" t="e">
        <f t="shared" ca="1" si="71"/>
        <v>#N/A</v>
      </c>
    </row>
    <row r="90" spans="17:107" x14ac:dyDescent="0.25">
      <c r="Q90" s="58" t="e">
        <f t="shared" ca="1" si="76"/>
        <v>#N/A</v>
      </c>
      <c r="R90" t="str">
        <f>IF(Worksheet!I85=$S$2,$S$2,IF(Worksheet!I85=$S$3,$S$3,$S$1))</f>
        <v>5502A</v>
      </c>
      <c r="S90" s="59" t="str">
        <f t="shared" ca="1" si="77"/>
        <v>*</v>
      </c>
      <c r="T90" s="55" t="e">
        <f t="shared" si="50"/>
        <v>#N/A</v>
      </c>
      <c r="U90" s="60">
        <f>IF(Worksheet!S85="%",ABS(Worksheet!Z85),ABS(Worksheet!U85))</f>
        <v>0</v>
      </c>
      <c r="V90" s="126">
        <f>IF(Worksheet!S85="%",Worksheet!AA85,Worksheet!S85)</f>
        <v>0</v>
      </c>
      <c r="W90" s="60" t="str">
        <f>IF(Worksheet!S85="%","",IF(Worksheet!Z85&lt;&gt;"",Worksheet!Z85,""))</f>
        <v/>
      </c>
      <c r="X90" s="60" t="str">
        <f>IF(Worksheet!S85="%","",IF(Worksheet!AA85&lt;&gt;"",Worksheet!AA85,""))</f>
        <v/>
      </c>
      <c r="Y90" s="58" t="str">
        <f t="shared" si="51"/>
        <v/>
      </c>
      <c r="Z90" s="58" t="str">
        <f t="shared" si="52"/>
        <v>0</v>
      </c>
      <c r="AA90" s="58" t="str">
        <f t="shared" si="53"/>
        <v>DC</v>
      </c>
      <c r="AB90" s="58" t="str">
        <f t="shared" si="78"/>
        <v>DC0</v>
      </c>
      <c r="AC90" s="58" t="str">
        <f>IF(Worksheet!H85&lt;&gt;"",Worksheet!H85,"")</f>
        <v/>
      </c>
      <c r="AD90" s="58" t="str">
        <f t="shared" si="49"/>
        <v/>
      </c>
      <c r="AE90" s="109" t="str">
        <f t="shared" si="54"/>
        <v>DC0</v>
      </c>
      <c r="AF90" s="109" t="e">
        <f>HLOOKUP(AE90,$AH$10:AZ90,COUNTIF($AE$7:AE90,"&lt;&gt;"&amp;""),FALSE)</f>
        <v>#N/A</v>
      </c>
      <c r="AG90" s="66" t="e">
        <f t="shared" si="55"/>
        <v>#N/A</v>
      </c>
      <c r="AH90" s="96" t="e">
        <f ca="1">VLOOKUP($AG90,INDIRECT(CONCATENATE($CR90,"!",VLOOKUP($CR90,$AG$3:AH$8,AH$2,FALSE))),1,TRUE)</f>
        <v>#N/A</v>
      </c>
      <c r="AI90" s="96" t="e">
        <f ca="1">VLOOKUP($AG90,INDIRECT(CONCATENATE($CR90,"!",VLOOKUP($CR90,$AG$3:AI$8,AI$2,FALSE))),1,TRUE)</f>
        <v>#N/A</v>
      </c>
      <c r="AJ90" s="96" t="e">
        <f ca="1">VLOOKUP($AG90,INDIRECT(CONCATENATE($CR90,"!",VLOOKUP($CR90,$AG$3:AJ$8,AJ$2,FALSE))),1,TRUE)</f>
        <v>#N/A</v>
      </c>
      <c r="AK90" s="96" t="e">
        <f ca="1">VLOOKUP($AG90,INDIRECT(CONCATENATE($CR90,"!",VLOOKUP($CR90,$AG$3:AK$8,AK$2,FALSE))),1,TRUE)</f>
        <v>#N/A</v>
      </c>
      <c r="AL90" s="96" t="e">
        <f ca="1">VLOOKUP($AG90,INDIRECT(CONCATENATE($CR90,"!",VLOOKUP($CR90,$AG$3:AL$8,AL$2,FALSE))),1,TRUE)</f>
        <v>#N/A</v>
      </c>
      <c r="AM90" s="96" t="e">
        <f ca="1">VLOOKUP($AG90,INDIRECT(CONCATENATE($CR90,"!",VLOOKUP($CR90,$AG$3:AM$8,AM$2,FALSE))),1,TRUE)</f>
        <v>#N/A</v>
      </c>
      <c r="AN90" s="96" t="e">
        <f ca="1">VLOOKUP($AG90,INDIRECT(CONCATENATE($CR90,"!",VLOOKUP($CR90,$AG$3:AN$8,AN$2,FALSE))),1,TRUE)</f>
        <v>#N/A</v>
      </c>
      <c r="AO90" s="96" t="e">
        <f ca="1">VLOOKUP($AG90,INDIRECT(CONCATENATE($CR90,"!",VLOOKUP($CR90,$AG$3:AO$8,AO$2,FALSE))),1,TRUE)</f>
        <v>#N/A</v>
      </c>
      <c r="AP90" s="96" t="e">
        <f ca="1">VLOOKUP($AG90,INDIRECT(CONCATENATE($CR90,"!",VLOOKUP($CR90,$AG$3:AP$8,AP$2,FALSE))),1,TRUE)</f>
        <v>#N/A</v>
      </c>
      <c r="AQ90" s="96" t="e">
        <f ca="1">VLOOKUP($AG90,INDIRECT(CONCATENATE($CR90,"!",VLOOKUP($CR90,$AG$3:AQ$8,AQ$2,FALSE))),1,TRUE)</f>
        <v>#N/A</v>
      </c>
      <c r="AR90" s="96" t="e">
        <f ca="1">VLOOKUP($AG90,INDIRECT(CONCATENATE($CR90,"!",VLOOKUP($CR90,$AG$3:AR$8,AR$2,FALSE))),1,TRUE)</f>
        <v>#N/A</v>
      </c>
      <c r="AS90" s="96" t="e">
        <f ca="1">VLOOKUP($AG90,INDIRECT(CONCATENATE($CR90,"!",VLOOKUP($CR90,$AG$3:AS$8,AS$2,FALSE))),1,TRUE)</f>
        <v>#N/A</v>
      </c>
      <c r="AT90" s="96" t="e">
        <f ca="1">VLOOKUP($AG90,INDIRECT(CONCATENATE($CR90,"!",VLOOKUP($CR90,$AG$3:AT$8,AT$2,FALSE))),1,TRUE)</f>
        <v>#N/A</v>
      </c>
      <c r="AU90" s="96"/>
      <c r="AV90" s="96"/>
      <c r="AW90" s="96"/>
      <c r="AX90" s="96"/>
      <c r="AY90" s="96"/>
      <c r="AZ90" s="96"/>
      <c r="BA90" s="62">
        <f t="shared" si="72"/>
        <v>1</v>
      </c>
      <c r="BB90" s="58">
        <f t="shared" si="72"/>
        <v>1</v>
      </c>
      <c r="BC90" s="58">
        <f t="shared" si="73"/>
        <v>1</v>
      </c>
      <c r="BD90" s="58">
        <f t="shared" si="73"/>
        <v>1</v>
      </c>
      <c r="BE90" s="58">
        <f t="shared" si="79"/>
        <v>1</v>
      </c>
      <c r="BF90" s="58">
        <f t="shared" si="80"/>
        <v>1</v>
      </c>
      <c r="BG90" s="58">
        <f t="shared" si="81"/>
        <v>1</v>
      </c>
      <c r="BH90" s="58">
        <f t="shared" si="74"/>
        <v>1</v>
      </c>
      <c r="BI90" s="58">
        <f t="shared" si="74"/>
        <v>1</v>
      </c>
      <c r="BJ90" s="58">
        <f t="shared" si="74"/>
        <v>1</v>
      </c>
      <c r="BK90" s="58">
        <f t="shared" si="74"/>
        <v>1</v>
      </c>
      <c r="BL90" s="58">
        <f t="shared" si="74"/>
        <v>1</v>
      </c>
      <c r="BM90" s="58">
        <f t="shared" si="74"/>
        <v>1</v>
      </c>
      <c r="BU90" s="55" t="e">
        <f>HLOOKUP(AE90,$BA$10:BT90,COUNTIF($AE$7:AE90,"&lt;&gt;"&amp;""),FALSE)</f>
        <v>#N/A</v>
      </c>
      <c r="BV90" s="58">
        <f t="shared" si="82"/>
        <v>1</v>
      </c>
      <c r="BW90" s="55" t="str">
        <f t="shared" si="83"/>
        <v/>
      </c>
      <c r="BX90" s="110" t="str">
        <f ca="1">IF(OR(AE90=$BB$10,AE90=$BD$10,AE90=$BK$10,AE90=$BL$10,AE90=$BM$10),VLOOKUP(BW90,INDIRECT(CONCATENATE(CR90,"!",HLOOKUP(AE90,$CU$10:CY90,CZ90,FALSE))),1,TRUE),"")</f>
        <v/>
      </c>
      <c r="BY90" s="96" t="e">
        <f t="shared" ca="1" si="56"/>
        <v>#N/A</v>
      </c>
      <c r="BZ90" s="96" t="e">
        <f t="shared" ca="1" si="57"/>
        <v>#N/A</v>
      </c>
      <c r="CA90" s="96" t="e">
        <f t="shared" ca="1" si="58"/>
        <v>#N/A</v>
      </c>
      <c r="CB90" s="96" t="e">
        <f t="shared" ca="1" si="59"/>
        <v>#N/A</v>
      </c>
      <c r="CC90" s="96" t="e">
        <f t="shared" ca="1" si="60"/>
        <v>#VALUE!</v>
      </c>
      <c r="CD90" s="63">
        <f>Worksheet!K85</f>
        <v>0</v>
      </c>
      <c r="CE90" s="63">
        <f>Worksheet!L85</f>
        <v>0</v>
      </c>
      <c r="CF90" s="63">
        <f>Worksheet!M85</f>
        <v>0</v>
      </c>
      <c r="CG90" s="63">
        <f>Worksheet!N85</f>
        <v>0</v>
      </c>
      <c r="CH90" s="63">
        <f>Worksheet!O85</f>
        <v>0</v>
      </c>
      <c r="CI90" s="125" t="e">
        <f t="shared" ca="1" si="61"/>
        <v>#VALUE!</v>
      </c>
      <c r="CJ90" s="125" t="e">
        <f t="shared" ca="1" si="62"/>
        <v>#VALUE!</v>
      </c>
      <c r="CK90" s="125" t="e">
        <f t="shared" ca="1" si="63"/>
        <v>#VALUE!</v>
      </c>
      <c r="CL90" s="125" t="e">
        <f t="shared" ca="1" si="64"/>
        <v>#VALUE!</v>
      </c>
      <c r="CM90" s="125" t="e">
        <f t="shared" ca="1" si="65"/>
        <v>#VALUE!</v>
      </c>
      <c r="CN90" s="96" t="e">
        <f t="shared" ca="1" si="66"/>
        <v>#N/A</v>
      </c>
      <c r="CO90" s="97">
        <f>Worksheet!Q85</f>
        <v>0</v>
      </c>
      <c r="CP90" t="str">
        <f t="shared" si="67"/>
        <v>1</v>
      </c>
      <c r="CQ90" s="108" t="e">
        <f t="shared" si="68"/>
        <v>#N/A</v>
      </c>
      <c r="CR90" t="str">
        <f t="shared" si="84"/>
        <v>Standard1</v>
      </c>
      <c r="CT90" s="104" t="str">
        <f t="shared" ca="1" si="69"/>
        <v>$B$4:$P$1376</v>
      </c>
      <c r="CU90" s="96" t="str">
        <f>VLOOKUP($CR90,$CT$3:CU$8,2,FALSE)</f>
        <v>$I$230:$I$439</v>
      </c>
      <c r="CV90" s="96" t="str">
        <f>VLOOKUP($CR90,$CT$3:CV$8,3,FALSE)</f>
        <v>$I$471:$I$735</v>
      </c>
      <c r="CW90" s="96" t="str">
        <f>VLOOKUP($CR90,$CT$3:CW$8,4,FALSE)</f>
        <v>$I$736:$I$826</v>
      </c>
      <c r="CX90" s="96" t="str">
        <f>VLOOKUP($CR90,$CT$3:CX$8,5,FALSE)</f>
        <v>$I$827:$I$891</v>
      </c>
      <c r="CY90" s="96" t="str">
        <f>VLOOKUP($CR90,$CT$3:CY$8,6,FALSE)</f>
        <v>$I$892:$I$960</v>
      </c>
      <c r="CZ90">
        <f>COUNTIF($CU$10:CU90,"&lt;&gt;"&amp;"")</f>
        <v>81</v>
      </c>
      <c r="DB90" t="str">
        <f t="shared" si="70"/>
        <v/>
      </c>
      <c r="DC90" t="e">
        <f t="shared" ca="1" si="71"/>
        <v>#N/A</v>
      </c>
    </row>
    <row r="91" spans="17:107" x14ac:dyDescent="0.25">
      <c r="Q91" s="58" t="e">
        <f t="shared" ca="1" si="76"/>
        <v>#N/A</v>
      </c>
      <c r="R91" t="str">
        <f>IF(Worksheet!I86=$S$2,$S$2,IF(Worksheet!I86=$S$3,$S$3,$S$1))</f>
        <v>5502A</v>
      </c>
      <c r="S91" s="59" t="str">
        <f t="shared" ca="1" si="77"/>
        <v>*</v>
      </c>
      <c r="T91" s="55" t="e">
        <f t="shared" si="50"/>
        <v>#N/A</v>
      </c>
      <c r="U91" s="60">
        <f>IF(Worksheet!S86="%",ABS(Worksheet!Z86),ABS(Worksheet!U86))</f>
        <v>0</v>
      </c>
      <c r="V91" s="126">
        <f>IF(Worksheet!S86="%",Worksheet!AA86,Worksheet!S86)</f>
        <v>0</v>
      </c>
      <c r="W91" s="60" t="str">
        <f>IF(Worksheet!S86="%","",IF(Worksheet!Z86&lt;&gt;"",Worksheet!Z86,""))</f>
        <v/>
      </c>
      <c r="X91" s="60" t="str">
        <f>IF(Worksheet!S86="%","",IF(Worksheet!AA86&lt;&gt;"",Worksheet!AA86,""))</f>
        <v/>
      </c>
      <c r="Y91" s="58" t="str">
        <f t="shared" si="51"/>
        <v/>
      </c>
      <c r="Z91" s="58" t="str">
        <f t="shared" si="52"/>
        <v>0</v>
      </c>
      <c r="AA91" s="58" t="str">
        <f t="shared" si="53"/>
        <v>DC</v>
      </c>
      <c r="AB91" s="58" t="str">
        <f t="shared" si="78"/>
        <v>DC0</v>
      </c>
      <c r="AC91" s="58" t="str">
        <f>IF(Worksheet!H86&lt;&gt;"",Worksheet!H86,"")</f>
        <v/>
      </c>
      <c r="AD91" s="58" t="str">
        <f t="shared" si="49"/>
        <v/>
      </c>
      <c r="AE91" s="109" t="str">
        <f t="shared" si="54"/>
        <v>DC0</v>
      </c>
      <c r="AF91" s="109" t="e">
        <f>HLOOKUP(AE91,$AH$10:AZ91,COUNTIF($AE$7:AE91,"&lt;&gt;"&amp;""),FALSE)</f>
        <v>#N/A</v>
      </c>
      <c r="AG91" s="66" t="e">
        <f t="shared" si="55"/>
        <v>#N/A</v>
      </c>
      <c r="AH91" s="96" t="e">
        <f ca="1">VLOOKUP($AG91,INDIRECT(CONCATENATE($CR91,"!",VLOOKUP($CR91,$AG$3:AH$8,AH$2,FALSE))),1,TRUE)</f>
        <v>#N/A</v>
      </c>
      <c r="AI91" s="96" t="e">
        <f ca="1">VLOOKUP($AG91,INDIRECT(CONCATENATE($CR91,"!",VLOOKUP($CR91,$AG$3:AI$8,AI$2,FALSE))),1,TRUE)</f>
        <v>#N/A</v>
      </c>
      <c r="AJ91" s="96" t="e">
        <f ca="1">VLOOKUP($AG91,INDIRECT(CONCATENATE($CR91,"!",VLOOKUP($CR91,$AG$3:AJ$8,AJ$2,FALSE))),1,TRUE)</f>
        <v>#N/A</v>
      </c>
      <c r="AK91" s="96" t="e">
        <f ca="1">VLOOKUP($AG91,INDIRECT(CONCATENATE($CR91,"!",VLOOKUP($CR91,$AG$3:AK$8,AK$2,FALSE))),1,TRUE)</f>
        <v>#N/A</v>
      </c>
      <c r="AL91" s="96" t="e">
        <f ca="1">VLOOKUP($AG91,INDIRECT(CONCATENATE($CR91,"!",VLOOKUP($CR91,$AG$3:AL$8,AL$2,FALSE))),1,TRUE)</f>
        <v>#N/A</v>
      </c>
      <c r="AM91" s="96" t="e">
        <f ca="1">VLOOKUP($AG91,INDIRECT(CONCATENATE($CR91,"!",VLOOKUP($CR91,$AG$3:AM$8,AM$2,FALSE))),1,TRUE)</f>
        <v>#N/A</v>
      </c>
      <c r="AN91" s="96" t="e">
        <f ca="1">VLOOKUP($AG91,INDIRECT(CONCATENATE($CR91,"!",VLOOKUP($CR91,$AG$3:AN$8,AN$2,FALSE))),1,TRUE)</f>
        <v>#N/A</v>
      </c>
      <c r="AO91" s="96" t="e">
        <f ca="1">VLOOKUP($AG91,INDIRECT(CONCATENATE($CR91,"!",VLOOKUP($CR91,$AG$3:AO$8,AO$2,FALSE))),1,TRUE)</f>
        <v>#N/A</v>
      </c>
      <c r="AP91" s="96" t="e">
        <f ca="1">VLOOKUP($AG91,INDIRECT(CONCATENATE($CR91,"!",VLOOKUP($CR91,$AG$3:AP$8,AP$2,FALSE))),1,TRUE)</f>
        <v>#N/A</v>
      </c>
      <c r="AQ91" s="96" t="e">
        <f ca="1">VLOOKUP($AG91,INDIRECT(CONCATENATE($CR91,"!",VLOOKUP($CR91,$AG$3:AQ$8,AQ$2,FALSE))),1,TRUE)</f>
        <v>#N/A</v>
      </c>
      <c r="AR91" s="96" t="e">
        <f ca="1">VLOOKUP($AG91,INDIRECT(CONCATENATE($CR91,"!",VLOOKUP($CR91,$AG$3:AR$8,AR$2,FALSE))),1,TRUE)</f>
        <v>#N/A</v>
      </c>
      <c r="AS91" s="96" t="e">
        <f ca="1">VLOOKUP($AG91,INDIRECT(CONCATENATE($CR91,"!",VLOOKUP($CR91,$AG$3:AS$8,AS$2,FALSE))),1,TRUE)</f>
        <v>#N/A</v>
      </c>
      <c r="AT91" s="96" t="e">
        <f ca="1">VLOOKUP($AG91,INDIRECT(CONCATENATE($CR91,"!",VLOOKUP($CR91,$AG$3:AT$8,AT$2,FALSE))),1,TRUE)</f>
        <v>#N/A</v>
      </c>
      <c r="AU91" s="96"/>
      <c r="AV91" s="96"/>
      <c r="AW91" s="96"/>
      <c r="AX91" s="96"/>
      <c r="AY91" s="96"/>
      <c r="AZ91" s="96"/>
      <c r="BA91" s="62">
        <f t="shared" si="72"/>
        <v>1</v>
      </c>
      <c r="BB91" s="58">
        <f t="shared" si="72"/>
        <v>1</v>
      </c>
      <c r="BC91" s="58">
        <f t="shared" si="73"/>
        <v>1</v>
      </c>
      <c r="BD91" s="58">
        <f t="shared" si="73"/>
        <v>1</v>
      </c>
      <c r="BE91" s="58">
        <f t="shared" si="79"/>
        <v>1</v>
      </c>
      <c r="BF91" s="58">
        <f t="shared" si="80"/>
        <v>1</v>
      </c>
      <c r="BG91" s="58">
        <f t="shared" si="81"/>
        <v>1</v>
      </c>
      <c r="BH91" s="58">
        <f t="shared" si="74"/>
        <v>1</v>
      </c>
      <c r="BI91" s="58">
        <f t="shared" si="74"/>
        <v>1</v>
      </c>
      <c r="BJ91" s="58">
        <f t="shared" si="74"/>
        <v>1</v>
      </c>
      <c r="BK91" s="58">
        <f t="shared" si="74"/>
        <v>1</v>
      </c>
      <c r="BL91" s="58">
        <f t="shared" si="74"/>
        <v>1</v>
      </c>
      <c r="BM91" s="58">
        <f t="shared" si="74"/>
        <v>1</v>
      </c>
      <c r="BU91" s="55" t="e">
        <f>HLOOKUP(AE91,$BA$10:BT91,COUNTIF($AE$7:AE91,"&lt;&gt;"&amp;""),FALSE)</f>
        <v>#N/A</v>
      </c>
      <c r="BV91" s="58">
        <f t="shared" si="82"/>
        <v>1</v>
      </c>
      <c r="BW91" s="55" t="str">
        <f t="shared" si="83"/>
        <v/>
      </c>
      <c r="BX91" s="110" t="str">
        <f ca="1">IF(OR(AE91=$BB$10,AE91=$BD$10,AE91=$BK$10,AE91=$BL$10,AE91=$BM$10),VLOOKUP(BW91,INDIRECT(CONCATENATE(CR91,"!",HLOOKUP(AE91,$CU$10:CY91,CZ91,FALSE))),1,TRUE),"")</f>
        <v/>
      </c>
      <c r="BY91" s="96" t="e">
        <f t="shared" ca="1" si="56"/>
        <v>#N/A</v>
      </c>
      <c r="BZ91" s="96" t="e">
        <f t="shared" ca="1" si="57"/>
        <v>#N/A</v>
      </c>
      <c r="CA91" s="96" t="e">
        <f t="shared" ca="1" si="58"/>
        <v>#N/A</v>
      </c>
      <c r="CB91" s="96" t="e">
        <f t="shared" ca="1" si="59"/>
        <v>#N/A</v>
      </c>
      <c r="CC91" s="96" t="e">
        <f t="shared" ca="1" si="60"/>
        <v>#VALUE!</v>
      </c>
      <c r="CD91" s="63">
        <f>Worksheet!K86</f>
        <v>0</v>
      </c>
      <c r="CE91" s="63">
        <f>Worksheet!L86</f>
        <v>0</v>
      </c>
      <c r="CF91" s="63">
        <f>Worksheet!M86</f>
        <v>0</v>
      </c>
      <c r="CG91" s="63">
        <f>Worksheet!N86</f>
        <v>0</v>
      </c>
      <c r="CH91" s="63">
        <f>Worksheet!O86</f>
        <v>0</v>
      </c>
      <c r="CI91" s="125" t="e">
        <f t="shared" ca="1" si="61"/>
        <v>#VALUE!</v>
      </c>
      <c r="CJ91" s="125" t="e">
        <f t="shared" ca="1" si="62"/>
        <v>#VALUE!</v>
      </c>
      <c r="CK91" s="125" t="e">
        <f t="shared" ca="1" si="63"/>
        <v>#VALUE!</v>
      </c>
      <c r="CL91" s="125" t="e">
        <f t="shared" ca="1" si="64"/>
        <v>#VALUE!</v>
      </c>
      <c r="CM91" s="125" t="e">
        <f t="shared" ca="1" si="65"/>
        <v>#VALUE!</v>
      </c>
      <c r="CN91" s="96" t="e">
        <f t="shared" ca="1" si="66"/>
        <v>#N/A</v>
      </c>
      <c r="CO91" s="97">
        <f>Worksheet!Q86</f>
        <v>0</v>
      </c>
      <c r="CP91" t="str">
        <f t="shared" si="67"/>
        <v>1</v>
      </c>
      <c r="CQ91" s="108" t="e">
        <f t="shared" si="68"/>
        <v>#N/A</v>
      </c>
      <c r="CR91" t="str">
        <f t="shared" si="84"/>
        <v>Standard1</v>
      </c>
      <c r="CT91" s="104" t="str">
        <f t="shared" ca="1" si="69"/>
        <v>$B$4:$P$1376</v>
      </c>
      <c r="CU91" s="96" t="str">
        <f>VLOOKUP($CR91,$CT$3:CU$8,2,FALSE)</f>
        <v>$I$230:$I$439</v>
      </c>
      <c r="CV91" s="96" t="str">
        <f>VLOOKUP($CR91,$CT$3:CV$8,3,FALSE)</f>
        <v>$I$471:$I$735</v>
      </c>
      <c r="CW91" s="96" t="str">
        <f>VLOOKUP($CR91,$CT$3:CW$8,4,FALSE)</f>
        <v>$I$736:$I$826</v>
      </c>
      <c r="CX91" s="96" t="str">
        <f>VLOOKUP($CR91,$CT$3:CX$8,5,FALSE)</f>
        <v>$I$827:$I$891</v>
      </c>
      <c r="CY91" s="96" t="str">
        <f>VLOOKUP($CR91,$CT$3:CY$8,6,FALSE)</f>
        <v>$I$892:$I$960</v>
      </c>
      <c r="CZ91">
        <f>COUNTIF($CU$10:CU91,"&lt;&gt;"&amp;"")</f>
        <v>82</v>
      </c>
      <c r="DB91" t="str">
        <f t="shared" si="70"/>
        <v/>
      </c>
      <c r="DC91" t="e">
        <f t="shared" ca="1" si="71"/>
        <v>#N/A</v>
      </c>
    </row>
    <row r="92" spans="17:107" x14ac:dyDescent="0.25">
      <c r="Q92" s="58" t="e">
        <f t="shared" ca="1" si="76"/>
        <v>#N/A</v>
      </c>
      <c r="R92" t="str">
        <f>IF(Worksheet!I87=$S$2,$S$2,IF(Worksheet!I87=$S$3,$S$3,$S$1))</f>
        <v>5502A</v>
      </c>
      <c r="S92" s="59" t="str">
        <f t="shared" ca="1" si="77"/>
        <v>*</v>
      </c>
      <c r="T92" s="55" t="e">
        <f t="shared" si="50"/>
        <v>#N/A</v>
      </c>
      <c r="U92" s="60">
        <f>IF(Worksheet!S87="%",ABS(Worksheet!Z87),ABS(Worksheet!U87))</f>
        <v>0</v>
      </c>
      <c r="V92" s="126">
        <f>IF(Worksheet!S87="%",Worksheet!AA87,Worksheet!S87)</f>
        <v>0</v>
      </c>
      <c r="W92" s="60" t="str">
        <f>IF(Worksheet!S87="%","",IF(Worksheet!Z87&lt;&gt;"",Worksheet!Z87,""))</f>
        <v/>
      </c>
      <c r="X92" s="60" t="str">
        <f>IF(Worksheet!S87="%","",IF(Worksheet!AA87&lt;&gt;"",Worksheet!AA87,""))</f>
        <v/>
      </c>
      <c r="Y92" s="58" t="str">
        <f t="shared" si="51"/>
        <v/>
      </c>
      <c r="Z92" s="58" t="str">
        <f t="shared" si="52"/>
        <v>0</v>
      </c>
      <c r="AA92" s="58" t="str">
        <f t="shared" si="53"/>
        <v>DC</v>
      </c>
      <c r="AB92" s="58" t="str">
        <f t="shared" si="78"/>
        <v>DC0</v>
      </c>
      <c r="AC92" s="58" t="str">
        <f>IF(Worksheet!H87&lt;&gt;"",Worksheet!H87,"")</f>
        <v/>
      </c>
      <c r="AD92" s="58" t="str">
        <f t="shared" si="49"/>
        <v/>
      </c>
      <c r="AE92" s="109" t="str">
        <f t="shared" si="54"/>
        <v>DC0</v>
      </c>
      <c r="AF92" s="109" t="e">
        <f>HLOOKUP(AE92,$AH$10:AZ92,COUNTIF($AE$7:AE92,"&lt;&gt;"&amp;""),FALSE)</f>
        <v>#N/A</v>
      </c>
      <c r="AG92" s="66" t="e">
        <f t="shared" si="55"/>
        <v>#N/A</v>
      </c>
      <c r="AH92" s="96" t="e">
        <f ca="1">VLOOKUP($AG92,INDIRECT(CONCATENATE($CR92,"!",VLOOKUP($CR92,$AG$3:AH$8,AH$2,FALSE))),1,TRUE)</f>
        <v>#N/A</v>
      </c>
      <c r="AI92" s="96" t="e">
        <f ca="1">VLOOKUP($AG92,INDIRECT(CONCATENATE($CR92,"!",VLOOKUP($CR92,$AG$3:AI$8,AI$2,FALSE))),1,TRUE)</f>
        <v>#N/A</v>
      </c>
      <c r="AJ92" s="96" t="e">
        <f ca="1">VLOOKUP($AG92,INDIRECT(CONCATENATE($CR92,"!",VLOOKUP($CR92,$AG$3:AJ$8,AJ$2,FALSE))),1,TRUE)</f>
        <v>#N/A</v>
      </c>
      <c r="AK92" s="96" t="e">
        <f ca="1">VLOOKUP($AG92,INDIRECT(CONCATENATE($CR92,"!",VLOOKUP($CR92,$AG$3:AK$8,AK$2,FALSE))),1,TRUE)</f>
        <v>#N/A</v>
      </c>
      <c r="AL92" s="96" t="e">
        <f ca="1">VLOOKUP($AG92,INDIRECT(CONCATENATE($CR92,"!",VLOOKUP($CR92,$AG$3:AL$8,AL$2,FALSE))),1,TRUE)</f>
        <v>#N/A</v>
      </c>
      <c r="AM92" s="96" t="e">
        <f ca="1">VLOOKUP($AG92,INDIRECT(CONCATENATE($CR92,"!",VLOOKUP($CR92,$AG$3:AM$8,AM$2,FALSE))),1,TRUE)</f>
        <v>#N/A</v>
      </c>
      <c r="AN92" s="96" t="e">
        <f ca="1">VLOOKUP($AG92,INDIRECT(CONCATENATE($CR92,"!",VLOOKUP($CR92,$AG$3:AN$8,AN$2,FALSE))),1,TRUE)</f>
        <v>#N/A</v>
      </c>
      <c r="AO92" s="96" t="e">
        <f ca="1">VLOOKUP($AG92,INDIRECT(CONCATENATE($CR92,"!",VLOOKUP($CR92,$AG$3:AO$8,AO$2,FALSE))),1,TRUE)</f>
        <v>#N/A</v>
      </c>
      <c r="AP92" s="96" t="e">
        <f ca="1">VLOOKUP($AG92,INDIRECT(CONCATENATE($CR92,"!",VLOOKUP($CR92,$AG$3:AP$8,AP$2,FALSE))),1,TRUE)</f>
        <v>#N/A</v>
      </c>
      <c r="AQ92" s="96" t="e">
        <f ca="1">VLOOKUP($AG92,INDIRECT(CONCATENATE($CR92,"!",VLOOKUP($CR92,$AG$3:AQ$8,AQ$2,FALSE))),1,TRUE)</f>
        <v>#N/A</v>
      </c>
      <c r="AR92" s="96" t="e">
        <f ca="1">VLOOKUP($AG92,INDIRECT(CONCATENATE($CR92,"!",VLOOKUP($CR92,$AG$3:AR$8,AR$2,FALSE))),1,TRUE)</f>
        <v>#N/A</v>
      </c>
      <c r="AS92" s="96" t="e">
        <f ca="1">VLOOKUP($AG92,INDIRECT(CONCATENATE($CR92,"!",VLOOKUP($CR92,$AG$3:AS$8,AS$2,FALSE))),1,TRUE)</f>
        <v>#N/A</v>
      </c>
      <c r="AT92" s="96" t="e">
        <f ca="1">VLOOKUP($AG92,INDIRECT(CONCATENATE($CR92,"!",VLOOKUP($CR92,$AG$3:AT$8,AT$2,FALSE))),1,TRUE)</f>
        <v>#N/A</v>
      </c>
      <c r="AU92" s="96"/>
      <c r="AV92" s="96"/>
      <c r="AW92" s="96"/>
      <c r="AX92" s="96"/>
      <c r="AY92" s="96"/>
      <c r="AZ92" s="96"/>
      <c r="BA92" s="62">
        <f t="shared" si="72"/>
        <v>1</v>
      </c>
      <c r="BB92" s="58">
        <f t="shared" si="72"/>
        <v>1</v>
      </c>
      <c r="BC92" s="58">
        <f t="shared" si="73"/>
        <v>1</v>
      </c>
      <c r="BD92" s="58">
        <f t="shared" si="73"/>
        <v>1</v>
      </c>
      <c r="BE92" s="58">
        <f t="shared" si="79"/>
        <v>1</v>
      </c>
      <c r="BF92" s="58">
        <f t="shared" si="80"/>
        <v>1</v>
      </c>
      <c r="BG92" s="58">
        <f t="shared" si="81"/>
        <v>1</v>
      </c>
      <c r="BH92" s="58">
        <f t="shared" si="74"/>
        <v>1</v>
      </c>
      <c r="BI92" s="58">
        <f t="shared" si="74"/>
        <v>1</v>
      </c>
      <c r="BJ92" s="58">
        <f t="shared" si="74"/>
        <v>1</v>
      </c>
      <c r="BK92" s="58">
        <f t="shared" si="74"/>
        <v>1</v>
      </c>
      <c r="BL92" s="58">
        <f t="shared" si="74"/>
        <v>1</v>
      </c>
      <c r="BM92" s="58">
        <f t="shared" si="74"/>
        <v>1</v>
      </c>
      <c r="BU92" s="55" t="e">
        <f>HLOOKUP(AE92,$BA$10:BT92,COUNTIF($AE$7:AE92,"&lt;&gt;"&amp;""),FALSE)</f>
        <v>#N/A</v>
      </c>
      <c r="BV92" s="58">
        <f t="shared" si="82"/>
        <v>1</v>
      </c>
      <c r="BW92" s="55" t="str">
        <f t="shared" si="83"/>
        <v/>
      </c>
      <c r="BX92" s="110" t="str">
        <f ca="1">IF(OR(AE92=$BB$10,AE92=$BD$10,AE92=$BK$10,AE92=$BL$10,AE92=$BM$10),VLOOKUP(BW92,INDIRECT(CONCATENATE(CR92,"!",HLOOKUP(AE92,$CU$10:CY92,CZ92,FALSE))),1,TRUE),"")</f>
        <v/>
      </c>
      <c r="BY92" s="96" t="e">
        <f t="shared" ca="1" si="56"/>
        <v>#N/A</v>
      </c>
      <c r="BZ92" s="96" t="e">
        <f t="shared" ca="1" si="57"/>
        <v>#N/A</v>
      </c>
      <c r="CA92" s="96" t="e">
        <f t="shared" ca="1" si="58"/>
        <v>#N/A</v>
      </c>
      <c r="CB92" s="96" t="e">
        <f t="shared" ca="1" si="59"/>
        <v>#N/A</v>
      </c>
      <c r="CC92" s="96" t="e">
        <f t="shared" ca="1" si="60"/>
        <v>#VALUE!</v>
      </c>
      <c r="CD92" s="63">
        <f>Worksheet!K87</f>
        <v>0</v>
      </c>
      <c r="CE92" s="63">
        <f>Worksheet!L87</f>
        <v>0</v>
      </c>
      <c r="CF92" s="63">
        <f>Worksheet!M87</f>
        <v>0</v>
      </c>
      <c r="CG92" s="63">
        <f>Worksheet!N87</f>
        <v>0</v>
      </c>
      <c r="CH92" s="63">
        <f>Worksheet!O87</f>
        <v>0</v>
      </c>
      <c r="CI92" s="125" t="e">
        <f t="shared" ca="1" si="61"/>
        <v>#VALUE!</v>
      </c>
      <c r="CJ92" s="125" t="e">
        <f t="shared" ca="1" si="62"/>
        <v>#VALUE!</v>
      </c>
      <c r="CK92" s="125" t="e">
        <f t="shared" ca="1" si="63"/>
        <v>#VALUE!</v>
      </c>
      <c r="CL92" s="125" t="e">
        <f t="shared" ca="1" si="64"/>
        <v>#VALUE!</v>
      </c>
      <c r="CM92" s="125" t="e">
        <f t="shared" ca="1" si="65"/>
        <v>#VALUE!</v>
      </c>
      <c r="CN92" s="96" t="e">
        <f t="shared" ca="1" si="66"/>
        <v>#N/A</v>
      </c>
      <c r="CO92" s="97">
        <f>Worksheet!Q87</f>
        <v>0</v>
      </c>
      <c r="CP92" t="str">
        <f t="shared" si="67"/>
        <v>1</v>
      </c>
      <c r="CQ92" s="108" t="e">
        <f t="shared" si="68"/>
        <v>#N/A</v>
      </c>
      <c r="CR92" t="str">
        <f t="shared" si="84"/>
        <v>Standard1</v>
      </c>
      <c r="CT92" s="104" t="str">
        <f t="shared" ca="1" si="69"/>
        <v>$B$4:$P$1376</v>
      </c>
      <c r="CU92" s="96" t="str">
        <f>VLOOKUP($CR92,$CT$3:CU$8,2,FALSE)</f>
        <v>$I$230:$I$439</v>
      </c>
      <c r="CV92" s="96" t="str">
        <f>VLOOKUP($CR92,$CT$3:CV$8,3,FALSE)</f>
        <v>$I$471:$I$735</v>
      </c>
      <c r="CW92" s="96" t="str">
        <f>VLOOKUP($CR92,$CT$3:CW$8,4,FALSE)</f>
        <v>$I$736:$I$826</v>
      </c>
      <c r="CX92" s="96" t="str">
        <f>VLOOKUP($CR92,$CT$3:CX$8,5,FALSE)</f>
        <v>$I$827:$I$891</v>
      </c>
      <c r="CY92" s="96" t="str">
        <f>VLOOKUP($CR92,$CT$3:CY$8,6,FALSE)</f>
        <v>$I$892:$I$960</v>
      </c>
      <c r="CZ92">
        <f>COUNTIF($CU$10:CU92,"&lt;&gt;"&amp;"")</f>
        <v>83</v>
      </c>
      <c r="DB92" t="str">
        <f t="shared" si="70"/>
        <v/>
      </c>
      <c r="DC92" t="e">
        <f t="shared" ca="1" si="71"/>
        <v>#N/A</v>
      </c>
    </row>
    <row r="93" spans="17:107" x14ac:dyDescent="0.25">
      <c r="Q93" s="58" t="e">
        <f t="shared" ca="1" si="76"/>
        <v>#N/A</v>
      </c>
      <c r="R93" t="str">
        <f>IF(Worksheet!I88=$S$2,$S$2,IF(Worksheet!I88=$S$3,$S$3,$S$1))</f>
        <v>5502A</v>
      </c>
      <c r="S93" s="59" t="str">
        <f t="shared" ca="1" si="77"/>
        <v>*</v>
      </c>
      <c r="T93" s="55" t="e">
        <f t="shared" si="50"/>
        <v>#N/A</v>
      </c>
      <c r="U93" s="60">
        <f>IF(Worksheet!S88="%",ABS(Worksheet!Z88),ABS(Worksheet!U88))</f>
        <v>0</v>
      </c>
      <c r="V93" s="126">
        <f>IF(Worksheet!S88="%",Worksheet!AA88,Worksheet!S88)</f>
        <v>0</v>
      </c>
      <c r="W93" s="60" t="str">
        <f>IF(Worksheet!S88="%","",IF(Worksheet!Z88&lt;&gt;"",Worksheet!Z88,""))</f>
        <v/>
      </c>
      <c r="X93" s="60" t="str">
        <f>IF(Worksheet!S88="%","",IF(Worksheet!AA88&lt;&gt;"",Worksheet!AA88,""))</f>
        <v/>
      </c>
      <c r="Y93" s="58" t="str">
        <f t="shared" si="51"/>
        <v/>
      </c>
      <c r="Z93" s="58" t="str">
        <f t="shared" si="52"/>
        <v>0</v>
      </c>
      <c r="AA93" s="58" t="str">
        <f t="shared" si="53"/>
        <v>DC</v>
      </c>
      <c r="AB93" s="58" t="str">
        <f t="shared" si="78"/>
        <v>DC0</v>
      </c>
      <c r="AC93" s="58" t="str">
        <f>IF(Worksheet!H88&lt;&gt;"",Worksheet!H88,"")</f>
        <v/>
      </c>
      <c r="AD93" s="58" t="str">
        <f t="shared" si="49"/>
        <v/>
      </c>
      <c r="AE93" s="109" t="str">
        <f t="shared" si="54"/>
        <v>DC0</v>
      </c>
      <c r="AF93" s="109" t="e">
        <f>HLOOKUP(AE93,$AH$10:AZ93,COUNTIF($AE$7:AE93,"&lt;&gt;"&amp;""),FALSE)</f>
        <v>#N/A</v>
      </c>
      <c r="AG93" s="66" t="e">
        <f t="shared" si="55"/>
        <v>#N/A</v>
      </c>
      <c r="AH93" s="96" t="e">
        <f ca="1">VLOOKUP($AG93,INDIRECT(CONCATENATE($CR93,"!",VLOOKUP($CR93,$AG$3:AH$8,AH$2,FALSE))),1,TRUE)</f>
        <v>#N/A</v>
      </c>
      <c r="AI93" s="96" t="e">
        <f ca="1">VLOOKUP($AG93,INDIRECT(CONCATENATE($CR93,"!",VLOOKUP($CR93,$AG$3:AI$8,AI$2,FALSE))),1,TRUE)</f>
        <v>#N/A</v>
      </c>
      <c r="AJ93" s="96" t="e">
        <f ca="1">VLOOKUP($AG93,INDIRECT(CONCATENATE($CR93,"!",VLOOKUP($CR93,$AG$3:AJ$8,AJ$2,FALSE))),1,TRUE)</f>
        <v>#N/A</v>
      </c>
      <c r="AK93" s="96" t="e">
        <f ca="1">VLOOKUP($AG93,INDIRECT(CONCATENATE($CR93,"!",VLOOKUP($CR93,$AG$3:AK$8,AK$2,FALSE))),1,TRUE)</f>
        <v>#N/A</v>
      </c>
      <c r="AL93" s="96" t="e">
        <f ca="1">VLOOKUP($AG93,INDIRECT(CONCATENATE($CR93,"!",VLOOKUP($CR93,$AG$3:AL$8,AL$2,FALSE))),1,TRUE)</f>
        <v>#N/A</v>
      </c>
      <c r="AM93" s="96" t="e">
        <f ca="1">VLOOKUP($AG93,INDIRECT(CONCATENATE($CR93,"!",VLOOKUP($CR93,$AG$3:AM$8,AM$2,FALSE))),1,TRUE)</f>
        <v>#N/A</v>
      </c>
      <c r="AN93" s="96" t="e">
        <f ca="1">VLOOKUP($AG93,INDIRECT(CONCATENATE($CR93,"!",VLOOKUP($CR93,$AG$3:AN$8,AN$2,FALSE))),1,TRUE)</f>
        <v>#N/A</v>
      </c>
      <c r="AO93" s="96" t="e">
        <f ca="1">VLOOKUP($AG93,INDIRECT(CONCATENATE($CR93,"!",VLOOKUP($CR93,$AG$3:AO$8,AO$2,FALSE))),1,TRUE)</f>
        <v>#N/A</v>
      </c>
      <c r="AP93" s="96" t="e">
        <f ca="1">VLOOKUP($AG93,INDIRECT(CONCATENATE($CR93,"!",VLOOKUP($CR93,$AG$3:AP$8,AP$2,FALSE))),1,TRUE)</f>
        <v>#N/A</v>
      </c>
      <c r="AQ93" s="96" t="e">
        <f ca="1">VLOOKUP($AG93,INDIRECT(CONCATENATE($CR93,"!",VLOOKUP($CR93,$AG$3:AQ$8,AQ$2,FALSE))),1,TRUE)</f>
        <v>#N/A</v>
      </c>
      <c r="AR93" s="96" t="e">
        <f ca="1">VLOOKUP($AG93,INDIRECT(CONCATENATE($CR93,"!",VLOOKUP($CR93,$AG$3:AR$8,AR$2,FALSE))),1,TRUE)</f>
        <v>#N/A</v>
      </c>
      <c r="AS93" s="96" t="e">
        <f ca="1">VLOOKUP($AG93,INDIRECT(CONCATENATE($CR93,"!",VLOOKUP($CR93,$AG$3:AS$8,AS$2,FALSE))),1,TRUE)</f>
        <v>#N/A</v>
      </c>
      <c r="AT93" s="96" t="e">
        <f ca="1">VLOOKUP($AG93,INDIRECT(CONCATENATE($CR93,"!",VLOOKUP($CR93,$AG$3:AT$8,AT$2,FALSE))),1,TRUE)</f>
        <v>#N/A</v>
      </c>
      <c r="AU93" s="96"/>
      <c r="AV93" s="96"/>
      <c r="AW93" s="96"/>
      <c r="AX93" s="96"/>
      <c r="AY93" s="96"/>
      <c r="AZ93" s="96"/>
      <c r="BA93" s="62">
        <f t="shared" si="72"/>
        <v>1</v>
      </c>
      <c r="BB93" s="58">
        <f t="shared" si="72"/>
        <v>1</v>
      </c>
      <c r="BC93" s="58">
        <f t="shared" si="73"/>
        <v>1</v>
      </c>
      <c r="BD93" s="58">
        <f t="shared" si="73"/>
        <v>1</v>
      </c>
      <c r="BE93" s="58">
        <f t="shared" si="79"/>
        <v>1</v>
      </c>
      <c r="BF93" s="58">
        <f t="shared" si="80"/>
        <v>1</v>
      </c>
      <c r="BG93" s="58">
        <f t="shared" si="81"/>
        <v>1</v>
      </c>
      <c r="BH93" s="58">
        <f t="shared" si="74"/>
        <v>1</v>
      </c>
      <c r="BI93" s="58">
        <f t="shared" si="74"/>
        <v>1</v>
      </c>
      <c r="BJ93" s="58">
        <f t="shared" si="74"/>
        <v>1</v>
      </c>
      <c r="BK93" s="58">
        <f t="shared" ref="BH93:BM108" si="85">IF($V93="mA",0.001,IF($V93="µA",0.000001,IF($V93="kA",1000,1)))</f>
        <v>1</v>
      </c>
      <c r="BL93" s="58">
        <f t="shared" si="85"/>
        <v>1</v>
      </c>
      <c r="BM93" s="58">
        <f t="shared" si="85"/>
        <v>1</v>
      </c>
      <c r="BU93" s="55" t="e">
        <f>HLOOKUP(AE93,$BA$10:BT93,COUNTIF($AE$7:AE93,"&lt;&gt;"&amp;""),FALSE)</f>
        <v>#N/A</v>
      </c>
      <c r="BV93" s="58">
        <f t="shared" si="82"/>
        <v>1</v>
      </c>
      <c r="BW93" s="55" t="str">
        <f t="shared" si="83"/>
        <v/>
      </c>
      <c r="BX93" s="110" t="str">
        <f ca="1">IF(OR(AE93=$BB$10,AE93=$BD$10,AE93=$BK$10,AE93=$BL$10,AE93=$BM$10),VLOOKUP(BW93,INDIRECT(CONCATENATE(CR93,"!",HLOOKUP(AE93,$CU$10:CY93,CZ93,FALSE))),1,TRUE),"")</f>
        <v/>
      </c>
      <c r="BY93" s="96" t="e">
        <f t="shared" ca="1" si="56"/>
        <v>#N/A</v>
      </c>
      <c r="BZ93" s="96" t="e">
        <f t="shared" ca="1" si="57"/>
        <v>#N/A</v>
      </c>
      <c r="CA93" s="96" t="e">
        <f t="shared" ca="1" si="58"/>
        <v>#N/A</v>
      </c>
      <c r="CB93" s="96" t="e">
        <f t="shared" ca="1" si="59"/>
        <v>#N/A</v>
      </c>
      <c r="CC93" s="96" t="e">
        <f t="shared" ca="1" si="60"/>
        <v>#VALUE!</v>
      </c>
      <c r="CD93" s="63">
        <f>Worksheet!K88</f>
        <v>0</v>
      </c>
      <c r="CE93" s="63">
        <f>Worksheet!L88</f>
        <v>0</v>
      </c>
      <c r="CF93" s="63">
        <f>Worksheet!M88</f>
        <v>0</v>
      </c>
      <c r="CG93" s="63">
        <f>Worksheet!N88</f>
        <v>0</v>
      </c>
      <c r="CH93" s="63">
        <f>Worksheet!O88</f>
        <v>0</v>
      </c>
      <c r="CI93" s="125" t="e">
        <f t="shared" ca="1" si="61"/>
        <v>#VALUE!</v>
      </c>
      <c r="CJ93" s="125" t="e">
        <f t="shared" ca="1" si="62"/>
        <v>#VALUE!</v>
      </c>
      <c r="CK93" s="125" t="e">
        <f t="shared" ca="1" si="63"/>
        <v>#VALUE!</v>
      </c>
      <c r="CL93" s="125" t="e">
        <f t="shared" ca="1" si="64"/>
        <v>#VALUE!</v>
      </c>
      <c r="CM93" s="125" t="e">
        <f t="shared" ca="1" si="65"/>
        <v>#VALUE!</v>
      </c>
      <c r="CN93" s="96" t="e">
        <f t="shared" ca="1" si="66"/>
        <v>#N/A</v>
      </c>
      <c r="CO93" s="97">
        <f>Worksheet!Q88</f>
        <v>0</v>
      </c>
      <c r="CP93" t="str">
        <f t="shared" si="67"/>
        <v>1</v>
      </c>
      <c r="CQ93" s="108" t="e">
        <f t="shared" si="68"/>
        <v>#N/A</v>
      </c>
      <c r="CR93" t="str">
        <f t="shared" si="84"/>
        <v>Standard1</v>
      </c>
      <c r="CT93" s="104" t="str">
        <f t="shared" ca="1" si="69"/>
        <v>$B$4:$P$1376</v>
      </c>
      <c r="CU93" s="96" t="str">
        <f>VLOOKUP($CR93,$CT$3:CU$8,2,FALSE)</f>
        <v>$I$230:$I$439</v>
      </c>
      <c r="CV93" s="96" t="str">
        <f>VLOOKUP($CR93,$CT$3:CV$8,3,FALSE)</f>
        <v>$I$471:$I$735</v>
      </c>
      <c r="CW93" s="96" t="str">
        <f>VLOOKUP($CR93,$CT$3:CW$8,4,FALSE)</f>
        <v>$I$736:$I$826</v>
      </c>
      <c r="CX93" s="96" t="str">
        <f>VLOOKUP($CR93,$CT$3:CX$8,5,FALSE)</f>
        <v>$I$827:$I$891</v>
      </c>
      <c r="CY93" s="96" t="str">
        <f>VLOOKUP($CR93,$CT$3:CY$8,6,FALSE)</f>
        <v>$I$892:$I$960</v>
      </c>
      <c r="CZ93">
        <f>COUNTIF($CU$10:CU93,"&lt;&gt;"&amp;"")</f>
        <v>84</v>
      </c>
      <c r="DB93" t="str">
        <f t="shared" si="70"/>
        <v/>
      </c>
      <c r="DC93" t="e">
        <f t="shared" ca="1" si="71"/>
        <v>#N/A</v>
      </c>
    </row>
    <row r="94" spans="17:107" x14ac:dyDescent="0.25">
      <c r="Q94" s="58" t="e">
        <f t="shared" ca="1" si="76"/>
        <v>#N/A</v>
      </c>
      <c r="R94" t="str">
        <f>IF(Worksheet!I89=$S$2,$S$2,IF(Worksheet!I89=$S$3,$S$3,$S$1))</f>
        <v>5502A</v>
      </c>
      <c r="S94" s="59" t="str">
        <f t="shared" ca="1" si="77"/>
        <v>*</v>
      </c>
      <c r="T94" s="55" t="e">
        <f t="shared" si="50"/>
        <v>#N/A</v>
      </c>
      <c r="U94" s="60">
        <f>IF(Worksheet!S89="%",ABS(Worksheet!Z89),ABS(Worksheet!U89))</f>
        <v>0</v>
      </c>
      <c r="V94" s="126">
        <f>IF(Worksheet!S89="%",Worksheet!AA89,Worksheet!S89)</f>
        <v>0</v>
      </c>
      <c r="W94" s="60" t="str">
        <f>IF(Worksheet!S89="%","",IF(Worksheet!Z89&lt;&gt;"",Worksheet!Z89,""))</f>
        <v/>
      </c>
      <c r="X94" s="60" t="str">
        <f>IF(Worksheet!S89="%","",IF(Worksheet!AA89&lt;&gt;"",Worksheet!AA89,""))</f>
        <v/>
      </c>
      <c r="Y94" s="58" t="str">
        <f t="shared" si="51"/>
        <v/>
      </c>
      <c r="Z94" s="58" t="str">
        <f t="shared" si="52"/>
        <v>0</v>
      </c>
      <c r="AA94" s="58" t="str">
        <f t="shared" si="53"/>
        <v>DC</v>
      </c>
      <c r="AB94" s="58" t="str">
        <f t="shared" si="78"/>
        <v>DC0</v>
      </c>
      <c r="AC94" s="58" t="str">
        <f>IF(Worksheet!H89&lt;&gt;"",Worksheet!H89,"")</f>
        <v/>
      </c>
      <c r="AD94" s="58" t="str">
        <f t="shared" si="49"/>
        <v/>
      </c>
      <c r="AE94" s="109" t="str">
        <f t="shared" si="54"/>
        <v>DC0</v>
      </c>
      <c r="AF94" s="109" t="e">
        <f>HLOOKUP(AE94,$AH$10:AZ94,COUNTIF($AE$7:AE94,"&lt;&gt;"&amp;""),FALSE)</f>
        <v>#N/A</v>
      </c>
      <c r="AG94" s="66" t="e">
        <f t="shared" si="55"/>
        <v>#N/A</v>
      </c>
      <c r="AH94" s="96" t="e">
        <f ca="1">VLOOKUP($AG94,INDIRECT(CONCATENATE($CR94,"!",VLOOKUP($CR94,$AG$3:AH$8,AH$2,FALSE))),1,TRUE)</f>
        <v>#N/A</v>
      </c>
      <c r="AI94" s="96" t="e">
        <f ca="1">VLOOKUP($AG94,INDIRECT(CONCATENATE($CR94,"!",VLOOKUP($CR94,$AG$3:AI$8,AI$2,FALSE))),1,TRUE)</f>
        <v>#N/A</v>
      </c>
      <c r="AJ94" s="96" t="e">
        <f ca="1">VLOOKUP($AG94,INDIRECT(CONCATENATE($CR94,"!",VLOOKUP($CR94,$AG$3:AJ$8,AJ$2,FALSE))),1,TRUE)</f>
        <v>#N/A</v>
      </c>
      <c r="AK94" s="96" t="e">
        <f ca="1">VLOOKUP($AG94,INDIRECT(CONCATENATE($CR94,"!",VLOOKUP($CR94,$AG$3:AK$8,AK$2,FALSE))),1,TRUE)</f>
        <v>#N/A</v>
      </c>
      <c r="AL94" s="96" t="e">
        <f ca="1">VLOOKUP($AG94,INDIRECT(CONCATENATE($CR94,"!",VLOOKUP($CR94,$AG$3:AL$8,AL$2,FALSE))),1,TRUE)</f>
        <v>#N/A</v>
      </c>
      <c r="AM94" s="96" t="e">
        <f ca="1">VLOOKUP($AG94,INDIRECT(CONCATENATE($CR94,"!",VLOOKUP($CR94,$AG$3:AM$8,AM$2,FALSE))),1,TRUE)</f>
        <v>#N/A</v>
      </c>
      <c r="AN94" s="96" t="e">
        <f ca="1">VLOOKUP($AG94,INDIRECT(CONCATENATE($CR94,"!",VLOOKUP($CR94,$AG$3:AN$8,AN$2,FALSE))),1,TRUE)</f>
        <v>#N/A</v>
      </c>
      <c r="AO94" s="96" t="e">
        <f ca="1">VLOOKUP($AG94,INDIRECT(CONCATENATE($CR94,"!",VLOOKUP($CR94,$AG$3:AO$8,AO$2,FALSE))),1,TRUE)</f>
        <v>#N/A</v>
      </c>
      <c r="AP94" s="96" t="e">
        <f ca="1">VLOOKUP($AG94,INDIRECT(CONCATENATE($CR94,"!",VLOOKUP($CR94,$AG$3:AP$8,AP$2,FALSE))),1,TRUE)</f>
        <v>#N/A</v>
      </c>
      <c r="AQ94" s="96" t="e">
        <f ca="1">VLOOKUP($AG94,INDIRECT(CONCATENATE($CR94,"!",VLOOKUP($CR94,$AG$3:AQ$8,AQ$2,FALSE))),1,TRUE)</f>
        <v>#N/A</v>
      </c>
      <c r="AR94" s="96" t="e">
        <f ca="1">VLOOKUP($AG94,INDIRECT(CONCATENATE($CR94,"!",VLOOKUP($CR94,$AG$3:AR$8,AR$2,FALSE))),1,TRUE)</f>
        <v>#N/A</v>
      </c>
      <c r="AS94" s="96" t="e">
        <f ca="1">VLOOKUP($AG94,INDIRECT(CONCATENATE($CR94,"!",VLOOKUP($CR94,$AG$3:AS$8,AS$2,FALSE))),1,TRUE)</f>
        <v>#N/A</v>
      </c>
      <c r="AT94" s="96" t="e">
        <f ca="1">VLOOKUP($AG94,INDIRECT(CONCATENATE($CR94,"!",VLOOKUP($CR94,$AG$3:AT$8,AT$2,FALSE))),1,TRUE)</f>
        <v>#N/A</v>
      </c>
      <c r="AU94" s="96"/>
      <c r="AV94" s="96"/>
      <c r="AW94" s="96"/>
      <c r="AX94" s="96"/>
      <c r="AY94" s="96"/>
      <c r="AZ94" s="96"/>
      <c r="BA94" s="62">
        <f t="shared" si="72"/>
        <v>1</v>
      </c>
      <c r="BB94" s="58">
        <f t="shared" si="72"/>
        <v>1</v>
      </c>
      <c r="BC94" s="58">
        <f t="shared" si="73"/>
        <v>1</v>
      </c>
      <c r="BD94" s="58">
        <f t="shared" si="73"/>
        <v>1</v>
      </c>
      <c r="BE94" s="58">
        <f t="shared" si="79"/>
        <v>1</v>
      </c>
      <c r="BF94" s="58">
        <f t="shared" si="80"/>
        <v>1</v>
      </c>
      <c r="BG94" s="58">
        <f t="shared" si="81"/>
        <v>1</v>
      </c>
      <c r="BH94" s="58">
        <f t="shared" si="85"/>
        <v>1</v>
      </c>
      <c r="BI94" s="58">
        <f t="shared" si="85"/>
        <v>1</v>
      </c>
      <c r="BJ94" s="58">
        <f t="shared" si="85"/>
        <v>1</v>
      </c>
      <c r="BK94" s="58">
        <f t="shared" si="85"/>
        <v>1</v>
      </c>
      <c r="BL94" s="58">
        <f t="shared" si="85"/>
        <v>1</v>
      </c>
      <c r="BM94" s="58">
        <f t="shared" si="85"/>
        <v>1</v>
      </c>
      <c r="BU94" s="55" t="e">
        <f>HLOOKUP(AE94,$BA$10:BT94,COUNTIF($AE$7:AE94,"&lt;&gt;"&amp;""),FALSE)</f>
        <v>#N/A</v>
      </c>
      <c r="BV94" s="58">
        <f t="shared" si="82"/>
        <v>1</v>
      </c>
      <c r="BW94" s="55" t="str">
        <f t="shared" si="83"/>
        <v/>
      </c>
      <c r="BX94" s="110" t="str">
        <f ca="1">IF(OR(AE94=$BB$10,AE94=$BD$10,AE94=$BK$10,AE94=$BL$10,AE94=$BM$10),VLOOKUP(BW94,INDIRECT(CONCATENATE(CR94,"!",HLOOKUP(AE94,$CU$10:CY94,CZ94,FALSE))),1,TRUE),"")</f>
        <v/>
      </c>
      <c r="BY94" s="96" t="e">
        <f t="shared" ca="1" si="56"/>
        <v>#N/A</v>
      </c>
      <c r="BZ94" s="96" t="e">
        <f t="shared" ca="1" si="57"/>
        <v>#N/A</v>
      </c>
      <c r="CA94" s="96" t="e">
        <f t="shared" ca="1" si="58"/>
        <v>#N/A</v>
      </c>
      <c r="CB94" s="96" t="e">
        <f t="shared" ca="1" si="59"/>
        <v>#N/A</v>
      </c>
      <c r="CC94" s="96" t="e">
        <f t="shared" ca="1" si="60"/>
        <v>#VALUE!</v>
      </c>
      <c r="CD94" s="63">
        <f>Worksheet!K89</f>
        <v>0</v>
      </c>
      <c r="CE94" s="63">
        <f>Worksheet!L89</f>
        <v>0</v>
      </c>
      <c r="CF94" s="63">
        <f>Worksheet!M89</f>
        <v>0</v>
      </c>
      <c r="CG94" s="63">
        <f>Worksheet!N89</f>
        <v>0</v>
      </c>
      <c r="CH94" s="63">
        <f>Worksheet!O89</f>
        <v>0</v>
      </c>
      <c r="CI94" s="125" t="e">
        <f t="shared" ca="1" si="61"/>
        <v>#VALUE!</v>
      </c>
      <c r="CJ94" s="125" t="e">
        <f t="shared" ca="1" si="62"/>
        <v>#VALUE!</v>
      </c>
      <c r="CK94" s="125" t="e">
        <f t="shared" ca="1" si="63"/>
        <v>#VALUE!</v>
      </c>
      <c r="CL94" s="125" t="e">
        <f t="shared" ca="1" si="64"/>
        <v>#VALUE!</v>
      </c>
      <c r="CM94" s="125" t="e">
        <f t="shared" ca="1" si="65"/>
        <v>#VALUE!</v>
      </c>
      <c r="CN94" s="96" t="e">
        <f t="shared" ca="1" si="66"/>
        <v>#N/A</v>
      </c>
      <c r="CO94" s="97">
        <f>Worksheet!Q89</f>
        <v>0</v>
      </c>
      <c r="CP94" t="str">
        <f t="shared" si="67"/>
        <v>1</v>
      </c>
      <c r="CQ94" s="108" t="e">
        <f t="shared" si="68"/>
        <v>#N/A</v>
      </c>
      <c r="CR94" t="str">
        <f t="shared" si="84"/>
        <v>Standard1</v>
      </c>
      <c r="CT94" s="104" t="str">
        <f t="shared" ca="1" si="69"/>
        <v>$B$4:$P$1376</v>
      </c>
      <c r="CU94" s="96" t="str">
        <f>VLOOKUP($CR94,$CT$3:CU$8,2,FALSE)</f>
        <v>$I$230:$I$439</v>
      </c>
      <c r="CV94" s="96" t="str">
        <f>VLOOKUP($CR94,$CT$3:CV$8,3,FALSE)</f>
        <v>$I$471:$I$735</v>
      </c>
      <c r="CW94" s="96" t="str">
        <f>VLOOKUP($CR94,$CT$3:CW$8,4,FALSE)</f>
        <v>$I$736:$I$826</v>
      </c>
      <c r="CX94" s="96" t="str">
        <f>VLOOKUP($CR94,$CT$3:CX$8,5,FALSE)</f>
        <v>$I$827:$I$891</v>
      </c>
      <c r="CY94" s="96" t="str">
        <f>VLOOKUP($CR94,$CT$3:CY$8,6,FALSE)</f>
        <v>$I$892:$I$960</v>
      </c>
      <c r="CZ94">
        <f>COUNTIF($CU$10:CU94,"&lt;&gt;"&amp;"")</f>
        <v>85</v>
      </c>
      <c r="DB94" t="str">
        <f t="shared" si="70"/>
        <v/>
      </c>
      <c r="DC94" t="e">
        <f t="shared" ca="1" si="71"/>
        <v>#N/A</v>
      </c>
    </row>
    <row r="95" spans="17:107" x14ac:dyDescent="0.25">
      <c r="Q95" s="58" t="e">
        <f t="shared" ca="1" si="76"/>
        <v>#N/A</v>
      </c>
      <c r="R95" t="str">
        <f>IF(Worksheet!I90=$S$2,$S$2,IF(Worksheet!I90=$S$3,$S$3,$S$1))</f>
        <v>5502A</v>
      </c>
      <c r="S95" s="59" t="str">
        <f t="shared" ca="1" si="77"/>
        <v>*</v>
      </c>
      <c r="T95" s="55" t="e">
        <f t="shared" si="50"/>
        <v>#N/A</v>
      </c>
      <c r="U95" s="60">
        <f>IF(Worksheet!S90="%",ABS(Worksheet!Z90),ABS(Worksheet!U90))</f>
        <v>0</v>
      </c>
      <c r="V95" s="126">
        <f>IF(Worksheet!S90="%",Worksheet!AA90,Worksheet!S90)</f>
        <v>0</v>
      </c>
      <c r="W95" s="60" t="str">
        <f>IF(Worksheet!S90="%","",IF(Worksheet!Z90&lt;&gt;"",Worksheet!Z90,""))</f>
        <v/>
      </c>
      <c r="X95" s="60" t="str">
        <f>IF(Worksheet!S90="%","",IF(Worksheet!AA90&lt;&gt;"",Worksheet!AA90,""))</f>
        <v/>
      </c>
      <c r="Y95" s="58" t="str">
        <f t="shared" si="51"/>
        <v/>
      </c>
      <c r="Z95" s="58" t="str">
        <f t="shared" si="52"/>
        <v>0</v>
      </c>
      <c r="AA95" s="58" t="str">
        <f t="shared" si="53"/>
        <v>DC</v>
      </c>
      <c r="AB95" s="58" t="str">
        <f t="shared" si="78"/>
        <v>DC0</v>
      </c>
      <c r="AC95" s="58" t="str">
        <f>IF(Worksheet!H90&lt;&gt;"",Worksheet!H90,"")</f>
        <v/>
      </c>
      <c r="AD95" s="58" t="str">
        <f t="shared" si="49"/>
        <v/>
      </c>
      <c r="AE95" s="109" t="str">
        <f t="shared" si="54"/>
        <v>DC0</v>
      </c>
      <c r="AF95" s="109" t="e">
        <f>HLOOKUP(AE95,$AH$10:AZ95,COUNTIF($AE$7:AE95,"&lt;&gt;"&amp;""),FALSE)</f>
        <v>#N/A</v>
      </c>
      <c r="AG95" s="66" t="e">
        <f t="shared" si="55"/>
        <v>#N/A</v>
      </c>
      <c r="AH95" s="96" t="e">
        <f ca="1">VLOOKUP($AG95,INDIRECT(CONCATENATE($CR95,"!",VLOOKUP($CR95,$AG$3:AH$8,AH$2,FALSE))),1,TRUE)</f>
        <v>#N/A</v>
      </c>
      <c r="AI95" s="96" t="e">
        <f ca="1">VLOOKUP($AG95,INDIRECT(CONCATENATE($CR95,"!",VLOOKUP($CR95,$AG$3:AI$8,AI$2,FALSE))),1,TRUE)</f>
        <v>#N/A</v>
      </c>
      <c r="AJ95" s="96" t="e">
        <f ca="1">VLOOKUP($AG95,INDIRECT(CONCATENATE($CR95,"!",VLOOKUP($CR95,$AG$3:AJ$8,AJ$2,FALSE))),1,TRUE)</f>
        <v>#N/A</v>
      </c>
      <c r="AK95" s="96" t="e">
        <f ca="1">VLOOKUP($AG95,INDIRECT(CONCATENATE($CR95,"!",VLOOKUP($CR95,$AG$3:AK$8,AK$2,FALSE))),1,TRUE)</f>
        <v>#N/A</v>
      </c>
      <c r="AL95" s="96" t="e">
        <f ca="1">VLOOKUP($AG95,INDIRECT(CONCATENATE($CR95,"!",VLOOKUP($CR95,$AG$3:AL$8,AL$2,FALSE))),1,TRUE)</f>
        <v>#N/A</v>
      </c>
      <c r="AM95" s="96" t="e">
        <f ca="1">VLOOKUP($AG95,INDIRECT(CONCATENATE($CR95,"!",VLOOKUP($CR95,$AG$3:AM$8,AM$2,FALSE))),1,TRUE)</f>
        <v>#N/A</v>
      </c>
      <c r="AN95" s="96" t="e">
        <f ca="1">VLOOKUP($AG95,INDIRECT(CONCATENATE($CR95,"!",VLOOKUP($CR95,$AG$3:AN$8,AN$2,FALSE))),1,TRUE)</f>
        <v>#N/A</v>
      </c>
      <c r="AO95" s="96" t="e">
        <f ca="1">VLOOKUP($AG95,INDIRECT(CONCATENATE($CR95,"!",VLOOKUP($CR95,$AG$3:AO$8,AO$2,FALSE))),1,TRUE)</f>
        <v>#N/A</v>
      </c>
      <c r="AP95" s="96" t="e">
        <f ca="1">VLOOKUP($AG95,INDIRECT(CONCATENATE($CR95,"!",VLOOKUP($CR95,$AG$3:AP$8,AP$2,FALSE))),1,TRUE)</f>
        <v>#N/A</v>
      </c>
      <c r="AQ95" s="96" t="e">
        <f ca="1">VLOOKUP($AG95,INDIRECT(CONCATENATE($CR95,"!",VLOOKUP($CR95,$AG$3:AQ$8,AQ$2,FALSE))),1,TRUE)</f>
        <v>#N/A</v>
      </c>
      <c r="AR95" s="96" t="e">
        <f ca="1">VLOOKUP($AG95,INDIRECT(CONCATENATE($CR95,"!",VLOOKUP($CR95,$AG$3:AR$8,AR$2,FALSE))),1,TRUE)</f>
        <v>#N/A</v>
      </c>
      <c r="AS95" s="96" t="e">
        <f ca="1">VLOOKUP($AG95,INDIRECT(CONCATENATE($CR95,"!",VLOOKUP($CR95,$AG$3:AS$8,AS$2,FALSE))),1,TRUE)</f>
        <v>#N/A</v>
      </c>
      <c r="AT95" s="96" t="e">
        <f ca="1">VLOOKUP($AG95,INDIRECT(CONCATENATE($CR95,"!",VLOOKUP($CR95,$AG$3:AT$8,AT$2,FALSE))),1,TRUE)</f>
        <v>#N/A</v>
      </c>
      <c r="AU95" s="96"/>
      <c r="AV95" s="96"/>
      <c r="AW95" s="96"/>
      <c r="AX95" s="96"/>
      <c r="AY95" s="96"/>
      <c r="AZ95" s="96"/>
      <c r="BA95" s="62">
        <f t="shared" si="72"/>
        <v>1</v>
      </c>
      <c r="BB95" s="58">
        <f t="shared" si="72"/>
        <v>1</v>
      </c>
      <c r="BC95" s="58">
        <f t="shared" si="73"/>
        <v>1</v>
      </c>
      <c r="BD95" s="58">
        <f t="shared" si="73"/>
        <v>1</v>
      </c>
      <c r="BE95" s="58">
        <f t="shared" si="79"/>
        <v>1</v>
      </c>
      <c r="BF95" s="58">
        <f t="shared" si="80"/>
        <v>1</v>
      </c>
      <c r="BG95" s="58">
        <f t="shared" si="81"/>
        <v>1</v>
      </c>
      <c r="BH95" s="58">
        <f t="shared" si="85"/>
        <v>1</v>
      </c>
      <c r="BI95" s="58">
        <f t="shared" si="85"/>
        <v>1</v>
      </c>
      <c r="BJ95" s="58">
        <f t="shared" si="85"/>
        <v>1</v>
      </c>
      <c r="BK95" s="58">
        <f t="shared" si="85"/>
        <v>1</v>
      </c>
      <c r="BL95" s="58">
        <f t="shared" si="85"/>
        <v>1</v>
      </c>
      <c r="BM95" s="58">
        <f t="shared" si="85"/>
        <v>1</v>
      </c>
      <c r="BU95" s="55" t="e">
        <f>HLOOKUP(AE95,$BA$10:BT95,COUNTIF($AE$7:AE95,"&lt;&gt;"&amp;""),FALSE)</f>
        <v>#N/A</v>
      </c>
      <c r="BV95" s="58">
        <f t="shared" si="82"/>
        <v>1</v>
      </c>
      <c r="BW95" s="55" t="str">
        <f t="shared" si="83"/>
        <v/>
      </c>
      <c r="BX95" s="110" t="str">
        <f ca="1">IF(OR(AE95=$BB$10,AE95=$BD$10,AE95=$BK$10,AE95=$BL$10,AE95=$BM$10),VLOOKUP(BW95,INDIRECT(CONCATENATE(CR95,"!",HLOOKUP(AE95,$CU$10:CY95,CZ95,FALSE))),1,TRUE),"")</f>
        <v/>
      </c>
      <c r="BY95" s="96" t="e">
        <f t="shared" ca="1" si="56"/>
        <v>#N/A</v>
      </c>
      <c r="BZ95" s="96" t="e">
        <f t="shared" ca="1" si="57"/>
        <v>#N/A</v>
      </c>
      <c r="CA95" s="96" t="e">
        <f t="shared" ca="1" si="58"/>
        <v>#N/A</v>
      </c>
      <c r="CB95" s="96" t="e">
        <f t="shared" ca="1" si="59"/>
        <v>#N/A</v>
      </c>
      <c r="CC95" s="96" t="e">
        <f t="shared" ca="1" si="60"/>
        <v>#VALUE!</v>
      </c>
      <c r="CD95" s="63">
        <f>Worksheet!K90</f>
        <v>0</v>
      </c>
      <c r="CE95" s="63">
        <f>Worksheet!L90</f>
        <v>0</v>
      </c>
      <c r="CF95" s="63">
        <f>Worksheet!M90</f>
        <v>0</v>
      </c>
      <c r="CG95" s="63">
        <f>Worksheet!N90</f>
        <v>0</v>
      </c>
      <c r="CH95" s="63">
        <f>Worksheet!O90</f>
        <v>0</v>
      </c>
      <c r="CI95" s="125" t="e">
        <f t="shared" ca="1" si="61"/>
        <v>#VALUE!</v>
      </c>
      <c r="CJ95" s="125" t="e">
        <f t="shared" ca="1" si="62"/>
        <v>#VALUE!</v>
      </c>
      <c r="CK95" s="125" t="e">
        <f t="shared" ca="1" si="63"/>
        <v>#VALUE!</v>
      </c>
      <c r="CL95" s="125" t="e">
        <f t="shared" ca="1" si="64"/>
        <v>#VALUE!</v>
      </c>
      <c r="CM95" s="125" t="e">
        <f t="shared" ca="1" si="65"/>
        <v>#VALUE!</v>
      </c>
      <c r="CN95" s="96" t="e">
        <f t="shared" ca="1" si="66"/>
        <v>#N/A</v>
      </c>
      <c r="CO95" s="97">
        <f>Worksheet!Q90</f>
        <v>0</v>
      </c>
      <c r="CP95" t="str">
        <f t="shared" si="67"/>
        <v>1</v>
      </c>
      <c r="CQ95" s="108" t="e">
        <f t="shared" si="68"/>
        <v>#N/A</v>
      </c>
      <c r="CR95" t="str">
        <f t="shared" si="84"/>
        <v>Standard1</v>
      </c>
      <c r="CT95" s="104" t="str">
        <f t="shared" ca="1" si="69"/>
        <v>$B$4:$P$1376</v>
      </c>
      <c r="CU95" s="96" t="str">
        <f>VLOOKUP($CR95,$CT$3:CU$8,2,FALSE)</f>
        <v>$I$230:$I$439</v>
      </c>
      <c r="CV95" s="96" t="str">
        <f>VLOOKUP($CR95,$CT$3:CV$8,3,FALSE)</f>
        <v>$I$471:$I$735</v>
      </c>
      <c r="CW95" s="96" t="str">
        <f>VLOOKUP($CR95,$CT$3:CW$8,4,FALSE)</f>
        <v>$I$736:$I$826</v>
      </c>
      <c r="CX95" s="96" t="str">
        <f>VLOOKUP($CR95,$CT$3:CX$8,5,FALSE)</f>
        <v>$I$827:$I$891</v>
      </c>
      <c r="CY95" s="96" t="str">
        <f>VLOOKUP($CR95,$CT$3:CY$8,6,FALSE)</f>
        <v>$I$892:$I$960</v>
      </c>
      <c r="CZ95">
        <f>COUNTIF($CU$10:CU95,"&lt;&gt;"&amp;"")</f>
        <v>86</v>
      </c>
      <c r="DB95" t="str">
        <f t="shared" si="70"/>
        <v/>
      </c>
      <c r="DC95" t="e">
        <f t="shared" ca="1" si="71"/>
        <v>#N/A</v>
      </c>
    </row>
    <row r="96" spans="17:107" x14ac:dyDescent="0.25">
      <c r="Q96" s="58" t="e">
        <f t="shared" ca="1" si="76"/>
        <v>#N/A</v>
      </c>
      <c r="R96" t="str">
        <f>IF(Worksheet!I91=$S$2,$S$2,IF(Worksheet!I91=$S$3,$S$3,$S$1))</f>
        <v>5502A</v>
      </c>
      <c r="S96" s="59" t="str">
        <f t="shared" ca="1" si="77"/>
        <v>*</v>
      </c>
      <c r="T96" s="55" t="e">
        <f t="shared" si="50"/>
        <v>#N/A</v>
      </c>
      <c r="U96" s="60">
        <f>IF(Worksheet!S91="%",ABS(Worksheet!Z91),ABS(Worksheet!U91))</f>
        <v>0</v>
      </c>
      <c r="V96" s="126">
        <f>IF(Worksheet!S91="%",Worksheet!AA91,Worksheet!S91)</f>
        <v>0</v>
      </c>
      <c r="W96" s="60" t="str">
        <f>IF(Worksheet!S91="%","",IF(Worksheet!Z91&lt;&gt;"",Worksheet!Z91,""))</f>
        <v/>
      </c>
      <c r="X96" s="60" t="str">
        <f>IF(Worksheet!S91="%","",IF(Worksheet!AA91&lt;&gt;"",Worksheet!AA91,""))</f>
        <v/>
      </c>
      <c r="Y96" s="58" t="str">
        <f t="shared" si="51"/>
        <v/>
      </c>
      <c r="Z96" s="58" t="str">
        <f t="shared" si="52"/>
        <v>0</v>
      </c>
      <c r="AA96" s="58" t="str">
        <f t="shared" si="53"/>
        <v>DC</v>
      </c>
      <c r="AB96" s="58" t="str">
        <f t="shared" si="78"/>
        <v>DC0</v>
      </c>
      <c r="AC96" s="58" t="str">
        <f>IF(Worksheet!H91&lt;&gt;"",Worksheet!H91,"")</f>
        <v/>
      </c>
      <c r="AD96" s="58" t="str">
        <f t="shared" si="49"/>
        <v/>
      </c>
      <c r="AE96" s="109" t="str">
        <f t="shared" si="54"/>
        <v>DC0</v>
      </c>
      <c r="AF96" s="109" t="e">
        <f>HLOOKUP(AE96,$AH$10:AZ96,COUNTIF($AE$7:AE96,"&lt;&gt;"&amp;""),FALSE)</f>
        <v>#N/A</v>
      </c>
      <c r="AG96" s="66" t="e">
        <f t="shared" si="55"/>
        <v>#N/A</v>
      </c>
      <c r="AH96" s="96" t="e">
        <f ca="1">VLOOKUP($AG96,INDIRECT(CONCATENATE($CR96,"!",VLOOKUP($CR96,$AG$3:AH$8,AH$2,FALSE))),1,TRUE)</f>
        <v>#N/A</v>
      </c>
      <c r="AI96" s="96" t="e">
        <f ca="1">VLOOKUP($AG96,INDIRECT(CONCATENATE($CR96,"!",VLOOKUP($CR96,$AG$3:AI$8,AI$2,FALSE))),1,TRUE)</f>
        <v>#N/A</v>
      </c>
      <c r="AJ96" s="96" t="e">
        <f ca="1">VLOOKUP($AG96,INDIRECT(CONCATENATE($CR96,"!",VLOOKUP($CR96,$AG$3:AJ$8,AJ$2,FALSE))),1,TRUE)</f>
        <v>#N/A</v>
      </c>
      <c r="AK96" s="96" t="e">
        <f ca="1">VLOOKUP($AG96,INDIRECT(CONCATENATE($CR96,"!",VLOOKUP($CR96,$AG$3:AK$8,AK$2,FALSE))),1,TRUE)</f>
        <v>#N/A</v>
      </c>
      <c r="AL96" s="96" t="e">
        <f ca="1">VLOOKUP($AG96,INDIRECT(CONCATENATE($CR96,"!",VLOOKUP($CR96,$AG$3:AL$8,AL$2,FALSE))),1,TRUE)</f>
        <v>#N/A</v>
      </c>
      <c r="AM96" s="96" t="e">
        <f ca="1">VLOOKUP($AG96,INDIRECT(CONCATENATE($CR96,"!",VLOOKUP($CR96,$AG$3:AM$8,AM$2,FALSE))),1,TRUE)</f>
        <v>#N/A</v>
      </c>
      <c r="AN96" s="96" t="e">
        <f ca="1">VLOOKUP($AG96,INDIRECT(CONCATENATE($CR96,"!",VLOOKUP($CR96,$AG$3:AN$8,AN$2,FALSE))),1,TRUE)</f>
        <v>#N/A</v>
      </c>
      <c r="AO96" s="96" t="e">
        <f ca="1">VLOOKUP($AG96,INDIRECT(CONCATENATE($CR96,"!",VLOOKUP($CR96,$AG$3:AO$8,AO$2,FALSE))),1,TRUE)</f>
        <v>#N/A</v>
      </c>
      <c r="AP96" s="96" t="e">
        <f ca="1">VLOOKUP($AG96,INDIRECT(CONCATENATE($CR96,"!",VLOOKUP($CR96,$AG$3:AP$8,AP$2,FALSE))),1,TRUE)</f>
        <v>#N/A</v>
      </c>
      <c r="AQ96" s="96" t="e">
        <f ca="1">VLOOKUP($AG96,INDIRECT(CONCATENATE($CR96,"!",VLOOKUP($CR96,$AG$3:AQ$8,AQ$2,FALSE))),1,TRUE)</f>
        <v>#N/A</v>
      </c>
      <c r="AR96" s="96" t="e">
        <f ca="1">VLOOKUP($AG96,INDIRECT(CONCATENATE($CR96,"!",VLOOKUP($CR96,$AG$3:AR$8,AR$2,FALSE))),1,TRUE)</f>
        <v>#N/A</v>
      </c>
      <c r="AS96" s="96" t="e">
        <f ca="1">VLOOKUP($AG96,INDIRECT(CONCATENATE($CR96,"!",VLOOKUP($CR96,$AG$3:AS$8,AS$2,FALSE))),1,TRUE)</f>
        <v>#N/A</v>
      </c>
      <c r="AT96" s="96" t="e">
        <f ca="1">VLOOKUP($AG96,INDIRECT(CONCATENATE($CR96,"!",VLOOKUP($CR96,$AG$3:AT$8,AT$2,FALSE))),1,TRUE)</f>
        <v>#N/A</v>
      </c>
      <c r="AU96" s="96"/>
      <c r="AV96" s="96"/>
      <c r="AW96" s="96"/>
      <c r="AX96" s="96"/>
      <c r="AY96" s="96"/>
      <c r="AZ96" s="96"/>
      <c r="BA96" s="62">
        <f t="shared" si="72"/>
        <v>1</v>
      </c>
      <c r="BB96" s="58">
        <f t="shared" si="72"/>
        <v>1</v>
      </c>
      <c r="BC96" s="58">
        <f t="shared" si="73"/>
        <v>1</v>
      </c>
      <c r="BD96" s="58">
        <f t="shared" si="73"/>
        <v>1</v>
      </c>
      <c r="BE96" s="58">
        <f t="shared" si="79"/>
        <v>1</v>
      </c>
      <c r="BF96" s="58">
        <f t="shared" si="80"/>
        <v>1</v>
      </c>
      <c r="BG96" s="58">
        <f t="shared" si="81"/>
        <v>1</v>
      </c>
      <c r="BH96" s="58">
        <f t="shared" si="85"/>
        <v>1</v>
      </c>
      <c r="BI96" s="58">
        <f t="shared" si="85"/>
        <v>1</v>
      </c>
      <c r="BJ96" s="58">
        <f t="shared" si="85"/>
        <v>1</v>
      </c>
      <c r="BK96" s="58">
        <f t="shared" si="85"/>
        <v>1</v>
      </c>
      <c r="BL96" s="58">
        <f t="shared" si="85"/>
        <v>1</v>
      </c>
      <c r="BM96" s="58">
        <f t="shared" si="85"/>
        <v>1</v>
      </c>
      <c r="BU96" s="55" t="e">
        <f>HLOOKUP(AE96,$BA$10:BT96,COUNTIF($AE$7:AE96,"&lt;&gt;"&amp;""),FALSE)</f>
        <v>#N/A</v>
      </c>
      <c r="BV96" s="58">
        <f t="shared" si="82"/>
        <v>1</v>
      </c>
      <c r="BW96" s="55" t="str">
        <f t="shared" si="83"/>
        <v/>
      </c>
      <c r="BX96" s="110" t="str">
        <f ca="1">IF(OR(AE96=$BB$10,AE96=$BD$10,AE96=$BK$10,AE96=$BL$10,AE96=$BM$10),VLOOKUP(BW96,INDIRECT(CONCATENATE(CR96,"!",HLOOKUP(AE96,$CU$10:CY96,CZ96,FALSE))),1,TRUE),"")</f>
        <v/>
      </c>
      <c r="BY96" s="96" t="e">
        <f t="shared" ca="1" si="56"/>
        <v>#N/A</v>
      </c>
      <c r="BZ96" s="96" t="e">
        <f t="shared" ca="1" si="57"/>
        <v>#N/A</v>
      </c>
      <c r="CA96" s="96" t="e">
        <f t="shared" ca="1" si="58"/>
        <v>#N/A</v>
      </c>
      <c r="CB96" s="96" t="e">
        <f t="shared" ca="1" si="59"/>
        <v>#N/A</v>
      </c>
      <c r="CC96" s="96" t="e">
        <f t="shared" ca="1" si="60"/>
        <v>#VALUE!</v>
      </c>
      <c r="CD96" s="63">
        <f>Worksheet!K91</f>
        <v>0</v>
      </c>
      <c r="CE96" s="63">
        <f>Worksheet!L91</f>
        <v>0</v>
      </c>
      <c r="CF96" s="63">
        <f>Worksheet!M91</f>
        <v>0</v>
      </c>
      <c r="CG96" s="63">
        <f>Worksheet!N91</f>
        <v>0</v>
      </c>
      <c r="CH96" s="63">
        <f>Worksheet!O91</f>
        <v>0</v>
      </c>
      <c r="CI96" s="125" t="e">
        <f t="shared" ca="1" si="61"/>
        <v>#VALUE!</v>
      </c>
      <c r="CJ96" s="125" t="e">
        <f t="shared" ca="1" si="62"/>
        <v>#VALUE!</v>
      </c>
      <c r="CK96" s="125" t="e">
        <f t="shared" ca="1" si="63"/>
        <v>#VALUE!</v>
      </c>
      <c r="CL96" s="125" t="e">
        <f t="shared" ca="1" si="64"/>
        <v>#VALUE!</v>
      </c>
      <c r="CM96" s="125" t="e">
        <f t="shared" ca="1" si="65"/>
        <v>#VALUE!</v>
      </c>
      <c r="CN96" s="96" t="e">
        <f t="shared" ca="1" si="66"/>
        <v>#N/A</v>
      </c>
      <c r="CO96" s="97">
        <f>Worksheet!Q91</f>
        <v>0</v>
      </c>
      <c r="CP96" t="str">
        <f t="shared" si="67"/>
        <v>1</v>
      </c>
      <c r="CQ96" s="108" t="e">
        <f t="shared" si="68"/>
        <v>#N/A</v>
      </c>
      <c r="CR96" t="str">
        <f t="shared" si="84"/>
        <v>Standard1</v>
      </c>
      <c r="CT96" s="104" t="str">
        <f t="shared" ca="1" si="69"/>
        <v>$B$4:$P$1376</v>
      </c>
      <c r="CU96" s="96" t="str">
        <f>VLOOKUP($CR96,$CT$3:CU$8,2,FALSE)</f>
        <v>$I$230:$I$439</v>
      </c>
      <c r="CV96" s="96" t="str">
        <f>VLOOKUP($CR96,$CT$3:CV$8,3,FALSE)</f>
        <v>$I$471:$I$735</v>
      </c>
      <c r="CW96" s="96" t="str">
        <f>VLOOKUP($CR96,$CT$3:CW$8,4,FALSE)</f>
        <v>$I$736:$I$826</v>
      </c>
      <c r="CX96" s="96" t="str">
        <f>VLOOKUP($CR96,$CT$3:CX$8,5,FALSE)</f>
        <v>$I$827:$I$891</v>
      </c>
      <c r="CY96" s="96" t="str">
        <f>VLOOKUP($CR96,$CT$3:CY$8,6,FALSE)</f>
        <v>$I$892:$I$960</v>
      </c>
      <c r="CZ96">
        <f>COUNTIF($CU$10:CU96,"&lt;&gt;"&amp;"")</f>
        <v>87</v>
      </c>
      <c r="DB96" t="str">
        <f t="shared" si="70"/>
        <v/>
      </c>
      <c r="DC96" t="e">
        <f t="shared" ca="1" si="71"/>
        <v>#N/A</v>
      </c>
    </row>
    <row r="97" spans="17:107" x14ac:dyDescent="0.25">
      <c r="Q97" s="58" t="e">
        <f t="shared" ca="1" si="76"/>
        <v>#N/A</v>
      </c>
      <c r="R97" t="str">
        <f>IF(Worksheet!I92=$S$2,$S$2,IF(Worksheet!I92=$S$3,$S$3,$S$1))</f>
        <v>5502A</v>
      </c>
      <c r="S97" s="59" t="str">
        <f t="shared" ca="1" si="77"/>
        <v>*</v>
      </c>
      <c r="T97" s="55" t="e">
        <f t="shared" si="50"/>
        <v>#N/A</v>
      </c>
      <c r="U97" s="60">
        <f>IF(Worksheet!S92="%",ABS(Worksheet!Z92),ABS(Worksheet!U92))</f>
        <v>0</v>
      </c>
      <c r="V97" s="126">
        <f>IF(Worksheet!S92="%",Worksheet!AA92,Worksheet!S92)</f>
        <v>0</v>
      </c>
      <c r="W97" s="60" t="str">
        <f>IF(Worksheet!S92="%","",IF(Worksheet!Z92&lt;&gt;"",Worksheet!Z92,""))</f>
        <v/>
      </c>
      <c r="X97" s="60" t="str">
        <f>IF(Worksheet!S92="%","",IF(Worksheet!AA92&lt;&gt;"",Worksheet!AA92,""))</f>
        <v/>
      </c>
      <c r="Y97" s="58" t="str">
        <f t="shared" si="51"/>
        <v/>
      </c>
      <c r="Z97" s="58" t="str">
        <f t="shared" si="52"/>
        <v>0</v>
      </c>
      <c r="AA97" s="58" t="str">
        <f t="shared" si="53"/>
        <v>DC</v>
      </c>
      <c r="AB97" s="58" t="str">
        <f t="shared" si="78"/>
        <v>DC0</v>
      </c>
      <c r="AC97" s="58" t="str">
        <f>IF(Worksheet!H92&lt;&gt;"",Worksheet!H92,"")</f>
        <v/>
      </c>
      <c r="AD97" s="58" t="str">
        <f t="shared" si="49"/>
        <v/>
      </c>
      <c r="AE97" s="109" t="str">
        <f t="shared" si="54"/>
        <v>DC0</v>
      </c>
      <c r="AF97" s="109" t="e">
        <f>HLOOKUP(AE97,$AH$10:AZ97,COUNTIF($AE$7:AE97,"&lt;&gt;"&amp;""),FALSE)</f>
        <v>#N/A</v>
      </c>
      <c r="AG97" s="66" t="e">
        <f t="shared" si="55"/>
        <v>#N/A</v>
      </c>
      <c r="AH97" s="96" t="e">
        <f ca="1">VLOOKUP($AG97,INDIRECT(CONCATENATE($CR97,"!",VLOOKUP($CR97,$AG$3:AH$8,AH$2,FALSE))),1,TRUE)</f>
        <v>#N/A</v>
      </c>
      <c r="AI97" s="96" t="e">
        <f ca="1">VLOOKUP($AG97,INDIRECT(CONCATENATE($CR97,"!",VLOOKUP($CR97,$AG$3:AI$8,AI$2,FALSE))),1,TRUE)</f>
        <v>#N/A</v>
      </c>
      <c r="AJ97" s="96" t="e">
        <f ca="1">VLOOKUP($AG97,INDIRECT(CONCATENATE($CR97,"!",VLOOKUP($CR97,$AG$3:AJ$8,AJ$2,FALSE))),1,TRUE)</f>
        <v>#N/A</v>
      </c>
      <c r="AK97" s="96" t="e">
        <f ca="1">VLOOKUP($AG97,INDIRECT(CONCATENATE($CR97,"!",VLOOKUP($CR97,$AG$3:AK$8,AK$2,FALSE))),1,TRUE)</f>
        <v>#N/A</v>
      </c>
      <c r="AL97" s="96" t="e">
        <f ca="1">VLOOKUP($AG97,INDIRECT(CONCATENATE($CR97,"!",VLOOKUP($CR97,$AG$3:AL$8,AL$2,FALSE))),1,TRUE)</f>
        <v>#N/A</v>
      </c>
      <c r="AM97" s="96" t="e">
        <f ca="1">VLOOKUP($AG97,INDIRECT(CONCATENATE($CR97,"!",VLOOKUP($CR97,$AG$3:AM$8,AM$2,FALSE))),1,TRUE)</f>
        <v>#N/A</v>
      </c>
      <c r="AN97" s="96" t="e">
        <f ca="1">VLOOKUP($AG97,INDIRECT(CONCATENATE($CR97,"!",VLOOKUP($CR97,$AG$3:AN$8,AN$2,FALSE))),1,TRUE)</f>
        <v>#N/A</v>
      </c>
      <c r="AO97" s="96" t="e">
        <f ca="1">VLOOKUP($AG97,INDIRECT(CONCATENATE($CR97,"!",VLOOKUP($CR97,$AG$3:AO$8,AO$2,FALSE))),1,TRUE)</f>
        <v>#N/A</v>
      </c>
      <c r="AP97" s="96" t="e">
        <f ca="1">VLOOKUP($AG97,INDIRECT(CONCATENATE($CR97,"!",VLOOKUP($CR97,$AG$3:AP$8,AP$2,FALSE))),1,TRUE)</f>
        <v>#N/A</v>
      </c>
      <c r="AQ97" s="96" t="e">
        <f ca="1">VLOOKUP($AG97,INDIRECT(CONCATENATE($CR97,"!",VLOOKUP($CR97,$AG$3:AQ$8,AQ$2,FALSE))),1,TRUE)</f>
        <v>#N/A</v>
      </c>
      <c r="AR97" s="96" t="e">
        <f ca="1">VLOOKUP($AG97,INDIRECT(CONCATENATE($CR97,"!",VLOOKUP($CR97,$AG$3:AR$8,AR$2,FALSE))),1,TRUE)</f>
        <v>#N/A</v>
      </c>
      <c r="AS97" s="96" t="e">
        <f ca="1">VLOOKUP($AG97,INDIRECT(CONCATENATE($CR97,"!",VLOOKUP($CR97,$AG$3:AS$8,AS$2,FALSE))),1,TRUE)</f>
        <v>#N/A</v>
      </c>
      <c r="AT97" s="96" t="e">
        <f ca="1">VLOOKUP($AG97,INDIRECT(CONCATENATE($CR97,"!",VLOOKUP($CR97,$AG$3:AT$8,AT$2,FALSE))),1,TRUE)</f>
        <v>#N/A</v>
      </c>
      <c r="AU97" s="96"/>
      <c r="AV97" s="96"/>
      <c r="AW97" s="96"/>
      <c r="AX97" s="96"/>
      <c r="AY97" s="96"/>
      <c r="AZ97" s="96"/>
      <c r="BA97" s="62">
        <f t="shared" si="72"/>
        <v>1</v>
      </c>
      <c r="BB97" s="58">
        <f t="shared" si="72"/>
        <v>1</v>
      </c>
      <c r="BC97" s="58">
        <f t="shared" si="73"/>
        <v>1</v>
      </c>
      <c r="BD97" s="58">
        <f t="shared" si="73"/>
        <v>1</v>
      </c>
      <c r="BE97" s="58">
        <f t="shared" si="79"/>
        <v>1</v>
      </c>
      <c r="BF97" s="58">
        <f t="shared" si="80"/>
        <v>1</v>
      </c>
      <c r="BG97" s="58">
        <f t="shared" si="81"/>
        <v>1</v>
      </c>
      <c r="BH97" s="58">
        <f t="shared" si="85"/>
        <v>1</v>
      </c>
      <c r="BI97" s="58">
        <f t="shared" si="85"/>
        <v>1</v>
      </c>
      <c r="BJ97" s="58">
        <f t="shared" si="85"/>
        <v>1</v>
      </c>
      <c r="BK97" s="58">
        <f t="shared" si="85"/>
        <v>1</v>
      </c>
      <c r="BL97" s="58">
        <f t="shared" si="85"/>
        <v>1</v>
      </c>
      <c r="BM97" s="58">
        <f t="shared" si="85"/>
        <v>1</v>
      </c>
      <c r="BU97" s="55" t="e">
        <f>HLOOKUP(AE97,$BA$10:BT97,COUNTIF($AE$7:AE97,"&lt;&gt;"&amp;""),FALSE)</f>
        <v>#N/A</v>
      </c>
      <c r="BV97" s="58">
        <f t="shared" si="82"/>
        <v>1</v>
      </c>
      <c r="BW97" s="55" t="str">
        <f t="shared" si="83"/>
        <v/>
      </c>
      <c r="BX97" s="110" t="str">
        <f ca="1">IF(OR(AE97=$BB$10,AE97=$BD$10,AE97=$BK$10,AE97=$BL$10,AE97=$BM$10),VLOOKUP(BW97,INDIRECT(CONCATENATE(CR97,"!",HLOOKUP(AE97,$CU$10:CY97,CZ97,FALSE))),1,TRUE),"")</f>
        <v/>
      </c>
      <c r="BY97" s="96" t="e">
        <f t="shared" ca="1" si="56"/>
        <v>#N/A</v>
      </c>
      <c r="BZ97" s="96" t="e">
        <f t="shared" ca="1" si="57"/>
        <v>#N/A</v>
      </c>
      <c r="CA97" s="96" t="e">
        <f t="shared" ca="1" si="58"/>
        <v>#N/A</v>
      </c>
      <c r="CB97" s="96" t="e">
        <f t="shared" ca="1" si="59"/>
        <v>#N/A</v>
      </c>
      <c r="CC97" s="96" t="e">
        <f t="shared" ca="1" si="60"/>
        <v>#VALUE!</v>
      </c>
      <c r="CD97" s="63">
        <f>Worksheet!K92</f>
        <v>0</v>
      </c>
      <c r="CE97" s="63">
        <f>Worksheet!L92</f>
        <v>0</v>
      </c>
      <c r="CF97" s="63">
        <f>Worksheet!M92</f>
        <v>0</v>
      </c>
      <c r="CG97" s="63">
        <f>Worksheet!N92</f>
        <v>0</v>
      </c>
      <c r="CH97" s="63">
        <f>Worksheet!O92</f>
        <v>0</v>
      </c>
      <c r="CI97" s="125" t="e">
        <f t="shared" ca="1" si="61"/>
        <v>#VALUE!</v>
      </c>
      <c r="CJ97" s="125" t="e">
        <f t="shared" ca="1" si="62"/>
        <v>#VALUE!</v>
      </c>
      <c r="CK97" s="125" t="e">
        <f t="shared" ca="1" si="63"/>
        <v>#VALUE!</v>
      </c>
      <c r="CL97" s="125" t="e">
        <f t="shared" ca="1" si="64"/>
        <v>#VALUE!</v>
      </c>
      <c r="CM97" s="125" t="e">
        <f t="shared" ca="1" si="65"/>
        <v>#VALUE!</v>
      </c>
      <c r="CN97" s="96" t="e">
        <f t="shared" ca="1" si="66"/>
        <v>#N/A</v>
      </c>
      <c r="CO97" s="97">
        <f>Worksheet!Q92</f>
        <v>0</v>
      </c>
      <c r="CP97" t="str">
        <f t="shared" si="67"/>
        <v>1</v>
      </c>
      <c r="CQ97" s="108" t="e">
        <f t="shared" si="68"/>
        <v>#N/A</v>
      </c>
      <c r="CR97" t="str">
        <f t="shared" si="84"/>
        <v>Standard1</v>
      </c>
      <c r="CT97" s="104" t="str">
        <f t="shared" ca="1" si="69"/>
        <v>$B$4:$P$1376</v>
      </c>
      <c r="CU97" s="96" t="str">
        <f>VLOOKUP($CR97,$CT$3:CU$8,2,FALSE)</f>
        <v>$I$230:$I$439</v>
      </c>
      <c r="CV97" s="96" t="str">
        <f>VLOOKUP($CR97,$CT$3:CV$8,3,FALSE)</f>
        <v>$I$471:$I$735</v>
      </c>
      <c r="CW97" s="96" t="str">
        <f>VLOOKUP($CR97,$CT$3:CW$8,4,FALSE)</f>
        <v>$I$736:$I$826</v>
      </c>
      <c r="CX97" s="96" t="str">
        <f>VLOOKUP($CR97,$CT$3:CX$8,5,FALSE)</f>
        <v>$I$827:$I$891</v>
      </c>
      <c r="CY97" s="96" t="str">
        <f>VLOOKUP($CR97,$CT$3:CY$8,6,FALSE)</f>
        <v>$I$892:$I$960</v>
      </c>
      <c r="CZ97">
        <f>COUNTIF($CU$10:CU97,"&lt;&gt;"&amp;"")</f>
        <v>88</v>
      </c>
      <c r="DB97" t="str">
        <f t="shared" si="70"/>
        <v/>
      </c>
      <c r="DC97" t="e">
        <f t="shared" ca="1" si="71"/>
        <v>#N/A</v>
      </c>
    </row>
    <row r="98" spans="17:107" x14ac:dyDescent="0.25">
      <c r="Q98" s="58" t="e">
        <f t="shared" ca="1" si="76"/>
        <v>#N/A</v>
      </c>
      <c r="R98" t="str">
        <f>IF(Worksheet!I93=$S$2,$S$2,IF(Worksheet!I93=$S$3,$S$3,$S$1))</f>
        <v>5502A</v>
      </c>
      <c r="S98" s="59" t="str">
        <f t="shared" ca="1" si="77"/>
        <v>*</v>
      </c>
      <c r="T98" s="55" t="e">
        <f t="shared" si="50"/>
        <v>#N/A</v>
      </c>
      <c r="U98" s="60">
        <f>IF(Worksheet!S93="%",ABS(Worksheet!Z93),ABS(Worksheet!U93))</f>
        <v>0</v>
      </c>
      <c r="V98" s="126">
        <f>IF(Worksheet!S93="%",Worksheet!AA93,Worksheet!S93)</f>
        <v>0</v>
      </c>
      <c r="W98" s="60" t="str">
        <f>IF(Worksheet!S93="%","",IF(Worksheet!Z93&lt;&gt;"",Worksheet!Z93,""))</f>
        <v/>
      </c>
      <c r="X98" s="60" t="str">
        <f>IF(Worksheet!S93="%","",IF(Worksheet!AA93&lt;&gt;"",Worksheet!AA93,""))</f>
        <v/>
      </c>
      <c r="Y98" s="58" t="str">
        <f t="shared" si="51"/>
        <v/>
      </c>
      <c r="Z98" s="58" t="str">
        <f t="shared" si="52"/>
        <v>0</v>
      </c>
      <c r="AA98" s="58" t="str">
        <f t="shared" si="53"/>
        <v>DC</v>
      </c>
      <c r="AB98" s="58" t="str">
        <f t="shared" si="78"/>
        <v>DC0</v>
      </c>
      <c r="AC98" s="58" t="str">
        <f>IF(Worksheet!H93&lt;&gt;"",Worksheet!H93,"")</f>
        <v/>
      </c>
      <c r="AD98" s="58" t="str">
        <f t="shared" si="49"/>
        <v/>
      </c>
      <c r="AE98" s="109" t="str">
        <f t="shared" si="54"/>
        <v>DC0</v>
      </c>
      <c r="AF98" s="109" t="e">
        <f>HLOOKUP(AE98,$AH$10:AZ98,COUNTIF($AE$7:AE98,"&lt;&gt;"&amp;""),FALSE)</f>
        <v>#N/A</v>
      </c>
      <c r="AG98" s="66" t="e">
        <f t="shared" si="55"/>
        <v>#N/A</v>
      </c>
      <c r="AH98" s="96" t="e">
        <f ca="1">VLOOKUP($AG98,INDIRECT(CONCATENATE($CR98,"!",VLOOKUP($CR98,$AG$3:AH$8,AH$2,FALSE))),1,TRUE)</f>
        <v>#N/A</v>
      </c>
      <c r="AI98" s="96" t="e">
        <f ca="1">VLOOKUP($AG98,INDIRECT(CONCATENATE($CR98,"!",VLOOKUP($CR98,$AG$3:AI$8,AI$2,FALSE))),1,TRUE)</f>
        <v>#N/A</v>
      </c>
      <c r="AJ98" s="96" t="e">
        <f ca="1">VLOOKUP($AG98,INDIRECT(CONCATENATE($CR98,"!",VLOOKUP($CR98,$AG$3:AJ$8,AJ$2,FALSE))),1,TRUE)</f>
        <v>#N/A</v>
      </c>
      <c r="AK98" s="96" t="e">
        <f ca="1">VLOOKUP($AG98,INDIRECT(CONCATENATE($CR98,"!",VLOOKUP($CR98,$AG$3:AK$8,AK$2,FALSE))),1,TRUE)</f>
        <v>#N/A</v>
      </c>
      <c r="AL98" s="96" t="e">
        <f ca="1">VLOOKUP($AG98,INDIRECT(CONCATENATE($CR98,"!",VLOOKUP($CR98,$AG$3:AL$8,AL$2,FALSE))),1,TRUE)</f>
        <v>#N/A</v>
      </c>
      <c r="AM98" s="96" t="e">
        <f ca="1">VLOOKUP($AG98,INDIRECT(CONCATENATE($CR98,"!",VLOOKUP($CR98,$AG$3:AM$8,AM$2,FALSE))),1,TRUE)</f>
        <v>#N/A</v>
      </c>
      <c r="AN98" s="96" t="e">
        <f ca="1">VLOOKUP($AG98,INDIRECT(CONCATENATE($CR98,"!",VLOOKUP($CR98,$AG$3:AN$8,AN$2,FALSE))),1,TRUE)</f>
        <v>#N/A</v>
      </c>
      <c r="AO98" s="96" t="e">
        <f ca="1">VLOOKUP($AG98,INDIRECT(CONCATENATE($CR98,"!",VLOOKUP($CR98,$AG$3:AO$8,AO$2,FALSE))),1,TRUE)</f>
        <v>#N/A</v>
      </c>
      <c r="AP98" s="96" t="e">
        <f ca="1">VLOOKUP($AG98,INDIRECT(CONCATENATE($CR98,"!",VLOOKUP($CR98,$AG$3:AP$8,AP$2,FALSE))),1,TRUE)</f>
        <v>#N/A</v>
      </c>
      <c r="AQ98" s="96" t="e">
        <f ca="1">VLOOKUP($AG98,INDIRECT(CONCATENATE($CR98,"!",VLOOKUP($CR98,$AG$3:AQ$8,AQ$2,FALSE))),1,TRUE)</f>
        <v>#N/A</v>
      </c>
      <c r="AR98" s="96" t="e">
        <f ca="1">VLOOKUP($AG98,INDIRECT(CONCATENATE($CR98,"!",VLOOKUP($CR98,$AG$3:AR$8,AR$2,FALSE))),1,TRUE)</f>
        <v>#N/A</v>
      </c>
      <c r="AS98" s="96" t="e">
        <f ca="1">VLOOKUP($AG98,INDIRECT(CONCATENATE($CR98,"!",VLOOKUP($CR98,$AG$3:AS$8,AS$2,FALSE))),1,TRUE)</f>
        <v>#N/A</v>
      </c>
      <c r="AT98" s="96" t="e">
        <f ca="1">VLOOKUP($AG98,INDIRECT(CONCATENATE($CR98,"!",VLOOKUP($CR98,$AG$3:AT$8,AT$2,FALSE))),1,TRUE)</f>
        <v>#N/A</v>
      </c>
      <c r="AU98" s="96"/>
      <c r="AV98" s="96"/>
      <c r="AW98" s="96"/>
      <c r="AX98" s="96"/>
      <c r="AY98" s="96"/>
      <c r="AZ98" s="96"/>
      <c r="BA98" s="62">
        <f t="shared" si="72"/>
        <v>1</v>
      </c>
      <c r="BB98" s="58">
        <f t="shared" si="72"/>
        <v>1</v>
      </c>
      <c r="BC98" s="58">
        <f t="shared" si="73"/>
        <v>1</v>
      </c>
      <c r="BD98" s="58">
        <f t="shared" si="73"/>
        <v>1</v>
      </c>
      <c r="BE98" s="58">
        <f t="shared" si="79"/>
        <v>1</v>
      </c>
      <c r="BF98" s="58">
        <f t="shared" si="80"/>
        <v>1</v>
      </c>
      <c r="BG98" s="58">
        <f t="shared" si="81"/>
        <v>1</v>
      </c>
      <c r="BH98" s="58">
        <f t="shared" si="85"/>
        <v>1</v>
      </c>
      <c r="BI98" s="58">
        <f t="shared" si="85"/>
        <v>1</v>
      </c>
      <c r="BJ98" s="58">
        <f t="shared" si="85"/>
        <v>1</v>
      </c>
      <c r="BK98" s="58">
        <f t="shared" si="85"/>
        <v>1</v>
      </c>
      <c r="BL98" s="58">
        <f t="shared" si="85"/>
        <v>1</v>
      </c>
      <c r="BM98" s="58">
        <f t="shared" si="85"/>
        <v>1</v>
      </c>
      <c r="BU98" s="55" t="e">
        <f>HLOOKUP(AE98,$BA$10:BT98,COUNTIF($AE$7:AE98,"&lt;&gt;"&amp;""),FALSE)</f>
        <v>#N/A</v>
      </c>
      <c r="BV98" s="58">
        <f t="shared" si="82"/>
        <v>1</v>
      </c>
      <c r="BW98" s="55" t="str">
        <f t="shared" si="83"/>
        <v/>
      </c>
      <c r="BX98" s="110" t="str">
        <f ca="1">IF(OR(AE98=$BB$10,AE98=$BD$10,AE98=$BK$10,AE98=$BL$10,AE98=$BM$10),VLOOKUP(BW98,INDIRECT(CONCATENATE(CR98,"!",HLOOKUP(AE98,$CU$10:CY98,CZ98,FALSE))),1,TRUE),"")</f>
        <v/>
      </c>
      <c r="BY98" s="96" t="e">
        <f t="shared" ca="1" si="56"/>
        <v>#N/A</v>
      </c>
      <c r="BZ98" s="96" t="e">
        <f t="shared" ca="1" si="57"/>
        <v>#N/A</v>
      </c>
      <c r="CA98" s="96" t="e">
        <f t="shared" ca="1" si="58"/>
        <v>#N/A</v>
      </c>
      <c r="CB98" s="96" t="e">
        <f t="shared" ca="1" si="59"/>
        <v>#N/A</v>
      </c>
      <c r="CC98" s="96" t="e">
        <f t="shared" ca="1" si="60"/>
        <v>#VALUE!</v>
      </c>
      <c r="CD98" s="63">
        <f>Worksheet!K93</f>
        <v>0</v>
      </c>
      <c r="CE98" s="63">
        <f>Worksheet!L93</f>
        <v>0</v>
      </c>
      <c r="CF98" s="63">
        <f>Worksheet!M93</f>
        <v>0</v>
      </c>
      <c r="CG98" s="63">
        <f>Worksheet!N93</f>
        <v>0</v>
      </c>
      <c r="CH98" s="63">
        <f>Worksheet!O93</f>
        <v>0</v>
      </c>
      <c r="CI98" s="125" t="e">
        <f t="shared" ca="1" si="61"/>
        <v>#VALUE!</v>
      </c>
      <c r="CJ98" s="125" t="e">
        <f t="shared" ca="1" si="62"/>
        <v>#VALUE!</v>
      </c>
      <c r="CK98" s="125" t="e">
        <f t="shared" ca="1" si="63"/>
        <v>#VALUE!</v>
      </c>
      <c r="CL98" s="125" t="e">
        <f t="shared" ca="1" si="64"/>
        <v>#VALUE!</v>
      </c>
      <c r="CM98" s="125" t="e">
        <f t="shared" ca="1" si="65"/>
        <v>#VALUE!</v>
      </c>
      <c r="CN98" s="96" t="e">
        <f t="shared" ca="1" si="66"/>
        <v>#N/A</v>
      </c>
      <c r="CO98" s="97">
        <f>Worksheet!Q93</f>
        <v>0</v>
      </c>
      <c r="CP98" t="str">
        <f t="shared" si="67"/>
        <v>1</v>
      </c>
      <c r="CQ98" s="108" t="e">
        <f t="shared" si="68"/>
        <v>#N/A</v>
      </c>
      <c r="CR98" t="str">
        <f t="shared" si="84"/>
        <v>Standard1</v>
      </c>
      <c r="CT98" s="104" t="str">
        <f t="shared" ca="1" si="69"/>
        <v>$B$4:$P$1376</v>
      </c>
      <c r="CU98" s="96" t="str">
        <f>VLOOKUP($CR98,$CT$3:CU$8,2,FALSE)</f>
        <v>$I$230:$I$439</v>
      </c>
      <c r="CV98" s="96" t="str">
        <f>VLOOKUP($CR98,$CT$3:CV$8,3,FALSE)</f>
        <v>$I$471:$I$735</v>
      </c>
      <c r="CW98" s="96" t="str">
        <f>VLOOKUP($CR98,$CT$3:CW$8,4,FALSE)</f>
        <v>$I$736:$I$826</v>
      </c>
      <c r="CX98" s="96" t="str">
        <f>VLOOKUP($CR98,$CT$3:CX$8,5,FALSE)</f>
        <v>$I$827:$I$891</v>
      </c>
      <c r="CY98" s="96" t="str">
        <f>VLOOKUP($CR98,$CT$3:CY$8,6,FALSE)</f>
        <v>$I$892:$I$960</v>
      </c>
      <c r="CZ98">
        <f>COUNTIF($CU$10:CU98,"&lt;&gt;"&amp;"")</f>
        <v>89</v>
      </c>
      <c r="DB98" t="str">
        <f t="shared" si="70"/>
        <v/>
      </c>
      <c r="DC98" t="e">
        <f t="shared" ca="1" si="71"/>
        <v>#N/A</v>
      </c>
    </row>
    <row r="99" spans="17:107" x14ac:dyDescent="0.25">
      <c r="Q99" s="58" t="e">
        <f t="shared" ca="1" si="76"/>
        <v>#N/A</v>
      </c>
      <c r="R99" t="str">
        <f>IF(Worksheet!I94=$S$2,$S$2,IF(Worksheet!I94=$S$3,$S$3,$S$1))</f>
        <v>5502A</v>
      </c>
      <c r="S99" s="59" t="str">
        <f t="shared" ca="1" si="77"/>
        <v>*</v>
      </c>
      <c r="T99" s="55" t="e">
        <f t="shared" si="50"/>
        <v>#N/A</v>
      </c>
      <c r="U99" s="60">
        <f>IF(Worksheet!S94="%",ABS(Worksheet!Z94),ABS(Worksheet!U94))</f>
        <v>0</v>
      </c>
      <c r="V99" s="126">
        <f>IF(Worksheet!S94="%",Worksheet!AA94,Worksheet!S94)</f>
        <v>0</v>
      </c>
      <c r="W99" s="60" t="str">
        <f>IF(Worksheet!S94="%","",IF(Worksheet!Z94&lt;&gt;"",Worksheet!Z94,""))</f>
        <v/>
      </c>
      <c r="X99" s="60" t="str">
        <f>IF(Worksheet!S94="%","",IF(Worksheet!AA94&lt;&gt;"",Worksheet!AA94,""))</f>
        <v/>
      </c>
      <c r="Y99" s="58" t="str">
        <f t="shared" si="51"/>
        <v/>
      </c>
      <c r="Z99" s="58" t="str">
        <f t="shared" si="52"/>
        <v>0</v>
      </c>
      <c r="AA99" s="58" t="str">
        <f t="shared" si="53"/>
        <v>DC</v>
      </c>
      <c r="AB99" s="58" t="str">
        <f t="shared" si="78"/>
        <v>DC0</v>
      </c>
      <c r="AC99" s="58" t="str">
        <f>IF(Worksheet!H94&lt;&gt;"",Worksheet!H94,"")</f>
        <v/>
      </c>
      <c r="AD99" s="58" t="str">
        <f t="shared" si="49"/>
        <v/>
      </c>
      <c r="AE99" s="109" t="str">
        <f t="shared" si="54"/>
        <v>DC0</v>
      </c>
      <c r="AF99" s="109" t="e">
        <f>HLOOKUP(AE99,$AH$10:AZ99,COUNTIF($AE$7:AE99,"&lt;&gt;"&amp;""),FALSE)</f>
        <v>#N/A</v>
      </c>
      <c r="AG99" s="66" t="e">
        <f t="shared" si="55"/>
        <v>#N/A</v>
      </c>
      <c r="AH99" s="96" t="e">
        <f ca="1">VLOOKUP($AG99,INDIRECT(CONCATENATE($CR99,"!",VLOOKUP($CR99,$AG$3:AH$8,AH$2,FALSE))),1,TRUE)</f>
        <v>#N/A</v>
      </c>
      <c r="AI99" s="96" t="e">
        <f ca="1">VLOOKUP($AG99,INDIRECT(CONCATENATE($CR99,"!",VLOOKUP($CR99,$AG$3:AI$8,AI$2,FALSE))),1,TRUE)</f>
        <v>#N/A</v>
      </c>
      <c r="AJ99" s="96" t="e">
        <f ca="1">VLOOKUP($AG99,INDIRECT(CONCATENATE($CR99,"!",VLOOKUP($CR99,$AG$3:AJ$8,AJ$2,FALSE))),1,TRUE)</f>
        <v>#N/A</v>
      </c>
      <c r="AK99" s="96" t="e">
        <f ca="1">VLOOKUP($AG99,INDIRECT(CONCATENATE($CR99,"!",VLOOKUP($CR99,$AG$3:AK$8,AK$2,FALSE))),1,TRUE)</f>
        <v>#N/A</v>
      </c>
      <c r="AL99" s="96" t="e">
        <f ca="1">VLOOKUP($AG99,INDIRECT(CONCATENATE($CR99,"!",VLOOKUP($CR99,$AG$3:AL$8,AL$2,FALSE))),1,TRUE)</f>
        <v>#N/A</v>
      </c>
      <c r="AM99" s="96" t="e">
        <f ca="1">VLOOKUP($AG99,INDIRECT(CONCATENATE($CR99,"!",VLOOKUP($CR99,$AG$3:AM$8,AM$2,FALSE))),1,TRUE)</f>
        <v>#N/A</v>
      </c>
      <c r="AN99" s="96" t="e">
        <f ca="1">VLOOKUP($AG99,INDIRECT(CONCATENATE($CR99,"!",VLOOKUP($CR99,$AG$3:AN$8,AN$2,FALSE))),1,TRUE)</f>
        <v>#N/A</v>
      </c>
      <c r="AO99" s="96" t="e">
        <f ca="1">VLOOKUP($AG99,INDIRECT(CONCATENATE($CR99,"!",VLOOKUP($CR99,$AG$3:AO$8,AO$2,FALSE))),1,TRUE)</f>
        <v>#N/A</v>
      </c>
      <c r="AP99" s="96" t="e">
        <f ca="1">VLOOKUP($AG99,INDIRECT(CONCATENATE($CR99,"!",VLOOKUP($CR99,$AG$3:AP$8,AP$2,FALSE))),1,TRUE)</f>
        <v>#N/A</v>
      </c>
      <c r="AQ99" s="96" t="e">
        <f ca="1">VLOOKUP($AG99,INDIRECT(CONCATENATE($CR99,"!",VLOOKUP($CR99,$AG$3:AQ$8,AQ$2,FALSE))),1,TRUE)</f>
        <v>#N/A</v>
      </c>
      <c r="AR99" s="96" t="e">
        <f ca="1">VLOOKUP($AG99,INDIRECT(CONCATENATE($CR99,"!",VLOOKUP($CR99,$AG$3:AR$8,AR$2,FALSE))),1,TRUE)</f>
        <v>#N/A</v>
      </c>
      <c r="AS99" s="96" t="e">
        <f ca="1">VLOOKUP($AG99,INDIRECT(CONCATENATE($CR99,"!",VLOOKUP($CR99,$AG$3:AS$8,AS$2,FALSE))),1,TRUE)</f>
        <v>#N/A</v>
      </c>
      <c r="AT99" s="96" t="e">
        <f ca="1">VLOOKUP($AG99,INDIRECT(CONCATENATE($CR99,"!",VLOOKUP($CR99,$AG$3:AT$8,AT$2,FALSE))),1,TRUE)</f>
        <v>#N/A</v>
      </c>
      <c r="AU99" s="96"/>
      <c r="AV99" s="96"/>
      <c r="AW99" s="96"/>
      <c r="AX99" s="96"/>
      <c r="AY99" s="96"/>
      <c r="AZ99" s="96"/>
      <c r="BA99" s="62">
        <f t="shared" si="72"/>
        <v>1</v>
      </c>
      <c r="BB99" s="58">
        <f t="shared" si="72"/>
        <v>1</v>
      </c>
      <c r="BC99" s="58">
        <f t="shared" si="73"/>
        <v>1</v>
      </c>
      <c r="BD99" s="58">
        <f t="shared" si="73"/>
        <v>1</v>
      </c>
      <c r="BE99" s="58">
        <f t="shared" si="79"/>
        <v>1</v>
      </c>
      <c r="BF99" s="58">
        <f t="shared" si="80"/>
        <v>1</v>
      </c>
      <c r="BG99" s="58">
        <f t="shared" si="81"/>
        <v>1</v>
      </c>
      <c r="BH99" s="58">
        <f t="shared" si="85"/>
        <v>1</v>
      </c>
      <c r="BI99" s="58">
        <f t="shared" si="85"/>
        <v>1</v>
      </c>
      <c r="BJ99" s="58">
        <f t="shared" si="85"/>
        <v>1</v>
      </c>
      <c r="BK99" s="58">
        <f t="shared" si="85"/>
        <v>1</v>
      </c>
      <c r="BL99" s="58">
        <f t="shared" si="85"/>
        <v>1</v>
      </c>
      <c r="BM99" s="58">
        <f t="shared" si="85"/>
        <v>1</v>
      </c>
      <c r="BU99" s="55" t="e">
        <f>HLOOKUP(AE99,$BA$10:BT99,COUNTIF($AE$7:AE99,"&lt;&gt;"&amp;""),FALSE)</f>
        <v>#N/A</v>
      </c>
      <c r="BV99" s="58">
        <f t="shared" si="82"/>
        <v>1</v>
      </c>
      <c r="BW99" s="55" t="str">
        <f t="shared" si="83"/>
        <v/>
      </c>
      <c r="BX99" s="110" t="str">
        <f ca="1">IF(OR(AE99=$BB$10,AE99=$BD$10,AE99=$BK$10,AE99=$BL$10,AE99=$BM$10),VLOOKUP(BW99,INDIRECT(CONCATENATE(CR99,"!",HLOOKUP(AE99,$CU$10:CY99,CZ99,FALSE))),1,TRUE),"")</f>
        <v/>
      </c>
      <c r="BY99" s="96" t="e">
        <f t="shared" ca="1" si="56"/>
        <v>#N/A</v>
      </c>
      <c r="BZ99" s="96" t="e">
        <f t="shared" ca="1" si="57"/>
        <v>#N/A</v>
      </c>
      <c r="CA99" s="96" t="e">
        <f t="shared" ca="1" si="58"/>
        <v>#N/A</v>
      </c>
      <c r="CB99" s="96" t="e">
        <f t="shared" ca="1" si="59"/>
        <v>#N/A</v>
      </c>
      <c r="CC99" s="96" t="e">
        <f t="shared" ca="1" si="60"/>
        <v>#VALUE!</v>
      </c>
      <c r="CD99" s="63">
        <f>Worksheet!K94</f>
        <v>0</v>
      </c>
      <c r="CE99" s="63">
        <f>Worksheet!L94</f>
        <v>0</v>
      </c>
      <c r="CF99" s="63">
        <f>Worksheet!M94</f>
        <v>0</v>
      </c>
      <c r="CG99" s="63">
        <f>Worksheet!N94</f>
        <v>0</v>
      </c>
      <c r="CH99" s="63">
        <f>Worksheet!O94</f>
        <v>0</v>
      </c>
      <c r="CI99" s="125" t="e">
        <f t="shared" ca="1" si="61"/>
        <v>#VALUE!</v>
      </c>
      <c r="CJ99" s="125" t="e">
        <f t="shared" ca="1" si="62"/>
        <v>#VALUE!</v>
      </c>
      <c r="CK99" s="125" t="e">
        <f t="shared" ca="1" si="63"/>
        <v>#VALUE!</v>
      </c>
      <c r="CL99" s="125" t="e">
        <f t="shared" ca="1" si="64"/>
        <v>#VALUE!</v>
      </c>
      <c r="CM99" s="125" t="e">
        <f t="shared" ca="1" si="65"/>
        <v>#VALUE!</v>
      </c>
      <c r="CN99" s="96" t="e">
        <f t="shared" ca="1" si="66"/>
        <v>#N/A</v>
      </c>
      <c r="CO99" s="97">
        <f>Worksheet!Q94</f>
        <v>0</v>
      </c>
      <c r="CP99" t="str">
        <f t="shared" si="67"/>
        <v>1</v>
      </c>
      <c r="CQ99" s="108" t="e">
        <f t="shared" si="68"/>
        <v>#N/A</v>
      </c>
      <c r="CR99" t="str">
        <f t="shared" si="84"/>
        <v>Standard1</v>
      </c>
      <c r="CT99" s="104" t="str">
        <f t="shared" ca="1" si="69"/>
        <v>$B$4:$P$1376</v>
      </c>
      <c r="CU99" s="96" t="str">
        <f>VLOOKUP($CR99,$CT$3:CU$8,2,FALSE)</f>
        <v>$I$230:$I$439</v>
      </c>
      <c r="CV99" s="96" t="str">
        <f>VLOOKUP($CR99,$CT$3:CV$8,3,FALSE)</f>
        <v>$I$471:$I$735</v>
      </c>
      <c r="CW99" s="96" t="str">
        <f>VLOOKUP($CR99,$CT$3:CW$8,4,FALSE)</f>
        <v>$I$736:$I$826</v>
      </c>
      <c r="CX99" s="96" t="str">
        <f>VLOOKUP($CR99,$CT$3:CX$8,5,FALSE)</f>
        <v>$I$827:$I$891</v>
      </c>
      <c r="CY99" s="96" t="str">
        <f>VLOOKUP($CR99,$CT$3:CY$8,6,FALSE)</f>
        <v>$I$892:$I$960</v>
      </c>
      <c r="CZ99">
        <f>COUNTIF($CU$10:CU99,"&lt;&gt;"&amp;"")</f>
        <v>90</v>
      </c>
      <c r="DB99" t="str">
        <f t="shared" si="70"/>
        <v/>
      </c>
      <c r="DC99" t="e">
        <f t="shared" ca="1" si="71"/>
        <v>#N/A</v>
      </c>
    </row>
    <row r="100" spans="17:107" x14ac:dyDescent="0.25">
      <c r="Q100" s="58" t="e">
        <f t="shared" ca="1" si="76"/>
        <v>#N/A</v>
      </c>
      <c r="R100" t="str">
        <f>IF(Worksheet!I95=$S$2,$S$2,IF(Worksheet!I95=$S$3,$S$3,$S$1))</f>
        <v>5502A</v>
      </c>
      <c r="S100" s="59" t="str">
        <f t="shared" ca="1" si="77"/>
        <v>*</v>
      </c>
      <c r="T100" s="55" t="e">
        <f t="shared" si="50"/>
        <v>#N/A</v>
      </c>
      <c r="U100" s="60">
        <f>IF(Worksheet!S95="%",ABS(Worksheet!Z95),ABS(Worksheet!U95))</f>
        <v>0</v>
      </c>
      <c r="V100" s="126">
        <f>IF(Worksheet!S95="%",Worksheet!AA95,Worksheet!S95)</f>
        <v>0</v>
      </c>
      <c r="W100" s="60" t="str">
        <f>IF(Worksheet!S95="%","",IF(Worksheet!Z95&lt;&gt;"",Worksheet!Z95,""))</f>
        <v/>
      </c>
      <c r="X100" s="60" t="str">
        <f>IF(Worksheet!S95="%","",IF(Worksheet!AA95&lt;&gt;"",Worksheet!AA95,""))</f>
        <v/>
      </c>
      <c r="Y100" s="58" t="str">
        <f t="shared" si="51"/>
        <v/>
      </c>
      <c r="Z100" s="58" t="str">
        <f t="shared" si="52"/>
        <v>0</v>
      </c>
      <c r="AA100" s="58" t="str">
        <f t="shared" si="53"/>
        <v>DC</v>
      </c>
      <c r="AB100" s="58" t="str">
        <f t="shared" si="78"/>
        <v>DC0</v>
      </c>
      <c r="AC100" s="58" t="str">
        <f>IF(Worksheet!H95&lt;&gt;"",Worksheet!H95,"")</f>
        <v/>
      </c>
      <c r="AD100" s="58" t="str">
        <f t="shared" si="49"/>
        <v/>
      </c>
      <c r="AE100" s="109" t="str">
        <f t="shared" si="54"/>
        <v>DC0</v>
      </c>
      <c r="AF100" s="109" t="e">
        <f>HLOOKUP(AE100,$AH$10:AZ100,COUNTIF($AE$7:AE100,"&lt;&gt;"&amp;""),FALSE)</f>
        <v>#N/A</v>
      </c>
      <c r="AG100" s="66" t="e">
        <f t="shared" si="55"/>
        <v>#N/A</v>
      </c>
      <c r="AH100" s="96" t="e">
        <f ca="1">VLOOKUP($AG100,INDIRECT(CONCATENATE($CR100,"!",VLOOKUP($CR100,$AG$3:AH$8,AH$2,FALSE))),1,TRUE)</f>
        <v>#N/A</v>
      </c>
      <c r="AI100" s="96" t="e">
        <f ca="1">VLOOKUP($AG100,INDIRECT(CONCATENATE($CR100,"!",VLOOKUP($CR100,$AG$3:AI$8,AI$2,FALSE))),1,TRUE)</f>
        <v>#N/A</v>
      </c>
      <c r="AJ100" s="96" t="e">
        <f ca="1">VLOOKUP($AG100,INDIRECT(CONCATENATE($CR100,"!",VLOOKUP($CR100,$AG$3:AJ$8,AJ$2,FALSE))),1,TRUE)</f>
        <v>#N/A</v>
      </c>
      <c r="AK100" s="96" t="e">
        <f ca="1">VLOOKUP($AG100,INDIRECT(CONCATENATE($CR100,"!",VLOOKUP($CR100,$AG$3:AK$8,AK$2,FALSE))),1,TRUE)</f>
        <v>#N/A</v>
      </c>
      <c r="AL100" s="96" t="e">
        <f ca="1">VLOOKUP($AG100,INDIRECT(CONCATENATE($CR100,"!",VLOOKUP($CR100,$AG$3:AL$8,AL$2,FALSE))),1,TRUE)</f>
        <v>#N/A</v>
      </c>
      <c r="AM100" s="96" t="e">
        <f ca="1">VLOOKUP($AG100,INDIRECT(CONCATENATE($CR100,"!",VLOOKUP($CR100,$AG$3:AM$8,AM$2,FALSE))),1,TRUE)</f>
        <v>#N/A</v>
      </c>
      <c r="AN100" s="96" t="e">
        <f ca="1">VLOOKUP($AG100,INDIRECT(CONCATENATE($CR100,"!",VLOOKUP($CR100,$AG$3:AN$8,AN$2,FALSE))),1,TRUE)</f>
        <v>#N/A</v>
      </c>
      <c r="AO100" s="96" t="e">
        <f ca="1">VLOOKUP($AG100,INDIRECT(CONCATENATE($CR100,"!",VLOOKUP($CR100,$AG$3:AO$8,AO$2,FALSE))),1,TRUE)</f>
        <v>#N/A</v>
      </c>
      <c r="AP100" s="96" t="e">
        <f ca="1">VLOOKUP($AG100,INDIRECT(CONCATENATE($CR100,"!",VLOOKUP($CR100,$AG$3:AP$8,AP$2,FALSE))),1,TRUE)</f>
        <v>#N/A</v>
      </c>
      <c r="AQ100" s="96" t="e">
        <f ca="1">VLOOKUP($AG100,INDIRECT(CONCATENATE($CR100,"!",VLOOKUP($CR100,$AG$3:AQ$8,AQ$2,FALSE))),1,TRUE)</f>
        <v>#N/A</v>
      </c>
      <c r="AR100" s="96" t="e">
        <f ca="1">VLOOKUP($AG100,INDIRECT(CONCATENATE($CR100,"!",VLOOKUP($CR100,$AG$3:AR$8,AR$2,FALSE))),1,TRUE)</f>
        <v>#N/A</v>
      </c>
      <c r="AS100" s="96" t="e">
        <f ca="1">VLOOKUP($AG100,INDIRECT(CONCATENATE($CR100,"!",VLOOKUP($CR100,$AG$3:AS$8,AS$2,FALSE))),1,TRUE)</f>
        <v>#N/A</v>
      </c>
      <c r="AT100" s="96" t="e">
        <f ca="1">VLOOKUP($AG100,INDIRECT(CONCATENATE($CR100,"!",VLOOKUP($CR100,$AG$3:AT$8,AT$2,FALSE))),1,TRUE)</f>
        <v>#N/A</v>
      </c>
      <c r="AU100" s="96"/>
      <c r="AV100" s="96"/>
      <c r="AW100" s="96"/>
      <c r="AX100" s="96"/>
      <c r="AY100" s="96"/>
      <c r="AZ100" s="96"/>
      <c r="BA100" s="62">
        <f t="shared" si="72"/>
        <v>1</v>
      </c>
      <c r="BB100" s="58">
        <f t="shared" si="72"/>
        <v>1</v>
      </c>
      <c r="BC100" s="58">
        <f t="shared" si="73"/>
        <v>1</v>
      </c>
      <c r="BD100" s="58">
        <f t="shared" si="73"/>
        <v>1</v>
      </c>
      <c r="BE100" s="58">
        <f t="shared" si="79"/>
        <v>1</v>
      </c>
      <c r="BF100" s="58">
        <f t="shared" si="80"/>
        <v>1</v>
      </c>
      <c r="BG100" s="58">
        <f t="shared" si="81"/>
        <v>1</v>
      </c>
      <c r="BH100" s="58">
        <f t="shared" si="85"/>
        <v>1</v>
      </c>
      <c r="BI100" s="58">
        <f t="shared" si="85"/>
        <v>1</v>
      </c>
      <c r="BJ100" s="58">
        <f t="shared" si="85"/>
        <v>1</v>
      </c>
      <c r="BK100" s="58">
        <f t="shared" si="85"/>
        <v>1</v>
      </c>
      <c r="BL100" s="58">
        <f t="shared" si="85"/>
        <v>1</v>
      </c>
      <c r="BM100" s="58">
        <f t="shared" si="85"/>
        <v>1</v>
      </c>
      <c r="BU100" s="55" t="e">
        <f>HLOOKUP(AE100,$BA$10:BT100,COUNTIF($AE$7:AE100,"&lt;&gt;"&amp;""),FALSE)</f>
        <v>#N/A</v>
      </c>
      <c r="BV100" s="58">
        <f t="shared" si="82"/>
        <v>1</v>
      </c>
      <c r="BW100" s="55" t="str">
        <f t="shared" si="83"/>
        <v/>
      </c>
      <c r="BX100" s="110" t="str">
        <f ca="1">IF(OR(AE100=$BB$10,AE100=$BD$10,AE100=$BK$10,AE100=$BL$10,AE100=$BM$10),VLOOKUP(BW100,INDIRECT(CONCATENATE(CR100,"!",HLOOKUP(AE100,$CU$10:CY100,CZ100,FALSE))),1,TRUE),"")</f>
        <v/>
      </c>
      <c r="BY100" s="96" t="e">
        <f t="shared" ca="1" si="56"/>
        <v>#N/A</v>
      </c>
      <c r="BZ100" s="96" t="e">
        <f t="shared" ca="1" si="57"/>
        <v>#N/A</v>
      </c>
      <c r="CA100" s="96" t="e">
        <f t="shared" ca="1" si="58"/>
        <v>#N/A</v>
      </c>
      <c r="CB100" s="96" t="e">
        <f t="shared" ca="1" si="59"/>
        <v>#N/A</v>
      </c>
      <c r="CC100" s="96" t="e">
        <f t="shared" ca="1" si="60"/>
        <v>#VALUE!</v>
      </c>
      <c r="CD100" s="63">
        <f>Worksheet!K95</f>
        <v>0</v>
      </c>
      <c r="CE100" s="63">
        <f>Worksheet!L95</f>
        <v>0</v>
      </c>
      <c r="CF100" s="63">
        <f>Worksheet!M95</f>
        <v>0</v>
      </c>
      <c r="CG100" s="63">
        <f>Worksheet!N95</f>
        <v>0</v>
      </c>
      <c r="CH100" s="63">
        <f>Worksheet!O95</f>
        <v>0</v>
      </c>
      <c r="CI100" s="125" t="e">
        <f t="shared" ca="1" si="61"/>
        <v>#VALUE!</v>
      </c>
      <c r="CJ100" s="125" t="e">
        <f t="shared" ca="1" si="62"/>
        <v>#VALUE!</v>
      </c>
      <c r="CK100" s="125" t="e">
        <f t="shared" ca="1" si="63"/>
        <v>#VALUE!</v>
      </c>
      <c r="CL100" s="125" t="e">
        <f t="shared" ca="1" si="64"/>
        <v>#VALUE!</v>
      </c>
      <c r="CM100" s="125" t="e">
        <f t="shared" ca="1" si="65"/>
        <v>#VALUE!</v>
      </c>
      <c r="CN100" s="96" t="e">
        <f t="shared" ca="1" si="66"/>
        <v>#N/A</v>
      </c>
      <c r="CO100" s="97">
        <f>Worksheet!Q95</f>
        <v>0</v>
      </c>
      <c r="CP100" t="str">
        <f t="shared" si="67"/>
        <v>1</v>
      </c>
      <c r="CQ100" s="108" t="e">
        <f t="shared" si="68"/>
        <v>#N/A</v>
      </c>
      <c r="CR100" t="str">
        <f t="shared" si="84"/>
        <v>Standard1</v>
      </c>
      <c r="CT100" s="104" t="str">
        <f t="shared" ca="1" si="69"/>
        <v>$B$4:$P$1376</v>
      </c>
      <c r="CU100" s="96" t="str">
        <f>VLOOKUP($CR100,$CT$3:CU$8,2,FALSE)</f>
        <v>$I$230:$I$439</v>
      </c>
      <c r="CV100" s="96" t="str">
        <f>VLOOKUP($CR100,$CT$3:CV$8,3,FALSE)</f>
        <v>$I$471:$I$735</v>
      </c>
      <c r="CW100" s="96" t="str">
        <f>VLOOKUP($CR100,$CT$3:CW$8,4,FALSE)</f>
        <v>$I$736:$I$826</v>
      </c>
      <c r="CX100" s="96" t="str">
        <f>VLOOKUP($CR100,$CT$3:CX$8,5,FALSE)</f>
        <v>$I$827:$I$891</v>
      </c>
      <c r="CY100" s="96" t="str">
        <f>VLOOKUP($CR100,$CT$3:CY$8,6,FALSE)</f>
        <v>$I$892:$I$960</v>
      </c>
      <c r="CZ100">
        <f>COUNTIF($CU$10:CU100,"&lt;&gt;"&amp;"")</f>
        <v>91</v>
      </c>
      <c r="DB100" t="str">
        <f t="shared" si="70"/>
        <v/>
      </c>
      <c r="DC100" t="e">
        <f t="shared" ca="1" si="71"/>
        <v>#N/A</v>
      </c>
    </row>
    <row r="101" spans="17:107" x14ac:dyDescent="0.25">
      <c r="Q101" s="58" t="e">
        <f t="shared" ref="Q101:Q120" ca="1" si="86">CONCATENATE(AE101,CQ101,AF101,BX101)</f>
        <v>#N/A</v>
      </c>
      <c r="R101" t="str">
        <f>IF(Worksheet!I96=$S$2,$S$2,IF(Worksheet!I96=$S$3,$S$3,$S$1))</f>
        <v>5502A</v>
      </c>
      <c r="S101" s="59" t="str">
        <f t="shared" ca="1" si="77"/>
        <v>*</v>
      </c>
      <c r="T101" s="55" t="e">
        <f t="shared" ref="T101:T120" si="87">CQ101</f>
        <v>#N/A</v>
      </c>
      <c r="U101" s="60">
        <f>IF(Worksheet!S96="%",ABS(Worksheet!Z96),ABS(Worksheet!U96))</f>
        <v>0</v>
      </c>
      <c r="V101" s="126">
        <f>IF(Worksheet!S96="%",Worksheet!AA96,Worksheet!S96)</f>
        <v>0</v>
      </c>
      <c r="W101" s="60" t="str">
        <f>IF(Worksheet!S96="%","",IF(Worksheet!Z96&lt;&gt;"",Worksheet!Z96,""))</f>
        <v/>
      </c>
      <c r="X101" s="60" t="str">
        <f>IF(Worksheet!S96="%","",IF(Worksheet!AA96&lt;&gt;"",Worksheet!AA96,""))</f>
        <v/>
      </c>
      <c r="Y101" s="58" t="str">
        <f t="shared" ref="Y101:Y120" si="88">IF(OR(LEFT(RIGHT(V101,2),1)="°",LEFT(RIGHT(V101,2),1)="Ω",LEFT(RIGHT(V101,2),1)=Z101),"",LEFT(RIGHT(V101,2),1))</f>
        <v/>
      </c>
      <c r="Z101" s="58" t="str">
        <f t="shared" ref="Z101:Z120" si="89">IF(RIGHT(V101,1)="Ω","O",IF(RIGHT(V101,2)="°F","DGF",IF(RIGHT(V101,2)="°C","DGC",RIGHT(V101,1))))</f>
        <v>0</v>
      </c>
      <c r="AA101" s="58" t="str">
        <f t="shared" ref="AA101:AA120" si="90">IF(X101&lt;&gt;"","AC","DC")</f>
        <v>DC</v>
      </c>
      <c r="AB101" s="58" t="str">
        <f t="shared" ref="AB101:AB120" si="91">IF(OR(Z101="DGC",Z101="DGF",Z101="O",Z101="F"),Z101,CONCATENATE(AA101,Z101))</f>
        <v>DC0</v>
      </c>
      <c r="AC101" s="58" t="str">
        <f>IF(Worksheet!H96&lt;&gt;"",Worksheet!H96,"")</f>
        <v/>
      </c>
      <c r="AD101" s="58" t="str">
        <f t="shared" ref="AD101:AD120" si="92">IF(RIGHT(AB101,2)="f","Capacitance",IF(RIGHT(AB101,1)="Z","Frequency",IF(RIGHT(AB101,1)="O","Resistance",IF(AND(RIGHT(AB101,1)="A",AC101&lt;&gt;""),CONCATENATE(AB101,$R$5,AC101,$R$5,"TURN"),""))))</f>
        <v/>
      </c>
      <c r="AE101" s="109" t="str">
        <f t="shared" ref="AE101:AE120" si="93">IF(AD101&lt;&gt;"",AD101,AB101)</f>
        <v>DC0</v>
      </c>
      <c r="AF101" s="109" t="e">
        <f>HLOOKUP(AE101,$AH$10:AZ101,COUNTIF($AE$7:AE101,"&lt;&gt;"&amp;""),FALSE)</f>
        <v>#N/A</v>
      </c>
      <c r="AG101" s="66" t="e">
        <f t="shared" ref="AG101:AG120" si="94">U101*BU101</f>
        <v>#N/A</v>
      </c>
      <c r="AH101" s="96" t="e">
        <f ca="1">VLOOKUP($AG101,INDIRECT(CONCATENATE($CR101,"!",VLOOKUP($CR101,$AG$3:AH$8,AH$2,FALSE))),1,TRUE)</f>
        <v>#N/A</v>
      </c>
      <c r="AI101" s="96" t="e">
        <f ca="1">VLOOKUP($AG101,INDIRECT(CONCATENATE($CR101,"!",VLOOKUP($CR101,$AG$3:AI$8,AI$2,FALSE))),1,TRUE)</f>
        <v>#N/A</v>
      </c>
      <c r="AJ101" s="96" t="e">
        <f ca="1">VLOOKUP($AG101,INDIRECT(CONCATENATE($CR101,"!",VLOOKUP($CR101,$AG$3:AJ$8,AJ$2,FALSE))),1,TRUE)</f>
        <v>#N/A</v>
      </c>
      <c r="AK101" s="96" t="e">
        <f ca="1">VLOOKUP($AG101,INDIRECT(CONCATENATE($CR101,"!",VLOOKUP($CR101,$AG$3:AK$8,AK$2,FALSE))),1,TRUE)</f>
        <v>#N/A</v>
      </c>
      <c r="AL101" s="96" t="e">
        <f ca="1">VLOOKUP($AG101,INDIRECT(CONCATENATE($CR101,"!",VLOOKUP($CR101,$AG$3:AL$8,AL$2,FALSE))),1,TRUE)</f>
        <v>#N/A</v>
      </c>
      <c r="AM101" s="96" t="e">
        <f ca="1">VLOOKUP($AG101,INDIRECT(CONCATENATE($CR101,"!",VLOOKUP($CR101,$AG$3:AM$8,AM$2,FALSE))),1,TRUE)</f>
        <v>#N/A</v>
      </c>
      <c r="AN101" s="96" t="e">
        <f ca="1">VLOOKUP($AG101,INDIRECT(CONCATENATE($CR101,"!",VLOOKUP($CR101,$AG$3:AN$8,AN$2,FALSE))),1,TRUE)</f>
        <v>#N/A</v>
      </c>
      <c r="AO101" s="96" t="e">
        <f ca="1">VLOOKUP($AG101,INDIRECT(CONCATENATE($CR101,"!",VLOOKUP($CR101,$AG$3:AO$8,AO$2,FALSE))),1,TRUE)</f>
        <v>#N/A</v>
      </c>
      <c r="AP101" s="96" t="e">
        <f ca="1">VLOOKUP($AG101,INDIRECT(CONCATENATE($CR101,"!",VLOOKUP($CR101,$AG$3:AP$8,AP$2,FALSE))),1,TRUE)</f>
        <v>#N/A</v>
      </c>
      <c r="AQ101" s="96" t="e">
        <f ca="1">VLOOKUP($AG101,INDIRECT(CONCATENATE($CR101,"!",VLOOKUP($CR101,$AG$3:AQ$8,AQ$2,FALSE))),1,TRUE)</f>
        <v>#N/A</v>
      </c>
      <c r="AR101" s="96" t="e">
        <f ca="1">VLOOKUP($AG101,INDIRECT(CONCATENATE($CR101,"!",VLOOKUP($CR101,$AG$3:AR$8,AR$2,FALSE))),1,TRUE)</f>
        <v>#N/A</v>
      </c>
      <c r="AS101" s="96" t="e">
        <f ca="1">VLOOKUP($AG101,INDIRECT(CONCATENATE($CR101,"!",VLOOKUP($CR101,$AG$3:AS$8,AS$2,FALSE))),1,TRUE)</f>
        <v>#N/A</v>
      </c>
      <c r="AT101" s="96" t="e">
        <f ca="1">VLOOKUP($AG101,INDIRECT(CONCATENATE($CR101,"!",VLOOKUP($CR101,$AG$3:AT$8,AT$2,FALSE))),1,TRUE)</f>
        <v>#N/A</v>
      </c>
      <c r="AU101" s="96"/>
      <c r="AV101" s="96"/>
      <c r="AW101" s="96"/>
      <c r="AX101" s="96"/>
      <c r="AY101" s="96"/>
      <c r="AZ101" s="96"/>
      <c r="BA101" s="62">
        <f t="shared" si="72"/>
        <v>1</v>
      </c>
      <c r="BB101" s="58">
        <f t="shared" si="72"/>
        <v>1</v>
      </c>
      <c r="BC101" s="58">
        <f t="shared" si="73"/>
        <v>1</v>
      </c>
      <c r="BD101" s="58">
        <f t="shared" si="73"/>
        <v>1</v>
      </c>
      <c r="BE101" s="58">
        <f t="shared" si="79"/>
        <v>1</v>
      </c>
      <c r="BF101" s="58">
        <f t="shared" si="80"/>
        <v>1</v>
      </c>
      <c r="BG101" s="58">
        <f t="shared" si="81"/>
        <v>1</v>
      </c>
      <c r="BH101" s="58">
        <f t="shared" si="85"/>
        <v>1</v>
      </c>
      <c r="BI101" s="58">
        <f t="shared" si="85"/>
        <v>1</v>
      </c>
      <c r="BJ101" s="58">
        <f t="shared" si="85"/>
        <v>1</v>
      </c>
      <c r="BK101" s="58">
        <f t="shared" si="85"/>
        <v>1</v>
      </c>
      <c r="BL101" s="58">
        <f t="shared" si="85"/>
        <v>1</v>
      </c>
      <c r="BM101" s="58">
        <f t="shared" si="85"/>
        <v>1</v>
      </c>
      <c r="BU101" s="55" t="e">
        <f>HLOOKUP(AE101,$BA$10:BT101,COUNTIF($AE$7:AE101,"&lt;&gt;"&amp;""),FALSE)</f>
        <v>#N/A</v>
      </c>
      <c r="BV101" s="58">
        <f t="shared" si="82"/>
        <v>1</v>
      </c>
      <c r="BW101" s="55" t="str">
        <f t="shared" ref="BW101:BW120" si="95">IF(W101&lt;&gt;"",IF(Z101="A",IF(W101&gt;50,W101*0.0001,BV101*W101),BV101*W101),"")</f>
        <v/>
      </c>
      <c r="BX101" s="110" t="str">
        <f ca="1">IF(OR(AE101=$BB$10,AE101=$BD$10,AE101=$BK$10,AE101=$BL$10,AE101=$BM$10),VLOOKUP(BW101,INDIRECT(CONCATENATE(CR101,"!",HLOOKUP(AE101,$CU$10:CY101,CZ101,FALSE))),1,TRUE),"")</f>
        <v/>
      </c>
      <c r="BY101" s="96" t="e">
        <f t="shared" ref="BY101:BY120" ca="1" si="96">VLOOKUP(Q101,INDIRECT(CONCATENATE(CR101,"!",$CT101)),11,FALSE)</f>
        <v>#N/A</v>
      </c>
      <c r="BZ101" s="96" t="e">
        <f t="shared" ref="BZ101:BZ120" ca="1" si="97">VLOOKUP(Q101,INDIRECT(CONCATENATE(CR101,"!",$CT101)),12,FALSE)</f>
        <v>#N/A</v>
      </c>
      <c r="CA101" s="96" t="e">
        <f t="shared" ref="CA101:CA120" ca="1" si="98">VLOOKUP(Q101,INDIRECT(CONCATENATE(CR101,"!",$CT101)),13,FALSE)</f>
        <v>#N/A</v>
      </c>
      <c r="CB101" s="96" t="e">
        <f t="shared" ref="CB101:CB120" ca="1" si="99">VLOOKUP(Q101,INDIRECT(CONCATENATE(CR101,"!",$CT101)),14,FALSE)</f>
        <v>#N/A</v>
      </c>
      <c r="CC101" s="96" t="e">
        <f t="shared" ref="CC101:CC120" ca="1" si="100">DB101/DC101</f>
        <v>#VALUE!</v>
      </c>
      <c r="CD101" s="63">
        <f>Worksheet!K96</f>
        <v>0</v>
      </c>
      <c r="CE101" s="63">
        <f>Worksheet!L96</f>
        <v>0</v>
      </c>
      <c r="CF101" s="63">
        <f>Worksheet!M96</f>
        <v>0</v>
      </c>
      <c r="CG101" s="63">
        <f>Worksheet!N96</f>
        <v>0</v>
      </c>
      <c r="CH101" s="63">
        <f>Worksheet!O96</f>
        <v>0</v>
      </c>
      <c r="CI101" s="125" t="e">
        <f t="shared" ref="CI101:CI120" ca="1" si="101">CD101*$CC101</f>
        <v>#VALUE!</v>
      </c>
      <c r="CJ101" s="125" t="e">
        <f t="shared" ref="CJ101:CJ120" ca="1" si="102">CE101*$CC101</f>
        <v>#VALUE!</v>
      </c>
      <c r="CK101" s="125" t="e">
        <f t="shared" ref="CK101:CK120" ca="1" si="103">CF101*$CC101</f>
        <v>#VALUE!</v>
      </c>
      <c r="CL101" s="125" t="e">
        <f t="shared" ref="CL101:CL120" ca="1" si="104">CG101*$CC101</f>
        <v>#VALUE!</v>
      </c>
      <c r="CM101" s="125" t="e">
        <f t="shared" ref="CM101:CM120" ca="1" si="105">CH101*$CC101</f>
        <v>#VALUE!</v>
      </c>
      <c r="CN101" s="96" t="e">
        <f t="shared" ref="CN101:CN120" ca="1" si="106">VLOOKUP(Q101,INDIRECT(CONCATENATE(CR101,"!",$CT101)),7,FALSE)</f>
        <v>#N/A</v>
      </c>
      <c r="CO101" s="97">
        <f>Worksheet!Q96</f>
        <v>0</v>
      </c>
      <c r="CP101" t="str">
        <f t="shared" ref="CP101:CP120" si="107">CONCATENATE(LEFT(CO101,LEN(CO101)-1),1)</f>
        <v>1</v>
      </c>
      <c r="CQ101" s="108" t="e">
        <f t="shared" ref="CQ101:CQ120" si="108">VALUE(CP101)*BU101</f>
        <v>#N/A</v>
      </c>
      <c r="CR101" t="str">
        <f t="shared" si="84"/>
        <v>Standard1</v>
      </c>
      <c r="CT101" s="104" t="str">
        <f t="shared" ref="CT101:CT120" ca="1" si="109">ADDRESS(4,2,1)&amp;":"&amp;ADDRESS(COUNTIF(INDIRECT(CONCATENATE(CR101,"!","C:C")),"&lt;&gt;"&amp;""),16,1)</f>
        <v>$B$4:$P$1376</v>
      </c>
      <c r="CU101" s="96" t="str">
        <f>VLOOKUP($CR101,$CT$3:CU$8,2,FALSE)</f>
        <v>$I$230:$I$439</v>
      </c>
      <c r="CV101" s="96" t="str">
        <f>VLOOKUP($CR101,$CT$3:CV$8,3,FALSE)</f>
        <v>$I$471:$I$735</v>
      </c>
      <c r="CW101" s="96" t="str">
        <f>VLOOKUP($CR101,$CT$3:CW$8,4,FALSE)</f>
        <v>$I$736:$I$826</v>
      </c>
      <c r="CX101" s="96" t="str">
        <f>VLOOKUP($CR101,$CT$3:CX$8,5,FALSE)</f>
        <v>$I$827:$I$891</v>
      </c>
      <c r="CY101" s="96" t="str">
        <f>VLOOKUP($CR101,$CT$3:CY$8,6,FALSE)</f>
        <v>$I$892:$I$960</v>
      </c>
      <c r="CZ101">
        <f>COUNTIF($CU$10:CU101,"&lt;&gt;"&amp;"")</f>
        <v>92</v>
      </c>
      <c r="DB101" t="str">
        <f t="shared" ref="DB101:DB120" si="110">IF(LEFT(V101,1)="p",0.000000000001,IF(LEFT(V101)="n",0.000000001,IF(LEFT(V101,1)="µ",0.000001,IF(EXACT(LEFT(V101),"m")=TRUE,0.001,IF(OR(V101="V",V101="A",V101="Ω",V101="O",V101="Hz",V101="F",V101="DGC",V101="DGF",V101="°F",V101="°C"),1,IF(EXACT(LEFT(V101,1),"k")=TRUE,1000,IF(EXACT(LEFT(V101,1),"M")=TRUE,1000000,"")))))))</f>
        <v/>
      </c>
      <c r="DC101" t="e">
        <f t="shared" ref="DC101:DC120" ca="1" si="111">IF(LEFT(CN101,1)="p",0.000000000001,IF(LEFT(CN101,1)="n",0.000000001,IF(LEFT(CN101,1)="µ",0.000001,IF(EXACT(LEFT(CN101,1),"m")=TRUE,0.001,IF(OR(CN101="V",CN101="A",CN101="Ω",CN101="Hz",CN101="F",CN101="°F",CN101="°C"),1,IF(LEFT(CN101,1)="k",1000,IF(EXACT(LEFT(CN101,1),"M")=TRUE,1000000,"ERROR")))))))</f>
        <v>#N/A</v>
      </c>
    </row>
    <row r="102" spans="17:107" x14ac:dyDescent="0.25">
      <c r="Q102" s="58" t="e">
        <f t="shared" ca="1" si="86"/>
        <v>#N/A</v>
      </c>
      <c r="R102" t="str">
        <f>IF(Worksheet!I97=$S$2,$S$2,IF(Worksheet!I97=$S$3,$S$3,$S$1))</f>
        <v>5502A</v>
      </c>
      <c r="S102" s="59" t="str">
        <f t="shared" ca="1" si="77"/>
        <v>*</v>
      </c>
      <c r="T102" s="55" t="e">
        <f t="shared" si="87"/>
        <v>#N/A</v>
      </c>
      <c r="U102" s="60">
        <f>IF(Worksheet!S97="%",ABS(Worksheet!Z97),ABS(Worksheet!U97))</f>
        <v>0</v>
      </c>
      <c r="V102" s="126">
        <f>IF(Worksheet!S97="%",Worksheet!AA97,Worksheet!S97)</f>
        <v>0</v>
      </c>
      <c r="W102" s="60" t="str">
        <f>IF(Worksheet!S97="%","",IF(Worksheet!Z97&lt;&gt;"",Worksheet!Z97,""))</f>
        <v/>
      </c>
      <c r="X102" s="60" t="str">
        <f>IF(Worksheet!S97="%","",IF(Worksheet!AA97&lt;&gt;"",Worksheet!AA97,""))</f>
        <v/>
      </c>
      <c r="Y102" s="58" t="str">
        <f t="shared" si="88"/>
        <v/>
      </c>
      <c r="Z102" s="58" t="str">
        <f t="shared" si="89"/>
        <v>0</v>
      </c>
      <c r="AA102" s="58" t="str">
        <f t="shared" si="90"/>
        <v>DC</v>
      </c>
      <c r="AB102" s="58" t="str">
        <f t="shared" si="91"/>
        <v>DC0</v>
      </c>
      <c r="AC102" s="58" t="str">
        <f>IF(Worksheet!H97&lt;&gt;"",Worksheet!H97,"")</f>
        <v/>
      </c>
      <c r="AD102" s="58" t="str">
        <f t="shared" si="92"/>
        <v/>
      </c>
      <c r="AE102" s="109" t="str">
        <f t="shared" si="93"/>
        <v>DC0</v>
      </c>
      <c r="AF102" s="109" t="e">
        <f>HLOOKUP(AE102,$AH$10:AZ102,COUNTIF($AE$7:AE102,"&lt;&gt;"&amp;""),FALSE)</f>
        <v>#N/A</v>
      </c>
      <c r="AG102" s="66" t="e">
        <f t="shared" si="94"/>
        <v>#N/A</v>
      </c>
      <c r="AH102" s="96" t="e">
        <f ca="1">VLOOKUP($AG102,INDIRECT(CONCATENATE($CR102,"!",VLOOKUP($CR102,$AG$3:AH$8,AH$2,FALSE))),1,TRUE)</f>
        <v>#N/A</v>
      </c>
      <c r="AI102" s="96" t="e">
        <f ca="1">VLOOKUP($AG102,INDIRECT(CONCATENATE($CR102,"!",VLOOKUP($CR102,$AG$3:AI$8,AI$2,FALSE))),1,TRUE)</f>
        <v>#N/A</v>
      </c>
      <c r="AJ102" s="96" t="e">
        <f ca="1">VLOOKUP($AG102,INDIRECT(CONCATENATE($CR102,"!",VLOOKUP($CR102,$AG$3:AJ$8,AJ$2,FALSE))),1,TRUE)</f>
        <v>#N/A</v>
      </c>
      <c r="AK102" s="96" t="e">
        <f ca="1">VLOOKUP($AG102,INDIRECT(CONCATENATE($CR102,"!",VLOOKUP($CR102,$AG$3:AK$8,AK$2,FALSE))),1,TRUE)</f>
        <v>#N/A</v>
      </c>
      <c r="AL102" s="96" t="e">
        <f ca="1">VLOOKUP($AG102,INDIRECT(CONCATENATE($CR102,"!",VLOOKUP($CR102,$AG$3:AL$8,AL$2,FALSE))),1,TRUE)</f>
        <v>#N/A</v>
      </c>
      <c r="AM102" s="96" t="e">
        <f ca="1">VLOOKUP($AG102,INDIRECT(CONCATENATE($CR102,"!",VLOOKUP($CR102,$AG$3:AM$8,AM$2,FALSE))),1,TRUE)</f>
        <v>#N/A</v>
      </c>
      <c r="AN102" s="96" t="e">
        <f ca="1">VLOOKUP($AG102,INDIRECT(CONCATENATE($CR102,"!",VLOOKUP($CR102,$AG$3:AN$8,AN$2,FALSE))),1,TRUE)</f>
        <v>#N/A</v>
      </c>
      <c r="AO102" s="96" t="e">
        <f ca="1">VLOOKUP($AG102,INDIRECT(CONCATENATE($CR102,"!",VLOOKUP($CR102,$AG$3:AO$8,AO$2,FALSE))),1,TRUE)</f>
        <v>#N/A</v>
      </c>
      <c r="AP102" s="96" t="e">
        <f ca="1">VLOOKUP($AG102,INDIRECT(CONCATENATE($CR102,"!",VLOOKUP($CR102,$AG$3:AP$8,AP$2,FALSE))),1,TRUE)</f>
        <v>#N/A</v>
      </c>
      <c r="AQ102" s="96" t="e">
        <f ca="1">VLOOKUP($AG102,INDIRECT(CONCATENATE($CR102,"!",VLOOKUP($CR102,$AG$3:AQ$8,AQ$2,FALSE))),1,TRUE)</f>
        <v>#N/A</v>
      </c>
      <c r="AR102" s="96" t="e">
        <f ca="1">VLOOKUP($AG102,INDIRECT(CONCATENATE($CR102,"!",VLOOKUP($CR102,$AG$3:AR$8,AR$2,FALSE))),1,TRUE)</f>
        <v>#N/A</v>
      </c>
      <c r="AS102" s="96" t="e">
        <f ca="1">VLOOKUP($AG102,INDIRECT(CONCATENATE($CR102,"!",VLOOKUP($CR102,$AG$3:AS$8,AS$2,FALSE))),1,TRUE)</f>
        <v>#N/A</v>
      </c>
      <c r="AT102" s="96" t="e">
        <f ca="1">VLOOKUP($AG102,INDIRECT(CONCATENATE($CR102,"!",VLOOKUP($CR102,$AG$3:AT$8,AT$2,FALSE))),1,TRUE)</f>
        <v>#N/A</v>
      </c>
      <c r="AU102" s="96"/>
      <c r="AV102" s="96"/>
      <c r="AW102" s="96"/>
      <c r="AX102" s="96"/>
      <c r="AY102" s="96"/>
      <c r="AZ102" s="96"/>
      <c r="BA102" s="62">
        <f t="shared" ref="BA102:BB120" si="112">IF($V102="mV",0.001,IF($V102="µV",0.000001,IF($V102="kV",1000,1)))</f>
        <v>1</v>
      </c>
      <c r="BB102" s="58">
        <f t="shared" si="112"/>
        <v>1</v>
      </c>
      <c r="BC102" s="58">
        <f t="shared" ref="BC102:BD120" si="113">IF($V102="mA",0.001,IF($V102="µA",0.000001,IF($V102="kA",1000,1)))</f>
        <v>1</v>
      </c>
      <c r="BD102" s="58">
        <f t="shared" si="113"/>
        <v>1</v>
      </c>
      <c r="BE102" s="58">
        <f t="shared" si="79"/>
        <v>1</v>
      </c>
      <c r="BF102" s="58">
        <f t="shared" si="80"/>
        <v>1</v>
      </c>
      <c r="BG102" s="58">
        <f t="shared" si="81"/>
        <v>1</v>
      </c>
      <c r="BH102" s="58">
        <f t="shared" si="85"/>
        <v>1</v>
      </c>
      <c r="BI102" s="58">
        <f t="shared" si="85"/>
        <v>1</v>
      </c>
      <c r="BJ102" s="58">
        <f t="shared" si="85"/>
        <v>1</v>
      </c>
      <c r="BK102" s="58">
        <f t="shared" si="85"/>
        <v>1</v>
      </c>
      <c r="BL102" s="58">
        <f t="shared" si="85"/>
        <v>1</v>
      </c>
      <c r="BM102" s="58">
        <f t="shared" si="85"/>
        <v>1</v>
      </c>
      <c r="BU102" s="55" t="e">
        <f>HLOOKUP(AE102,$BA$10:BT102,COUNTIF($AE$7:AE102,"&lt;&gt;"&amp;""),FALSE)</f>
        <v>#N/A</v>
      </c>
      <c r="BV102" s="58">
        <f t="shared" si="82"/>
        <v>1</v>
      </c>
      <c r="BW102" s="55" t="str">
        <f t="shared" si="95"/>
        <v/>
      </c>
      <c r="BX102" s="110" t="str">
        <f ca="1">IF(OR(AE102=$BB$10,AE102=$BD$10,AE102=$BK$10,AE102=$BL$10,AE102=$BM$10),VLOOKUP(BW102,INDIRECT(CONCATENATE(CR102,"!",HLOOKUP(AE102,$CU$10:CY102,CZ102,FALSE))),1,TRUE),"")</f>
        <v/>
      </c>
      <c r="BY102" s="96" t="e">
        <f t="shared" ca="1" si="96"/>
        <v>#N/A</v>
      </c>
      <c r="BZ102" s="96" t="e">
        <f t="shared" ca="1" si="97"/>
        <v>#N/A</v>
      </c>
      <c r="CA102" s="96" t="e">
        <f t="shared" ca="1" si="98"/>
        <v>#N/A</v>
      </c>
      <c r="CB102" s="96" t="e">
        <f t="shared" ca="1" si="99"/>
        <v>#N/A</v>
      </c>
      <c r="CC102" s="96" t="e">
        <f t="shared" ca="1" si="100"/>
        <v>#VALUE!</v>
      </c>
      <c r="CD102" s="63">
        <f>Worksheet!K97</f>
        <v>0</v>
      </c>
      <c r="CE102" s="63">
        <f>Worksheet!L97</f>
        <v>0</v>
      </c>
      <c r="CF102" s="63">
        <f>Worksheet!M97</f>
        <v>0</v>
      </c>
      <c r="CG102" s="63">
        <f>Worksheet!N97</f>
        <v>0</v>
      </c>
      <c r="CH102" s="63">
        <f>Worksheet!O97</f>
        <v>0</v>
      </c>
      <c r="CI102" s="125" t="e">
        <f t="shared" ca="1" si="101"/>
        <v>#VALUE!</v>
      </c>
      <c r="CJ102" s="125" t="e">
        <f t="shared" ca="1" si="102"/>
        <v>#VALUE!</v>
      </c>
      <c r="CK102" s="125" t="e">
        <f t="shared" ca="1" si="103"/>
        <v>#VALUE!</v>
      </c>
      <c r="CL102" s="125" t="e">
        <f t="shared" ca="1" si="104"/>
        <v>#VALUE!</v>
      </c>
      <c r="CM102" s="125" t="e">
        <f t="shared" ca="1" si="105"/>
        <v>#VALUE!</v>
      </c>
      <c r="CN102" s="96" t="e">
        <f t="shared" ca="1" si="106"/>
        <v>#N/A</v>
      </c>
      <c r="CO102" s="97">
        <f>Worksheet!Q97</f>
        <v>0</v>
      </c>
      <c r="CP102" t="str">
        <f t="shared" si="107"/>
        <v>1</v>
      </c>
      <c r="CQ102" s="108" t="e">
        <f t="shared" si="108"/>
        <v>#N/A</v>
      </c>
      <c r="CR102" t="str">
        <f t="shared" si="84"/>
        <v>Standard1</v>
      </c>
      <c r="CT102" s="104" t="str">
        <f t="shared" ca="1" si="109"/>
        <v>$B$4:$P$1376</v>
      </c>
      <c r="CU102" s="96" t="str">
        <f>VLOOKUP($CR102,$CT$3:CU$8,2,FALSE)</f>
        <v>$I$230:$I$439</v>
      </c>
      <c r="CV102" s="96" t="str">
        <f>VLOOKUP($CR102,$CT$3:CV$8,3,FALSE)</f>
        <v>$I$471:$I$735</v>
      </c>
      <c r="CW102" s="96" t="str">
        <f>VLOOKUP($CR102,$CT$3:CW$8,4,FALSE)</f>
        <v>$I$736:$I$826</v>
      </c>
      <c r="CX102" s="96" t="str">
        <f>VLOOKUP($CR102,$CT$3:CX$8,5,FALSE)</f>
        <v>$I$827:$I$891</v>
      </c>
      <c r="CY102" s="96" t="str">
        <f>VLOOKUP($CR102,$CT$3:CY$8,6,FALSE)</f>
        <v>$I$892:$I$960</v>
      </c>
      <c r="CZ102">
        <f>COUNTIF($CU$10:CU102,"&lt;&gt;"&amp;"")</f>
        <v>93</v>
      </c>
      <c r="DB102" t="str">
        <f t="shared" si="110"/>
        <v/>
      </c>
      <c r="DC102" t="e">
        <f t="shared" ca="1" si="111"/>
        <v>#N/A</v>
      </c>
    </row>
    <row r="103" spans="17:107" x14ac:dyDescent="0.25">
      <c r="Q103" s="58" t="e">
        <f t="shared" ca="1" si="86"/>
        <v>#N/A</v>
      </c>
      <c r="R103" t="str">
        <f>IF(Worksheet!I98=$S$2,$S$2,IF(Worksheet!I98=$S$3,$S$3,$S$1))</f>
        <v>5502A</v>
      </c>
      <c r="S103" s="59" t="str">
        <f t="shared" ca="1" si="77"/>
        <v>*</v>
      </c>
      <c r="T103" s="55" t="e">
        <f t="shared" si="87"/>
        <v>#N/A</v>
      </c>
      <c r="U103" s="60">
        <f>IF(Worksheet!S98="%",ABS(Worksheet!Z98),ABS(Worksheet!U98))</f>
        <v>0</v>
      </c>
      <c r="V103" s="126">
        <f>IF(Worksheet!S98="%",Worksheet!AA98,Worksheet!S98)</f>
        <v>0</v>
      </c>
      <c r="W103" s="60" t="str">
        <f>IF(Worksheet!S98="%","",IF(Worksheet!Z98&lt;&gt;"",Worksheet!Z98,""))</f>
        <v/>
      </c>
      <c r="X103" s="60" t="str">
        <f>IF(Worksheet!S98="%","",IF(Worksheet!AA98&lt;&gt;"",Worksheet!AA98,""))</f>
        <v/>
      </c>
      <c r="Y103" s="58" t="str">
        <f t="shared" si="88"/>
        <v/>
      </c>
      <c r="Z103" s="58" t="str">
        <f t="shared" si="89"/>
        <v>0</v>
      </c>
      <c r="AA103" s="58" t="str">
        <f t="shared" si="90"/>
        <v>DC</v>
      </c>
      <c r="AB103" s="58" t="str">
        <f t="shared" si="91"/>
        <v>DC0</v>
      </c>
      <c r="AC103" s="58" t="str">
        <f>IF(Worksheet!H98&lt;&gt;"",Worksheet!H98,"")</f>
        <v/>
      </c>
      <c r="AD103" s="58" t="str">
        <f t="shared" si="92"/>
        <v/>
      </c>
      <c r="AE103" s="109" t="str">
        <f t="shared" si="93"/>
        <v>DC0</v>
      </c>
      <c r="AF103" s="109" t="e">
        <f>HLOOKUP(AE103,$AH$10:AZ103,COUNTIF($AE$7:AE103,"&lt;&gt;"&amp;""),FALSE)</f>
        <v>#N/A</v>
      </c>
      <c r="AG103" s="66" t="e">
        <f t="shared" si="94"/>
        <v>#N/A</v>
      </c>
      <c r="AH103" s="96" t="e">
        <f ca="1">VLOOKUP($AG103,INDIRECT(CONCATENATE($CR103,"!",VLOOKUP($CR103,$AG$3:AH$8,AH$2,FALSE))),1,TRUE)</f>
        <v>#N/A</v>
      </c>
      <c r="AI103" s="96" t="e">
        <f ca="1">VLOOKUP($AG103,INDIRECT(CONCATENATE($CR103,"!",VLOOKUP($CR103,$AG$3:AI$8,AI$2,FALSE))),1,TRUE)</f>
        <v>#N/A</v>
      </c>
      <c r="AJ103" s="96" t="e">
        <f ca="1">VLOOKUP($AG103,INDIRECT(CONCATENATE($CR103,"!",VLOOKUP($CR103,$AG$3:AJ$8,AJ$2,FALSE))),1,TRUE)</f>
        <v>#N/A</v>
      </c>
      <c r="AK103" s="96" t="e">
        <f ca="1">VLOOKUP($AG103,INDIRECT(CONCATENATE($CR103,"!",VLOOKUP($CR103,$AG$3:AK$8,AK$2,FALSE))),1,TRUE)</f>
        <v>#N/A</v>
      </c>
      <c r="AL103" s="96" t="e">
        <f ca="1">VLOOKUP($AG103,INDIRECT(CONCATENATE($CR103,"!",VLOOKUP($CR103,$AG$3:AL$8,AL$2,FALSE))),1,TRUE)</f>
        <v>#N/A</v>
      </c>
      <c r="AM103" s="96" t="e">
        <f ca="1">VLOOKUP($AG103,INDIRECT(CONCATENATE($CR103,"!",VLOOKUP($CR103,$AG$3:AM$8,AM$2,FALSE))),1,TRUE)</f>
        <v>#N/A</v>
      </c>
      <c r="AN103" s="96" t="e">
        <f ca="1">VLOOKUP($AG103,INDIRECT(CONCATENATE($CR103,"!",VLOOKUP($CR103,$AG$3:AN$8,AN$2,FALSE))),1,TRUE)</f>
        <v>#N/A</v>
      </c>
      <c r="AO103" s="96" t="e">
        <f ca="1">VLOOKUP($AG103,INDIRECT(CONCATENATE($CR103,"!",VLOOKUP($CR103,$AG$3:AO$8,AO$2,FALSE))),1,TRUE)</f>
        <v>#N/A</v>
      </c>
      <c r="AP103" s="96" t="e">
        <f ca="1">VLOOKUP($AG103,INDIRECT(CONCATENATE($CR103,"!",VLOOKUP($CR103,$AG$3:AP$8,AP$2,FALSE))),1,TRUE)</f>
        <v>#N/A</v>
      </c>
      <c r="AQ103" s="96" t="e">
        <f ca="1">VLOOKUP($AG103,INDIRECT(CONCATENATE($CR103,"!",VLOOKUP($CR103,$AG$3:AQ$8,AQ$2,FALSE))),1,TRUE)</f>
        <v>#N/A</v>
      </c>
      <c r="AR103" s="96" t="e">
        <f ca="1">VLOOKUP($AG103,INDIRECT(CONCATENATE($CR103,"!",VLOOKUP($CR103,$AG$3:AR$8,AR$2,FALSE))),1,TRUE)</f>
        <v>#N/A</v>
      </c>
      <c r="AS103" s="96" t="e">
        <f ca="1">VLOOKUP($AG103,INDIRECT(CONCATENATE($CR103,"!",VLOOKUP($CR103,$AG$3:AS$8,AS$2,FALSE))),1,TRUE)</f>
        <v>#N/A</v>
      </c>
      <c r="AT103" s="96" t="e">
        <f ca="1">VLOOKUP($AG103,INDIRECT(CONCATENATE($CR103,"!",VLOOKUP($CR103,$AG$3:AT$8,AT$2,FALSE))),1,TRUE)</f>
        <v>#N/A</v>
      </c>
      <c r="AU103" s="96"/>
      <c r="AV103" s="96"/>
      <c r="AW103" s="96"/>
      <c r="AX103" s="96"/>
      <c r="AY103" s="96"/>
      <c r="AZ103" s="96"/>
      <c r="BA103" s="62">
        <f t="shared" si="112"/>
        <v>1</v>
      </c>
      <c r="BB103" s="58">
        <f t="shared" si="112"/>
        <v>1</v>
      </c>
      <c r="BC103" s="58">
        <f t="shared" si="113"/>
        <v>1</v>
      </c>
      <c r="BD103" s="58">
        <f t="shared" si="113"/>
        <v>1</v>
      </c>
      <c r="BE103" s="58">
        <f t="shared" si="79"/>
        <v>1</v>
      </c>
      <c r="BF103" s="58">
        <f t="shared" si="80"/>
        <v>1</v>
      </c>
      <c r="BG103" s="58">
        <f t="shared" si="81"/>
        <v>1</v>
      </c>
      <c r="BH103" s="58">
        <f t="shared" si="85"/>
        <v>1</v>
      </c>
      <c r="BI103" s="58">
        <f t="shared" si="85"/>
        <v>1</v>
      </c>
      <c r="BJ103" s="58">
        <f t="shared" si="85"/>
        <v>1</v>
      </c>
      <c r="BK103" s="58">
        <f t="shared" si="85"/>
        <v>1</v>
      </c>
      <c r="BL103" s="58">
        <f t="shared" si="85"/>
        <v>1</v>
      </c>
      <c r="BM103" s="58">
        <f t="shared" si="85"/>
        <v>1</v>
      </c>
      <c r="BU103" s="55" t="e">
        <f>HLOOKUP(AE103,$BA$10:BT103,COUNTIF($AE$7:AE103,"&lt;&gt;"&amp;""),FALSE)</f>
        <v>#N/A</v>
      </c>
      <c r="BV103" s="58">
        <f t="shared" si="82"/>
        <v>1</v>
      </c>
      <c r="BW103" s="55" t="str">
        <f t="shared" si="95"/>
        <v/>
      </c>
      <c r="BX103" s="110" t="str">
        <f ca="1">IF(OR(AE103=$BB$10,AE103=$BD$10,AE103=$BK$10,AE103=$BL$10,AE103=$BM$10),VLOOKUP(BW103,INDIRECT(CONCATENATE(CR103,"!",HLOOKUP(AE103,$CU$10:CY103,CZ103,FALSE))),1,TRUE),"")</f>
        <v/>
      </c>
      <c r="BY103" s="96" t="e">
        <f t="shared" ca="1" si="96"/>
        <v>#N/A</v>
      </c>
      <c r="BZ103" s="96" t="e">
        <f t="shared" ca="1" si="97"/>
        <v>#N/A</v>
      </c>
      <c r="CA103" s="96" t="e">
        <f t="shared" ca="1" si="98"/>
        <v>#N/A</v>
      </c>
      <c r="CB103" s="96" t="e">
        <f t="shared" ca="1" si="99"/>
        <v>#N/A</v>
      </c>
      <c r="CC103" s="96" t="e">
        <f t="shared" ca="1" si="100"/>
        <v>#VALUE!</v>
      </c>
      <c r="CD103" s="63">
        <f>Worksheet!K98</f>
        <v>0</v>
      </c>
      <c r="CE103" s="63">
        <f>Worksheet!L98</f>
        <v>0</v>
      </c>
      <c r="CF103" s="63">
        <f>Worksheet!M98</f>
        <v>0</v>
      </c>
      <c r="CG103" s="63">
        <f>Worksheet!N98</f>
        <v>0</v>
      </c>
      <c r="CH103" s="63">
        <f>Worksheet!O98</f>
        <v>0</v>
      </c>
      <c r="CI103" s="125" t="e">
        <f t="shared" ca="1" si="101"/>
        <v>#VALUE!</v>
      </c>
      <c r="CJ103" s="125" t="e">
        <f t="shared" ca="1" si="102"/>
        <v>#VALUE!</v>
      </c>
      <c r="CK103" s="125" t="e">
        <f t="shared" ca="1" si="103"/>
        <v>#VALUE!</v>
      </c>
      <c r="CL103" s="125" t="e">
        <f t="shared" ca="1" si="104"/>
        <v>#VALUE!</v>
      </c>
      <c r="CM103" s="125" t="e">
        <f t="shared" ca="1" si="105"/>
        <v>#VALUE!</v>
      </c>
      <c r="CN103" s="96" t="e">
        <f t="shared" ca="1" si="106"/>
        <v>#N/A</v>
      </c>
      <c r="CO103" s="97">
        <f>Worksheet!Q98</f>
        <v>0</v>
      </c>
      <c r="CP103" t="str">
        <f t="shared" si="107"/>
        <v>1</v>
      </c>
      <c r="CQ103" s="108" t="e">
        <f t="shared" si="108"/>
        <v>#N/A</v>
      </c>
      <c r="CR103" t="str">
        <f t="shared" si="84"/>
        <v>Standard1</v>
      </c>
      <c r="CT103" s="104" t="str">
        <f t="shared" ca="1" si="109"/>
        <v>$B$4:$P$1376</v>
      </c>
      <c r="CU103" s="96" t="str">
        <f>VLOOKUP($CR103,$CT$3:CU$8,2,FALSE)</f>
        <v>$I$230:$I$439</v>
      </c>
      <c r="CV103" s="96" t="str">
        <f>VLOOKUP($CR103,$CT$3:CV$8,3,FALSE)</f>
        <v>$I$471:$I$735</v>
      </c>
      <c r="CW103" s="96" t="str">
        <f>VLOOKUP($CR103,$CT$3:CW$8,4,FALSE)</f>
        <v>$I$736:$I$826</v>
      </c>
      <c r="CX103" s="96" t="str">
        <f>VLOOKUP($CR103,$CT$3:CX$8,5,FALSE)</f>
        <v>$I$827:$I$891</v>
      </c>
      <c r="CY103" s="96" t="str">
        <f>VLOOKUP($CR103,$CT$3:CY$8,6,FALSE)</f>
        <v>$I$892:$I$960</v>
      </c>
      <c r="CZ103">
        <f>COUNTIF($CU$10:CU103,"&lt;&gt;"&amp;"")</f>
        <v>94</v>
      </c>
      <c r="DB103" t="str">
        <f t="shared" si="110"/>
        <v/>
      </c>
      <c r="DC103" t="e">
        <f t="shared" ca="1" si="111"/>
        <v>#N/A</v>
      </c>
    </row>
    <row r="104" spans="17:107" x14ac:dyDescent="0.25">
      <c r="Q104" s="58" t="e">
        <f t="shared" ca="1" si="86"/>
        <v>#N/A</v>
      </c>
      <c r="R104" t="str">
        <f>IF(Worksheet!I99=$S$2,$S$2,IF(Worksheet!I99=$S$3,$S$3,$S$1))</f>
        <v>5502A</v>
      </c>
      <c r="S104" s="59" t="str">
        <f t="shared" ca="1" si="77"/>
        <v>*</v>
      </c>
      <c r="T104" s="55" t="e">
        <f t="shared" si="87"/>
        <v>#N/A</v>
      </c>
      <c r="U104" s="60">
        <f>IF(Worksheet!S99="%",ABS(Worksheet!Z99),ABS(Worksheet!U99))</f>
        <v>0</v>
      </c>
      <c r="V104" s="126">
        <f>IF(Worksheet!S99="%",Worksheet!AA99,Worksheet!S99)</f>
        <v>0</v>
      </c>
      <c r="W104" s="60" t="str">
        <f>IF(Worksheet!S99="%","",IF(Worksheet!Z99&lt;&gt;"",Worksheet!Z99,""))</f>
        <v/>
      </c>
      <c r="X104" s="60" t="str">
        <f>IF(Worksheet!S99="%","",IF(Worksheet!AA99&lt;&gt;"",Worksheet!AA99,""))</f>
        <v/>
      </c>
      <c r="Y104" s="58" t="str">
        <f t="shared" si="88"/>
        <v/>
      </c>
      <c r="Z104" s="58" t="str">
        <f t="shared" si="89"/>
        <v>0</v>
      </c>
      <c r="AA104" s="58" t="str">
        <f t="shared" si="90"/>
        <v>DC</v>
      </c>
      <c r="AB104" s="58" t="str">
        <f t="shared" si="91"/>
        <v>DC0</v>
      </c>
      <c r="AC104" s="58" t="str">
        <f>IF(Worksheet!H99&lt;&gt;"",Worksheet!H99,"")</f>
        <v/>
      </c>
      <c r="AD104" s="58" t="str">
        <f t="shared" si="92"/>
        <v/>
      </c>
      <c r="AE104" s="109" t="str">
        <f t="shared" si="93"/>
        <v>DC0</v>
      </c>
      <c r="AF104" s="109" t="e">
        <f>HLOOKUP(AE104,$AH$10:AZ104,COUNTIF($AE$7:AE104,"&lt;&gt;"&amp;""),FALSE)</f>
        <v>#N/A</v>
      </c>
      <c r="AG104" s="66" t="e">
        <f t="shared" si="94"/>
        <v>#N/A</v>
      </c>
      <c r="AH104" s="96" t="e">
        <f ca="1">VLOOKUP($AG104,INDIRECT(CONCATENATE($CR104,"!",VLOOKUP($CR104,$AG$3:AH$8,AH$2,FALSE))),1,TRUE)</f>
        <v>#N/A</v>
      </c>
      <c r="AI104" s="96" t="e">
        <f ca="1">VLOOKUP($AG104,INDIRECT(CONCATENATE($CR104,"!",VLOOKUP($CR104,$AG$3:AI$8,AI$2,FALSE))),1,TRUE)</f>
        <v>#N/A</v>
      </c>
      <c r="AJ104" s="96" t="e">
        <f ca="1">VLOOKUP($AG104,INDIRECT(CONCATENATE($CR104,"!",VLOOKUP($CR104,$AG$3:AJ$8,AJ$2,FALSE))),1,TRUE)</f>
        <v>#N/A</v>
      </c>
      <c r="AK104" s="96" t="e">
        <f ca="1">VLOOKUP($AG104,INDIRECT(CONCATENATE($CR104,"!",VLOOKUP($CR104,$AG$3:AK$8,AK$2,FALSE))),1,TRUE)</f>
        <v>#N/A</v>
      </c>
      <c r="AL104" s="96" t="e">
        <f ca="1">VLOOKUP($AG104,INDIRECT(CONCATENATE($CR104,"!",VLOOKUP($CR104,$AG$3:AL$8,AL$2,FALSE))),1,TRUE)</f>
        <v>#N/A</v>
      </c>
      <c r="AM104" s="96" t="e">
        <f ca="1">VLOOKUP($AG104,INDIRECT(CONCATENATE($CR104,"!",VLOOKUP($CR104,$AG$3:AM$8,AM$2,FALSE))),1,TRUE)</f>
        <v>#N/A</v>
      </c>
      <c r="AN104" s="96" t="e">
        <f ca="1">VLOOKUP($AG104,INDIRECT(CONCATENATE($CR104,"!",VLOOKUP($CR104,$AG$3:AN$8,AN$2,FALSE))),1,TRUE)</f>
        <v>#N/A</v>
      </c>
      <c r="AO104" s="96" t="e">
        <f ca="1">VLOOKUP($AG104,INDIRECT(CONCATENATE($CR104,"!",VLOOKUP($CR104,$AG$3:AO$8,AO$2,FALSE))),1,TRUE)</f>
        <v>#N/A</v>
      </c>
      <c r="AP104" s="96" t="e">
        <f ca="1">VLOOKUP($AG104,INDIRECT(CONCATENATE($CR104,"!",VLOOKUP($CR104,$AG$3:AP$8,AP$2,FALSE))),1,TRUE)</f>
        <v>#N/A</v>
      </c>
      <c r="AQ104" s="96" t="e">
        <f ca="1">VLOOKUP($AG104,INDIRECT(CONCATENATE($CR104,"!",VLOOKUP($CR104,$AG$3:AQ$8,AQ$2,FALSE))),1,TRUE)</f>
        <v>#N/A</v>
      </c>
      <c r="AR104" s="96" t="e">
        <f ca="1">VLOOKUP($AG104,INDIRECT(CONCATENATE($CR104,"!",VLOOKUP($CR104,$AG$3:AR$8,AR$2,FALSE))),1,TRUE)</f>
        <v>#N/A</v>
      </c>
      <c r="AS104" s="96" t="e">
        <f ca="1">VLOOKUP($AG104,INDIRECT(CONCATENATE($CR104,"!",VLOOKUP($CR104,$AG$3:AS$8,AS$2,FALSE))),1,TRUE)</f>
        <v>#N/A</v>
      </c>
      <c r="AT104" s="96" t="e">
        <f ca="1">VLOOKUP($AG104,INDIRECT(CONCATENATE($CR104,"!",VLOOKUP($CR104,$AG$3:AT$8,AT$2,FALSE))),1,TRUE)</f>
        <v>#N/A</v>
      </c>
      <c r="AU104" s="96"/>
      <c r="AV104" s="96"/>
      <c r="AW104" s="96"/>
      <c r="AX104" s="96"/>
      <c r="AY104" s="96"/>
      <c r="AZ104" s="96"/>
      <c r="BA104" s="62">
        <f t="shared" si="112"/>
        <v>1</v>
      </c>
      <c r="BB104" s="58">
        <f t="shared" si="112"/>
        <v>1</v>
      </c>
      <c r="BC104" s="58">
        <f t="shared" si="113"/>
        <v>1</v>
      </c>
      <c r="BD104" s="58">
        <f t="shared" si="113"/>
        <v>1</v>
      </c>
      <c r="BE104" s="58">
        <f t="shared" si="79"/>
        <v>1</v>
      </c>
      <c r="BF104" s="58">
        <f t="shared" si="80"/>
        <v>1</v>
      </c>
      <c r="BG104" s="58">
        <f t="shared" si="81"/>
        <v>1</v>
      </c>
      <c r="BH104" s="58">
        <f t="shared" si="85"/>
        <v>1</v>
      </c>
      <c r="BI104" s="58">
        <f t="shared" si="85"/>
        <v>1</v>
      </c>
      <c r="BJ104" s="58">
        <f t="shared" si="85"/>
        <v>1</v>
      </c>
      <c r="BK104" s="58">
        <f t="shared" si="85"/>
        <v>1</v>
      </c>
      <c r="BL104" s="58">
        <f t="shared" si="85"/>
        <v>1</v>
      </c>
      <c r="BM104" s="58">
        <f t="shared" si="85"/>
        <v>1</v>
      </c>
      <c r="BU104" s="55" t="e">
        <f>HLOOKUP(AE104,$BA$10:BT104,COUNTIF($AE$7:AE104,"&lt;&gt;"&amp;""),FALSE)</f>
        <v>#N/A</v>
      </c>
      <c r="BV104" s="58">
        <f t="shared" si="82"/>
        <v>1</v>
      </c>
      <c r="BW104" s="55" t="str">
        <f t="shared" si="95"/>
        <v/>
      </c>
      <c r="BX104" s="110" t="str">
        <f ca="1">IF(OR(AE104=$BB$10,AE104=$BD$10,AE104=$BK$10,AE104=$BL$10,AE104=$BM$10),VLOOKUP(BW104,INDIRECT(CONCATENATE(CR104,"!",HLOOKUP(AE104,$CU$10:CY104,CZ104,FALSE))),1,TRUE),"")</f>
        <v/>
      </c>
      <c r="BY104" s="96" t="e">
        <f t="shared" ca="1" si="96"/>
        <v>#N/A</v>
      </c>
      <c r="BZ104" s="96" t="e">
        <f t="shared" ca="1" si="97"/>
        <v>#N/A</v>
      </c>
      <c r="CA104" s="96" t="e">
        <f t="shared" ca="1" si="98"/>
        <v>#N/A</v>
      </c>
      <c r="CB104" s="96" t="e">
        <f t="shared" ca="1" si="99"/>
        <v>#N/A</v>
      </c>
      <c r="CC104" s="96" t="e">
        <f t="shared" ca="1" si="100"/>
        <v>#VALUE!</v>
      </c>
      <c r="CD104" s="63">
        <f>Worksheet!K99</f>
        <v>0</v>
      </c>
      <c r="CE104" s="63">
        <f>Worksheet!L99</f>
        <v>0</v>
      </c>
      <c r="CF104" s="63">
        <f>Worksheet!M99</f>
        <v>0</v>
      </c>
      <c r="CG104" s="63">
        <f>Worksheet!N99</f>
        <v>0</v>
      </c>
      <c r="CH104" s="63">
        <f>Worksheet!O99</f>
        <v>0</v>
      </c>
      <c r="CI104" s="125" t="e">
        <f t="shared" ca="1" si="101"/>
        <v>#VALUE!</v>
      </c>
      <c r="CJ104" s="125" t="e">
        <f t="shared" ca="1" si="102"/>
        <v>#VALUE!</v>
      </c>
      <c r="CK104" s="125" t="e">
        <f t="shared" ca="1" si="103"/>
        <v>#VALUE!</v>
      </c>
      <c r="CL104" s="125" t="e">
        <f t="shared" ca="1" si="104"/>
        <v>#VALUE!</v>
      </c>
      <c r="CM104" s="125" t="e">
        <f t="shared" ca="1" si="105"/>
        <v>#VALUE!</v>
      </c>
      <c r="CN104" s="96" t="e">
        <f t="shared" ca="1" si="106"/>
        <v>#N/A</v>
      </c>
      <c r="CO104" s="97">
        <f>Worksheet!Q99</f>
        <v>0</v>
      </c>
      <c r="CP104" t="str">
        <f t="shared" si="107"/>
        <v>1</v>
      </c>
      <c r="CQ104" s="108" t="e">
        <f t="shared" si="108"/>
        <v>#N/A</v>
      </c>
      <c r="CR104" t="str">
        <f t="shared" si="84"/>
        <v>Standard1</v>
      </c>
      <c r="CT104" s="104" t="str">
        <f t="shared" ca="1" si="109"/>
        <v>$B$4:$P$1376</v>
      </c>
      <c r="CU104" s="96" t="str">
        <f>VLOOKUP($CR104,$CT$3:CU$8,2,FALSE)</f>
        <v>$I$230:$I$439</v>
      </c>
      <c r="CV104" s="96" t="str">
        <f>VLOOKUP($CR104,$CT$3:CV$8,3,FALSE)</f>
        <v>$I$471:$I$735</v>
      </c>
      <c r="CW104" s="96" t="str">
        <f>VLOOKUP($CR104,$CT$3:CW$8,4,FALSE)</f>
        <v>$I$736:$I$826</v>
      </c>
      <c r="CX104" s="96" t="str">
        <f>VLOOKUP($CR104,$CT$3:CX$8,5,FALSE)</f>
        <v>$I$827:$I$891</v>
      </c>
      <c r="CY104" s="96" t="str">
        <f>VLOOKUP($CR104,$CT$3:CY$8,6,FALSE)</f>
        <v>$I$892:$I$960</v>
      </c>
      <c r="CZ104">
        <f>COUNTIF($CU$10:CU104,"&lt;&gt;"&amp;"")</f>
        <v>95</v>
      </c>
      <c r="DB104" t="str">
        <f t="shared" si="110"/>
        <v/>
      </c>
      <c r="DC104" t="e">
        <f t="shared" ca="1" si="111"/>
        <v>#N/A</v>
      </c>
    </row>
    <row r="105" spans="17:107" x14ac:dyDescent="0.25">
      <c r="Q105" s="58" t="e">
        <f t="shared" ca="1" si="86"/>
        <v>#N/A</v>
      </c>
      <c r="R105" t="str">
        <f>IF(Worksheet!I100=$S$2,$S$2,IF(Worksheet!I100=$S$3,$S$3,$S$1))</f>
        <v>5502A</v>
      </c>
      <c r="S105" s="59" t="str">
        <f t="shared" ca="1" si="77"/>
        <v>*</v>
      </c>
      <c r="T105" s="55" t="e">
        <f t="shared" si="87"/>
        <v>#N/A</v>
      </c>
      <c r="U105" s="60">
        <f>IF(Worksheet!S100="%",ABS(Worksheet!Z100),ABS(Worksheet!U100))</f>
        <v>0</v>
      </c>
      <c r="V105" s="126">
        <f>IF(Worksheet!S100="%",Worksheet!AA100,Worksheet!S100)</f>
        <v>0</v>
      </c>
      <c r="W105" s="60" t="str">
        <f>IF(Worksheet!S100="%","",IF(Worksheet!Z100&lt;&gt;"",Worksheet!Z100,""))</f>
        <v/>
      </c>
      <c r="X105" s="60" t="str">
        <f>IF(Worksheet!S100="%","",IF(Worksheet!AA100&lt;&gt;"",Worksheet!AA100,""))</f>
        <v/>
      </c>
      <c r="Y105" s="58" t="str">
        <f t="shared" si="88"/>
        <v/>
      </c>
      <c r="Z105" s="58" t="str">
        <f t="shared" si="89"/>
        <v>0</v>
      </c>
      <c r="AA105" s="58" t="str">
        <f t="shared" si="90"/>
        <v>DC</v>
      </c>
      <c r="AB105" s="58" t="str">
        <f t="shared" si="91"/>
        <v>DC0</v>
      </c>
      <c r="AC105" s="58" t="str">
        <f>IF(Worksheet!H100&lt;&gt;"",Worksheet!H100,"")</f>
        <v/>
      </c>
      <c r="AD105" s="58" t="str">
        <f t="shared" si="92"/>
        <v/>
      </c>
      <c r="AE105" s="109" t="str">
        <f t="shared" si="93"/>
        <v>DC0</v>
      </c>
      <c r="AF105" s="109" t="e">
        <f>HLOOKUP(AE105,$AH$10:AZ105,COUNTIF($AE$7:AE105,"&lt;&gt;"&amp;""),FALSE)</f>
        <v>#N/A</v>
      </c>
      <c r="AG105" s="66" t="e">
        <f t="shared" si="94"/>
        <v>#N/A</v>
      </c>
      <c r="AH105" s="96" t="e">
        <f ca="1">VLOOKUP($AG105,INDIRECT(CONCATENATE($CR105,"!",VLOOKUP($CR105,$AG$3:AH$8,AH$2,FALSE))),1,TRUE)</f>
        <v>#N/A</v>
      </c>
      <c r="AI105" s="96" t="e">
        <f ca="1">VLOOKUP($AG105,INDIRECT(CONCATENATE($CR105,"!",VLOOKUP($CR105,$AG$3:AI$8,AI$2,FALSE))),1,TRUE)</f>
        <v>#N/A</v>
      </c>
      <c r="AJ105" s="96" t="e">
        <f ca="1">VLOOKUP($AG105,INDIRECT(CONCATENATE($CR105,"!",VLOOKUP($CR105,$AG$3:AJ$8,AJ$2,FALSE))),1,TRUE)</f>
        <v>#N/A</v>
      </c>
      <c r="AK105" s="96" t="e">
        <f ca="1">VLOOKUP($AG105,INDIRECT(CONCATENATE($CR105,"!",VLOOKUP($CR105,$AG$3:AK$8,AK$2,FALSE))),1,TRUE)</f>
        <v>#N/A</v>
      </c>
      <c r="AL105" s="96" t="e">
        <f ca="1">VLOOKUP($AG105,INDIRECT(CONCATENATE($CR105,"!",VLOOKUP($CR105,$AG$3:AL$8,AL$2,FALSE))),1,TRUE)</f>
        <v>#N/A</v>
      </c>
      <c r="AM105" s="96" t="e">
        <f ca="1">VLOOKUP($AG105,INDIRECT(CONCATENATE($CR105,"!",VLOOKUP($CR105,$AG$3:AM$8,AM$2,FALSE))),1,TRUE)</f>
        <v>#N/A</v>
      </c>
      <c r="AN105" s="96" t="e">
        <f ca="1">VLOOKUP($AG105,INDIRECT(CONCATENATE($CR105,"!",VLOOKUP($CR105,$AG$3:AN$8,AN$2,FALSE))),1,TRUE)</f>
        <v>#N/A</v>
      </c>
      <c r="AO105" s="96" t="e">
        <f ca="1">VLOOKUP($AG105,INDIRECT(CONCATENATE($CR105,"!",VLOOKUP($CR105,$AG$3:AO$8,AO$2,FALSE))),1,TRUE)</f>
        <v>#N/A</v>
      </c>
      <c r="AP105" s="96" t="e">
        <f ca="1">VLOOKUP($AG105,INDIRECT(CONCATENATE($CR105,"!",VLOOKUP($CR105,$AG$3:AP$8,AP$2,FALSE))),1,TRUE)</f>
        <v>#N/A</v>
      </c>
      <c r="AQ105" s="96" t="e">
        <f ca="1">VLOOKUP($AG105,INDIRECT(CONCATENATE($CR105,"!",VLOOKUP($CR105,$AG$3:AQ$8,AQ$2,FALSE))),1,TRUE)</f>
        <v>#N/A</v>
      </c>
      <c r="AR105" s="96" t="e">
        <f ca="1">VLOOKUP($AG105,INDIRECT(CONCATENATE($CR105,"!",VLOOKUP($CR105,$AG$3:AR$8,AR$2,FALSE))),1,TRUE)</f>
        <v>#N/A</v>
      </c>
      <c r="AS105" s="96" t="e">
        <f ca="1">VLOOKUP($AG105,INDIRECT(CONCATENATE($CR105,"!",VLOOKUP($CR105,$AG$3:AS$8,AS$2,FALSE))),1,TRUE)</f>
        <v>#N/A</v>
      </c>
      <c r="AT105" s="96" t="e">
        <f ca="1">VLOOKUP($AG105,INDIRECT(CONCATENATE($CR105,"!",VLOOKUP($CR105,$AG$3:AT$8,AT$2,FALSE))),1,TRUE)</f>
        <v>#N/A</v>
      </c>
      <c r="AU105" s="96"/>
      <c r="AV105" s="96"/>
      <c r="AW105" s="96"/>
      <c r="AX105" s="96"/>
      <c r="AY105" s="96"/>
      <c r="AZ105" s="96"/>
      <c r="BA105" s="62">
        <f t="shared" si="112"/>
        <v>1</v>
      </c>
      <c r="BB105" s="58">
        <f t="shared" si="112"/>
        <v>1</v>
      </c>
      <c r="BC105" s="58">
        <f t="shared" si="113"/>
        <v>1</v>
      </c>
      <c r="BD105" s="58">
        <f t="shared" si="113"/>
        <v>1</v>
      </c>
      <c r="BE105" s="58">
        <f t="shared" si="79"/>
        <v>1</v>
      </c>
      <c r="BF105" s="58">
        <f t="shared" si="80"/>
        <v>1</v>
      </c>
      <c r="BG105" s="58">
        <f t="shared" si="81"/>
        <v>1</v>
      </c>
      <c r="BH105" s="58">
        <f t="shared" si="85"/>
        <v>1</v>
      </c>
      <c r="BI105" s="58">
        <f t="shared" si="85"/>
        <v>1</v>
      </c>
      <c r="BJ105" s="58">
        <f t="shared" si="85"/>
        <v>1</v>
      </c>
      <c r="BK105" s="58">
        <f t="shared" si="85"/>
        <v>1</v>
      </c>
      <c r="BL105" s="58">
        <f t="shared" si="85"/>
        <v>1</v>
      </c>
      <c r="BM105" s="58">
        <f t="shared" si="85"/>
        <v>1</v>
      </c>
      <c r="BU105" s="55" t="e">
        <f>HLOOKUP(AE105,$BA$10:BT105,COUNTIF($AE$7:AE105,"&lt;&gt;"&amp;""),FALSE)</f>
        <v>#N/A</v>
      </c>
      <c r="BV105" s="58">
        <f t="shared" si="82"/>
        <v>1</v>
      </c>
      <c r="BW105" s="55" t="str">
        <f t="shared" si="95"/>
        <v/>
      </c>
      <c r="BX105" s="110" t="str">
        <f ca="1">IF(OR(AE105=$BB$10,AE105=$BD$10,AE105=$BK$10,AE105=$BL$10,AE105=$BM$10),VLOOKUP(BW105,INDIRECT(CONCATENATE(CR105,"!",HLOOKUP(AE105,$CU$10:CY105,CZ105,FALSE))),1,TRUE),"")</f>
        <v/>
      </c>
      <c r="BY105" s="96" t="e">
        <f t="shared" ca="1" si="96"/>
        <v>#N/A</v>
      </c>
      <c r="BZ105" s="96" t="e">
        <f t="shared" ca="1" si="97"/>
        <v>#N/A</v>
      </c>
      <c r="CA105" s="96" t="e">
        <f t="shared" ca="1" si="98"/>
        <v>#N/A</v>
      </c>
      <c r="CB105" s="96" t="e">
        <f t="shared" ca="1" si="99"/>
        <v>#N/A</v>
      </c>
      <c r="CC105" s="96" t="e">
        <f t="shared" ca="1" si="100"/>
        <v>#VALUE!</v>
      </c>
      <c r="CD105" s="63">
        <f>Worksheet!K100</f>
        <v>0</v>
      </c>
      <c r="CE105" s="63">
        <f>Worksheet!L100</f>
        <v>0</v>
      </c>
      <c r="CF105" s="63">
        <f>Worksheet!M100</f>
        <v>0</v>
      </c>
      <c r="CG105" s="63">
        <f>Worksheet!N100</f>
        <v>0</v>
      </c>
      <c r="CH105" s="63">
        <f>Worksheet!O100</f>
        <v>0</v>
      </c>
      <c r="CI105" s="125" t="e">
        <f t="shared" ca="1" si="101"/>
        <v>#VALUE!</v>
      </c>
      <c r="CJ105" s="125" t="e">
        <f t="shared" ca="1" si="102"/>
        <v>#VALUE!</v>
      </c>
      <c r="CK105" s="125" t="e">
        <f t="shared" ca="1" si="103"/>
        <v>#VALUE!</v>
      </c>
      <c r="CL105" s="125" t="e">
        <f t="shared" ca="1" si="104"/>
        <v>#VALUE!</v>
      </c>
      <c r="CM105" s="125" t="e">
        <f t="shared" ca="1" si="105"/>
        <v>#VALUE!</v>
      </c>
      <c r="CN105" s="96" t="e">
        <f t="shared" ca="1" si="106"/>
        <v>#N/A</v>
      </c>
      <c r="CO105" s="97">
        <f>Worksheet!Q100</f>
        <v>0</v>
      </c>
      <c r="CP105" t="str">
        <f t="shared" si="107"/>
        <v>1</v>
      </c>
      <c r="CQ105" s="108" t="e">
        <f t="shared" si="108"/>
        <v>#N/A</v>
      </c>
      <c r="CR105" t="str">
        <f t="shared" si="84"/>
        <v>Standard1</v>
      </c>
      <c r="CT105" s="104" t="str">
        <f t="shared" ca="1" si="109"/>
        <v>$B$4:$P$1376</v>
      </c>
      <c r="CU105" s="96" t="str">
        <f>VLOOKUP($CR105,$CT$3:CU$8,2,FALSE)</f>
        <v>$I$230:$I$439</v>
      </c>
      <c r="CV105" s="96" t="str">
        <f>VLOOKUP($CR105,$CT$3:CV$8,3,FALSE)</f>
        <v>$I$471:$I$735</v>
      </c>
      <c r="CW105" s="96" t="str">
        <f>VLOOKUP($CR105,$CT$3:CW$8,4,FALSE)</f>
        <v>$I$736:$I$826</v>
      </c>
      <c r="CX105" s="96" t="str">
        <f>VLOOKUP($CR105,$CT$3:CX$8,5,FALSE)</f>
        <v>$I$827:$I$891</v>
      </c>
      <c r="CY105" s="96" t="str">
        <f>VLOOKUP($CR105,$CT$3:CY$8,6,FALSE)</f>
        <v>$I$892:$I$960</v>
      </c>
      <c r="CZ105">
        <f>COUNTIF($CU$10:CU105,"&lt;&gt;"&amp;"")</f>
        <v>96</v>
      </c>
      <c r="DB105" t="str">
        <f t="shared" si="110"/>
        <v/>
      </c>
      <c r="DC105" t="e">
        <f t="shared" ca="1" si="111"/>
        <v>#N/A</v>
      </c>
    </row>
    <row r="106" spans="17:107" x14ac:dyDescent="0.25">
      <c r="Q106" s="58" t="e">
        <f t="shared" ca="1" si="86"/>
        <v>#N/A</v>
      </c>
      <c r="R106" t="str">
        <f>IF(Worksheet!I101=$S$2,$S$2,IF(Worksheet!I101=$S$3,$S$3,$S$1))</f>
        <v>5502A</v>
      </c>
      <c r="S106" s="59" t="str">
        <f t="shared" ca="1" si="77"/>
        <v>*</v>
      </c>
      <c r="T106" s="55" t="e">
        <f t="shared" si="87"/>
        <v>#N/A</v>
      </c>
      <c r="U106" s="60">
        <f>IF(Worksheet!S101="%",ABS(Worksheet!Z101),ABS(Worksheet!U101))</f>
        <v>0</v>
      </c>
      <c r="V106" s="126">
        <f>IF(Worksheet!S101="%",Worksheet!AA101,Worksheet!S101)</f>
        <v>0</v>
      </c>
      <c r="W106" s="60" t="str">
        <f>IF(Worksheet!S101="%","",IF(Worksheet!Z101&lt;&gt;"",Worksheet!Z101,""))</f>
        <v/>
      </c>
      <c r="X106" s="60" t="str">
        <f>IF(Worksheet!S101="%","",IF(Worksheet!AA101&lt;&gt;"",Worksheet!AA101,""))</f>
        <v/>
      </c>
      <c r="Y106" s="58" t="str">
        <f t="shared" si="88"/>
        <v/>
      </c>
      <c r="Z106" s="58" t="str">
        <f t="shared" si="89"/>
        <v>0</v>
      </c>
      <c r="AA106" s="58" t="str">
        <f t="shared" si="90"/>
        <v>DC</v>
      </c>
      <c r="AB106" s="58" t="str">
        <f t="shared" si="91"/>
        <v>DC0</v>
      </c>
      <c r="AC106" s="58" t="str">
        <f>IF(Worksheet!H101&lt;&gt;"",Worksheet!H101,"")</f>
        <v/>
      </c>
      <c r="AD106" s="58" t="str">
        <f t="shared" si="92"/>
        <v/>
      </c>
      <c r="AE106" s="109" t="str">
        <f t="shared" si="93"/>
        <v>DC0</v>
      </c>
      <c r="AF106" s="109" t="e">
        <f>HLOOKUP(AE106,$AH$10:AZ106,COUNTIF($AE$7:AE106,"&lt;&gt;"&amp;""),FALSE)</f>
        <v>#N/A</v>
      </c>
      <c r="AG106" s="66" t="e">
        <f t="shared" si="94"/>
        <v>#N/A</v>
      </c>
      <c r="AH106" s="96" t="e">
        <f ca="1">VLOOKUP($AG106,INDIRECT(CONCATENATE($CR106,"!",VLOOKUP($CR106,$AG$3:AH$8,AH$2,FALSE))),1,TRUE)</f>
        <v>#N/A</v>
      </c>
      <c r="AI106" s="96" t="e">
        <f ca="1">VLOOKUP($AG106,INDIRECT(CONCATENATE($CR106,"!",VLOOKUP($CR106,$AG$3:AI$8,AI$2,FALSE))),1,TRUE)</f>
        <v>#N/A</v>
      </c>
      <c r="AJ106" s="96" t="e">
        <f ca="1">VLOOKUP($AG106,INDIRECT(CONCATENATE($CR106,"!",VLOOKUP($CR106,$AG$3:AJ$8,AJ$2,FALSE))),1,TRUE)</f>
        <v>#N/A</v>
      </c>
      <c r="AK106" s="96" t="e">
        <f ca="1">VLOOKUP($AG106,INDIRECT(CONCATENATE($CR106,"!",VLOOKUP($CR106,$AG$3:AK$8,AK$2,FALSE))),1,TRUE)</f>
        <v>#N/A</v>
      </c>
      <c r="AL106" s="96" t="e">
        <f ca="1">VLOOKUP($AG106,INDIRECT(CONCATENATE($CR106,"!",VLOOKUP($CR106,$AG$3:AL$8,AL$2,FALSE))),1,TRUE)</f>
        <v>#N/A</v>
      </c>
      <c r="AM106" s="96" t="e">
        <f ca="1">VLOOKUP($AG106,INDIRECT(CONCATENATE($CR106,"!",VLOOKUP($CR106,$AG$3:AM$8,AM$2,FALSE))),1,TRUE)</f>
        <v>#N/A</v>
      </c>
      <c r="AN106" s="96" t="e">
        <f ca="1">VLOOKUP($AG106,INDIRECT(CONCATENATE($CR106,"!",VLOOKUP($CR106,$AG$3:AN$8,AN$2,FALSE))),1,TRUE)</f>
        <v>#N/A</v>
      </c>
      <c r="AO106" s="96" t="e">
        <f ca="1">VLOOKUP($AG106,INDIRECT(CONCATENATE($CR106,"!",VLOOKUP($CR106,$AG$3:AO$8,AO$2,FALSE))),1,TRUE)</f>
        <v>#N/A</v>
      </c>
      <c r="AP106" s="96" t="e">
        <f ca="1">VLOOKUP($AG106,INDIRECT(CONCATENATE($CR106,"!",VLOOKUP($CR106,$AG$3:AP$8,AP$2,FALSE))),1,TRUE)</f>
        <v>#N/A</v>
      </c>
      <c r="AQ106" s="96" t="e">
        <f ca="1">VLOOKUP($AG106,INDIRECT(CONCATENATE($CR106,"!",VLOOKUP($CR106,$AG$3:AQ$8,AQ$2,FALSE))),1,TRUE)</f>
        <v>#N/A</v>
      </c>
      <c r="AR106" s="96" t="e">
        <f ca="1">VLOOKUP($AG106,INDIRECT(CONCATENATE($CR106,"!",VLOOKUP($CR106,$AG$3:AR$8,AR$2,FALSE))),1,TRUE)</f>
        <v>#N/A</v>
      </c>
      <c r="AS106" s="96" t="e">
        <f ca="1">VLOOKUP($AG106,INDIRECT(CONCATENATE($CR106,"!",VLOOKUP($CR106,$AG$3:AS$8,AS$2,FALSE))),1,TRUE)</f>
        <v>#N/A</v>
      </c>
      <c r="AT106" s="96" t="e">
        <f ca="1">VLOOKUP($AG106,INDIRECT(CONCATENATE($CR106,"!",VLOOKUP($CR106,$AG$3:AT$8,AT$2,FALSE))),1,TRUE)</f>
        <v>#N/A</v>
      </c>
      <c r="AU106" s="96"/>
      <c r="AV106" s="96"/>
      <c r="AW106" s="96"/>
      <c r="AX106" s="96"/>
      <c r="AY106" s="96"/>
      <c r="AZ106" s="96"/>
      <c r="BA106" s="62">
        <f t="shared" si="112"/>
        <v>1</v>
      </c>
      <c r="BB106" s="58">
        <f t="shared" si="112"/>
        <v>1</v>
      </c>
      <c r="BC106" s="58">
        <f t="shared" si="113"/>
        <v>1</v>
      </c>
      <c r="BD106" s="58">
        <f t="shared" si="113"/>
        <v>1</v>
      </c>
      <c r="BE106" s="58">
        <f t="shared" si="79"/>
        <v>1</v>
      </c>
      <c r="BF106" s="58">
        <f t="shared" si="80"/>
        <v>1</v>
      </c>
      <c r="BG106" s="58">
        <f t="shared" si="81"/>
        <v>1</v>
      </c>
      <c r="BH106" s="58">
        <f t="shared" si="85"/>
        <v>1</v>
      </c>
      <c r="BI106" s="58">
        <f t="shared" si="85"/>
        <v>1</v>
      </c>
      <c r="BJ106" s="58">
        <f t="shared" si="85"/>
        <v>1</v>
      </c>
      <c r="BK106" s="58">
        <f t="shared" si="85"/>
        <v>1</v>
      </c>
      <c r="BL106" s="58">
        <f t="shared" si="85"/>
        <v>1</v>
      </c>
      <c r="BM106" s="58">
        <f t="shared" si="85"/>
        <v>1</v>
      </c>
      <c r="BU106" s="55" t="e">
        <f>HLOOKUP(AE106,$BA$10:BT106,COUNTIF($AE$7:AE106,"&lt;&gt;"&amp;""),FALSE)</f>
        <v>#N/A</v>
      </c>
      <c r="BV106" s="58">
        <f t="shared" si="82"/>
        <v>1</v>
      </c>
      <c r="BW106" s="55" t="str">
        <f t="shared" si="95"/>
        <v/>
      </c>
      <c r="BX106" s="110" t="str">
        <f ca="1">IF(OR(AE106=$BB$10,AE106=$BD$10,AE106=$BK$10,AE106=$BL$10,AE106=$BM$10),VLOOKUP(BW106,INDIRECT(CONCATENATE(CR106,"!",HLOOKUP(AE106,$CU$10:CY106,CZ106,FALSE))),1,TRUE),"")</f>
        <v/>
      </c>
      <c r="BY106" s="96" t="e">
        <f t="shared" ca="1" si="96"/>
        <v>#N/A</v>
      </c>
      <c r="BZ106" s="96" t="e">
        <f t="shared" ca="1" si="97"/>
        <v>#N/A</v>
      </c>
      <c r="CA106" s="96" t="e">
        <f t="shared" ca="1" si="98"/>
        <v>#N/A</v>
      </c>
      <c r="CB106" s="96" t="e">
        <f t="shared" ca="1" si="99"/>
        <v>#N/A</v>
      </c>
      <c r="CC106" s="96" t="e">
        <f t="shared" ca="1" si="100"/>
        <v>#VALUE!</v>
      </c>
      <c r="CD106" s="63">
        <f>Worksheet!K101</f>
        <v>0</v>
      </c>
      <c r="CE106" s="63">
        <f>Worksheet!L101</f>
        <v>0</v>
      </c>
      <c r="CF106" s="63">
        <f>Worksheet!M101</f>
        <v>0</v>
      </c>
      <c r="CG106" s="63">
        <f>Worksheet!N101</f>
        <v>0</v>
      </c>
      <c r="CH106" s="63">
        <f>Worksheet!O101</f>
        <v>0</v>
      </c>
      <c r="CI106" s="125" t="e">
        <f t="shared" ca="1" si="101"/>
        <v>#VALUE!</v>
      </c>
      <c r="CJ106" s="125" t="e">
        <f t="shared" ca="1" si="102"/>
        <v>#VALUE!</v>
      </c>
      <c r="CK106" s="125" t="e">
        <f t="shared" ca="1" si="103"/>
        <v>#VALUE!</v>
      </c>
      <c r="CL106" s="125" t="e">
        <f t="shared" ca="1" si="104"/>
        <v>#VALUE!</v>
      </c>
      <c r="CM106" s="125" t="e">
        <f t="shared" ca="1" si="105"/>
        <v>#VALUE!</v>
      </c>
      <c r="CN106" s="96" t="e">
        <f t="shared" ca="1" si="106"/>
        <v>#N/A</v>
      </c>
      <c r="CO106" s="97">
        <f>Worksheet!Q101</f>
        <v>0</v>
      </c>
      <c r="CP106" t="str">
        <f t="shared" si="107"/>
        <v>1</v>
      </c>
      <c r="CQ106" s="108" t="e">
        <f t="shared" si="108"/>
        <v>#N/A</v>
      </c>
      <c r="CR106" t="str">
        <f t="shared" si="84"/>
        <v>Standard1</v>
      </c>
      <c r="CT106" s="104" t="str">
        <f t="shared" ca="1" si="109"/>
        <v>$B$4:$P$1376</v>
      </c>
      <c r="CU106" s="96" t="str">
        <f>VLOOKUP($CR106,$CT$3:CU$8,2,FALSE)</f>
        <v>$I$230:$I$439</v>
      </c>
      <c r="CV106" s="96" t="str">
        <f>VLOOKUP($CR106,$CT$3:CV$8,3,FALSE)</f>
        <v>$I$471:$I$735</v>
      </c>
      <c r="CW106" s="96" t="str">
        <f>VLOOKUP($CR106,$CT$3:CW$8,4,FALSE)</f>
        <v>$I$736:$I$826</v>
      </c>
      <c r="CX106" s="96" t="str">
        <f>VLOOKUP($CR106,$CT$3:CX$8,5,FALSE)</f>
        <v>$I$827:$I$891</v>
      </c>
      <c r="CY106" s="96" t="str">
        <f>VLOOKUP($CR106,$CT$3:CY$8,6,FALSE)</f>
        <v>$I$892:$I$960</v>
      </c>
      <c r="CZ106">
        <f>COUNTIF($CU$10:CU106,"&lt;&gt;"&amp;"")</f>
        <v>97</v>
      </c>
      <c r="DB106" t="str">
        <f t="shared" si="110"/>
        <v/>
      </c>
      <c r="DC106" t="e">
        <f t="shared" ca="1" si="111"/>
        <v>#N/A</v>
      </c>
    </row>
    <row r="107" spans="17:107" x14ac:dyDescent="0.25">
      <c r="Q107" s="58" t="e">
        <f t="shared" ca="1" si="86"/>
        <v>#N/A</v>
      </c>
      <c r="R107" t="str">
        <f>IF(Worksheet!I102=$S$2,$S$2,IF(Worksheet!I102=$S$3,$S$3,$S$1))</f>
        <v>5502A</v>
      </c>
      <c r="S107" s="59" t="str">
        <f t="shared" ca="1" si="77"/>
        <v>*</v>
      </c>
      <c r="T107" s="55" t="e">
        <f t="shared" si="87"/>
        <v>#N/A</v>
      </c>
      <c r="U107" s="60">
        <f>IF(Worksheet!S102="%",ABS(Worksheet!Z102),ABS(Worksheet!U102))</f>
        <v>0</v>
      </c>
      <c r="V107" s="126">
        <f>IF(Worksheet!S102="%",Worksheet!AA102,Worksheet!S102)</f>
        <v>0</v>
      </c>
      <c r="W107" s="60" t="str">
        <f>IF(Worksheet!S102="%","",IF(Worksheet!Z102&lt;&gt;"",Worksheet!Z102,""))</f>
        <v/>
      </c>
      <c r="X107" s="60" t="str">
        <f>IF(Worksheet!S102="%","",IF(Worksheet!AA102&lt;&gt;"",Worksheet!AA102,""))</f>
        <v/>
      </c>
      <c r="Y107" s="58" t="str">
        <f t="shared" si="88"/>
        <v/>
      </c>
      <c r="Z107" s="58" t="str">
        <f t="shared" si="89"/>
        <v>0</v>
      </c>
      <c r="AA107" s="58" t="str">
        <f t="shared" si="90"/>
        <v>DC</v>
      </c>
      <c r="AB107" s="58" t="str">
        <f t="shared" si="91"/>
        <v>DC0</v>
      </c>
      <c r="AC107" s="58" t="str">
        <f>IF(Worksheet!H102&lt;&gt;"",Worksheet!H102,"")</f>
        <v/>
      </c>
      <c r="AD107" s="58" t="str">
        <f t="shared" si="92"/>
        <v/>
      </c>
      <c r="AE107" s="109" t="str">
        <f t="shared" si="93"/>
        <v>DC0</v>
      </c>
      <c r="AF107" s="109" t="e">
        <f>HLOOKUP(AE107,$AH$10:AZ107,COUNTIF($AE$7:AE107,"&lt;&gt;"&amp;""),FALSE)</f>
        <v>#N/A</v>
      </c>
      <c r="AG107" s="66" t="e">
        <f t="shared" si="94"/>
        <v>#N/A</v>
      </c>
      <c r="AH107" s="96" t="e">
        <f ca="1">VLOOKUP($AG107,INDIRECT(CONCATENATE($CR107,"!",VLOOKUP($CR107,$AG$3:AH$8,AH$2,FALSE))),1,TRUE)</f>
        <v>#N/A</v>
      </c>
      <c r="AI107" s="96" t="e">
        <f ca="1">VLOOKUP($AG107,INDIRECT(CONCATENATE($CR107,"!",VLOOKUP($CR107,$AG$3:AI$8,AI$2,FALSE))),1,TRUE)</f>
        <v>#N/A</v>
      </c>
      <c r="AJ107" s="96" t="e">
        <f ca="1">VLOOKUP($AG107,INDIRECT(CONCATENATE($CR107,"!",VLOOKUP($CR107,$AG$3:AJ$8,AJ$2,FALSE))),1,TRUE)</f>
        <v>#N/A</v>
      </c>
      <c r="AK107" s="96" t="e">
        <f ca="1">VLOOKUP($AG107,INDIRECT(CONCATENATE($CR107,"!",VLOOKUP($CR107,$AG$3:AK$8,AK$2,FALSE))),1,TRUE)</f>
        <v>#N/A</v>
      </c>
      <c r="AL107" s="96" t="e">
        <f ca="1">VLOOKUP($AG107,INDIRECT(CONCATENATE($CR107,"!",VLOOKUP($CR107,$AG$3:AL$8,AL$2,FALSE))),1,TRUE)</f>
        <v>#N/A</v>
      </c>
      <c r="AM107" s="96" t="e">
        <f ca="1">VLOOKUP($AG107,INDIRECT(CONCATENATE($CR107,"!",VLOOKUP($CR107,$AG$3:AM$8,AM$2,FALSE))),1,TRUE)</f>
        <v>#N/A</v>
      </c>
      <c r="AN107" s="96" t="e">
        <f ca="1">VLOOKUP($AG107,INDIRECT(CONCATENATE($CR107,"!",VLOOKUP($CR107,$AG$3:AN$8,AN$2,FALSE))),1,TRUE)</f>
        <v>#N/A</v>
      </c>
      <c r="AO107" s="96" t="e">
        <f ca="1">VLOOKUP($AG107,INDIRECT(CONCATENATE($CR107,"!",VLOOKUP($CR107,$AG$3:AO$8,AO$2,FALSE))),1,TRUE)</f>
        <v>#N/A</v>
      </c>
      <c r="AP107" s="96" t="e">
        <f ca="1">VLOOKUP($AG107,INDIRECT(CONCATENATE($CR107,"!",VLOOKUP($CR107,$AG$3:AP$8,AP$2,FALSE))),1,TRUE)</f>
        <v>#N/A</v>
      </c>
      <c r="AQ107" s="96" t="e">
        <f ca="1">VLOOKUP($AG107,INDIRECT(CONCATENATE($CR107,"!",VLOOKUP($CR107,$AG$3:AQ$8,AQ$2,FALSE))),1,TRUE)</f>
        <v>#N/A</v>
      </c>
      <c r="AR107" s="96" t="e">
        <f ca="1">VLOOKUP($AG107,INDIRECT(CONCATENATE($CR107,"!",VLOOKUP($CR107,$AG$3:AR$8,AR$2,FALSE))),1,TRUE)</f>
        <v>#N/A</v>
      </c>
      <c r="AS107" s="96" t="e">
        <f ca="1">VLOOKUP($AG107,INDIRECT(CONCATENATE($CR107,"!",VLOOKUP($CR107,$AG$3:AS$8,AS$2,FALSE))),1,TRUE)</f>
        <v>#N/A</v>
      </c>
      <c r="AT107" s="96" t="e">
        <f ca="1">VLOOKUP($AG107,INDIRECT(CONCATENATE($CR107,"!",VLOOKUP($CR107,$AG$3:AT$8,AT$2,FALSE))),1,TRUE)</f>
        <v>#N/A</v>
      </c>
      <c r="AU107" s="96"/>
      <c r="AV107" s="96"/>
      <c r="AW107" s="96"/>
      <c r="AX107" s="96"/>
      <c r="AY107" s="96"/>
      <c r="AZ107" s="96"/>
      <c r="BA107" s="62">
        <f t="shared" si="112"/>
        <v>1</v>
      </c>
      <c r="BB107" s="58">
        <f t="shared" si="112"/>
        <v>1</v>
      </c>
      <c r="BC107" s="58">
        <f t="shared" si="113"/>
        <v>1</v>
      </c>
      <c r="BD107" s="58">
        <f t="shared" si="113"/>
        <v>1</v>
      </c>
      <c r="BE107" s="58">
        <f t="shared" si="79"/>
        <v>1</v>
      </c>
      <c r="BF107" s="58">
        <f t="shared" si="80"/>
        <v>1</v>
      </c>
      <c r="BG107" s="58">
        <f t="shared" si="81"/>
        <v>1</v>
      </c>
      <c r="BH107" s="58">
        <f t="shared" si="85"/>
        <v>1</v>
      </c>
      <c r="BI107" s="58">
        <f t="shared" si="85"/>
        <v>1</v>
      </c>
      <c r="BJ107" s="58">
        <f t="shared" si="85"/>
        <v>1</v>
      </c>
      <c r="BK107" s="58">
        <f t="shared" si="85"/>
        <v>1</v>
      </c>
      <c r="BL107" s="58">
        <f t="shared" si="85"/>
        <v>1</v>
      </c>
      <c r="BM107" s="58">
        <f t="shared" si="85"/>
        <v>1</v>
      </c>
      <c r="BU107" s="55" t="e">
        <f>HLOOKUP(AE107,$BA$10:BT107,COUNTIF($AE$7:AE107,"&lt;&gt;"&amp;""),FALSE)</f>
        <v>#N/A</v>
      </c>
      <c r="BV107" s="58">
        <f t="shared" si="82"/>
        <v>1</v>
      </c>
      <c r="BW107" s="55" t="str">
        <f t="shared" si="95"/>
        <v/>
      </c>
      <c r="BX107" s="110" t="str">
        <f ca="1">IF(OR(AE107=$BB$10,AE107=$BD$10,AE107=$BK$10,AE107=$BL$10,AE107=$BM$10),VLOOKUP(BW107,INDIRECT(CONCATENATE(CR107,"!",HLOOKUP(AE107,$CU$10:CY107,CZ107,FALSE))),1,TRUE),"")</f>
        <v/>
      </c>
      <c r="BY107" s="96" t="e">
        <f t="shared" ca="1" si="96"/>
        <v>#N/A</v>
      </c>
      <c r="BZ107" s="96" t="e">
        <f t="shared" ca="1" si="97"/>
        <v>#N/A</v>
      </c>
      <c r="CA107" s="96" t="e">
        <f t="shared" ca="1" si="98"/>
        <v>#N/A</v>
      </c>
      <c r="CB107" s="96" t="e">
        <f t="shared" ca="1" si="99"/>
        <v>#N/A</v>
      </c>
      <c r="CC107" s="96" t="e">
        <f t="shared" ca="1" si="100"/>
        <v>#VALUE!</v>
      </c>
      <c r="CD107" s="63">
        <f>Worksheet!K102</f>
        <v>0</v>
      </c>
      <c r="CE107" s="63">
        <f>Worksheet!L102</f>
        <v>0</v>
      </c>
      <c r="CF107" s="63">
        <f>Worksheet!M102</f>
        <v>0</v>
      </c>
      <c r="CG107" s="63">
        <f>Worksheet!N102</f>
        <v>0</v>
      </c>
      <c r="CH107" s="63">
        <f>Worksheet!O102</f>
        <v>0</v>
      </c>
      <c r="CI107" s="125" t="e">
        <f t="shared" ca="1" si="101"/>
        <v>#VALUE!</v>
      </c>
      <c r="CJ107" s="125" t="e">
        <f t="shared" ca="1" si="102"/>
        <v>#VALUE!</v>
      </c>
      <c r="CK107" s="125" t="e">
        <f t="shared" ca="1" si="103"/>
        <v>#VALUE!</v>
      </c>
      <c r="CL107" s="125" t="e">
        <f t="shared" ca="1" si="104"/>
        <v>#VALUE!</v>
      </c>
      <c r="CM107" s="125" t="e">
        <f t="shared" ca="1" si="105"/>
        <v>#VALUE!</v>
      </c>
      <c r="CN107" s="96" t="e">
        <f t="shared" ca="1" si="106"/>
        <v>#N/A</v>
      </c>
      <c r="CO107" s="97">
        <f>Worksheet!Q102</f>
        <v>0</v>
      </c>
      <c r="CP107" t="str">
        <f t="shared" si="107"/>
        <v>1</v>
      </c>
      <c r="CQ107" s="108" t="e">
        <f t="shared" si="108"/>
        <v>#N/A</v>
      </c>
      <c r="CR107" t="str">
        <f t="shared" si="84"/>
        <v>Standard1</v>
      </c>
      <c r="CT107" s="104" t="str">
        <f t="shared" ca="1" si="109"/>
        <v>$B$4:$P$1376</v>
      </c>
      <c r="CU107" s="96" t="str">
        <f>VLOOKUP($CR107,$CT$3:CU$8,2,FALSE)</f>
        <v>$I$230:$I$439</v>
      </c>
      <c r="CV107" s="96" t="str">
        <f>VLOOKUP($CR107,$CT$3:CV$8,3,FALSE)</f>
        <v>$I$471:$I$735</v>
      </c>
      <c r="CW107" s="96" t="str">
        <f>VLOOKUP($CR107,$CT$3:CW$8,4,FALSE)</f>
        <v>$I$736:$I$826</v>
      </c>
      <c r="CX107" s="96" t="str">
        <f>VLOOKUP($CR107,$CT$3:CX$8,5,FALSE)</f>
        <v>$I$827:$I$891</v>
      </c>
      <c r="CY107" s="96" t="str">
        <f>VLOOKUP($CR107,$CT$3:CY$8,6,FALSE)</f>
        <v>$I$892:$I$960</v>
      </c>
      <c r="CZ107">
        <f>COUNTIF($CU$10:CU107,"&lt;&gt;"&amp;"")</f>
        <v>98</v>
      </c>
      <c r="DB107" t="str">
        <f t="shared" si="110"/>
        <v/>
      </c>
      <c r="DC107" t="e">
        <f t="shared" ca="1" si="111"/>
        <v>#N/A</v>
      </c>
    </row>
    <row r="108" spans="17:107" x14ac:dyDescent="0.25">
      <c r="Q108" s="58" t="e">
        <f t="shared" ca="1" si="86"/>
        <v>#N/A</v>
      </c>
      <c r="R108" t="str">
        <f>IF(Worksheet!I103=$S$2,$S$2,IF(Worksheet!I103=$S$3,$S$3,$S$1))</f>
        <v>5502A</v>
      </c>
      <c r="S108" s="59" t="str">
        <f t="shared" ca="1" si="77"/>
        <v>*</v>
      </c>
      <c r="T108" s="55" t="e">
        <f t="shared" si="87"/>
        <v>#N/A</v>
      </c>
      <c r="U108" s="60">
        <f>IF(Worksheet!S103="%",ABS(Worksheet!Z103),ABS(Worksheet!U103))</f>
        <v>0</v>
      </c>
      <c r="V108" s="126">
        <f>IF(Worksheet!S103="%",Worksheet!AA103,Worksheet!S103)</f>
        <v>0</v>
      </c>
      <c r="W108" s="60" t="str">
        <f>IF(Worksheet!S103="%","",IF(Worksheet!Z103&lt;&gt;"",Worksheet!Z103,""))</f>
        <v/>
      </c>
      <c r="X108" s="60" t="str">
        <f>IF(Worksheet!S103="%","",IF(Worksheet!AA103&lt;&gt;"",Worksheet!AA103,""))</f>
        <v/>
      </c>
      <c r="Y108" s="58" t="str">
        <f t="shared" si="88"/>
        <v/>
      </c>
      <c r="Z108" s="58" t="str">
        <f t="shared" si="89"/>
        <v>0</v>
      </c>
      <c r="AA108" s="58" t="str">
        <f t="shared" si="90"/>
        <v>DC</v>
      </c>
      <c r="AB108" s="58" t="str">
        <f t="shared" si="91"/>
        <v>DC0</v>
      </c>
      <c r="AC108" s="58" t="str">
        <f>IF(Worksheet!H103&lt;&gt;"",Worksheet!H103,"")</f>
        <v/>
      </c>
      <c r="AD108" s="58" t="str">
        <f t="shared" si="92"/>
        <v/>
      </c>
      <c r="AE108" s="109" t="str">
        <f t="shared" si="93"/>
        <v>DC0</v>
      </c>
      <c r="AF108" s="109" t="e">
        <f>HLOOKUP(AE108,$AH$10:AZ108,COUNTIF($AE$7:AE108,"&lt;&gt;"&amp;""),FALSE)</f>
        <v>#N/A</v>
      </c>
      <c r="AG108" s="66" t="e">
        <f t="shared" si="94"/>
        <v>#N/A</v>
      </c>
      <c r="AH108" s="96" t="e">
        <f ca="1">VLOOKUP($AG108,INDIRECT(CONCATENATE($CR108,"!",VLOOKUP($CR108,$AG$3:AH$8,AH$2,FALSE))),1,TRUE)</f>
        <v>#N/A</v>
      </c>
      <c r="AI108" s="96" t="e">
        <f ca="1">VLOOKUP($AG108,INDIRECT(CONCATENATE($CR108,"!",VLOOKUP($CR108,$AG$3:AI$8,AI$2,FALSE))),1,TRUE)</f>
        <v>#N/A</v>
      </c>
      <c r="AJ108" s="96" t="e">
        <f ca="1">VLOOKUP($AG108,INDIRECT(CONCATENATE($CR108,"!",VLOOKUP($CR108,$AG$3:AJ$8,AJ$2,FALSE))),1,TRUE)</f>
        <v>#N/A</v>
      </c>
      <c r="AK108" s="96" t="e">
        <f ca="1">VLOOKUP($AG108,INDIRECT(CONCATENATE($CR108,"!",VLOOKUP($CR108,$AG$3:AK$8,AK$2,FALSE))),1,TRUE)</f>
        <v>#N/A</v>
      </c>
      <c r="AL108" s="96" t="e">
        <f ca="1">VLOOKUP($AG108,INDIRECT(CONCATENATE($CR108,"!",VLOOKUP($CR108,$AG$3:AL$8,AL$2,FALSE))),1,TRUE)</f>
        <v>#N/A</v>
      </c>
      <c r="AM108" s="96" t="e">
        <f ca="1">VLOOKUP($AG108,INDIRECT(CONCATENATE($CR108,"!",VLOOKUP($CR108,$AG$3:AM$8,AM$2,FALSE))),1,TRUE)</f>
        <v>#N/A</v>
      </c>
      <c r="AN108" s="96" t="e">
        <f ca="1">VLOOKUP($AG108,INDIRECT(CONCATENATE($CR108,"!",VLOOKUP($CR108,$AG$3:AN$8,AN$2,FALSE))),1,TRUE)</f>
        <v>#N/A</v>
      </c>
      <c r="AO108" s="96" t="e">
        <f ca="1">VLOOKUP($AG108,INDIRECT(CONCATENATE($CR108,"!",VLOOKUP($CR108,$AG$3:AO$8,AO$2,FALSE))),1,TRUE)</f>
        <v>#N/A</v>
      </c>
      <c r="AP108" s="96" t="e">
        <f ca="1">VLOOKUP($AG108,INDIRECT(CONCATENATE($CR108,"!",VLOOKUP($CR108,$AG$3:AP$8,AP$2,FALSE))),1,TRUE)</f>
        <v>#N/A</v>
      </c>
      <c r="AQ108" s="96" t="e">
        <f ca="1">VLOOKUP($AG108,INDIRECT(CONCATENATE($CR108,"!",VLOOKUP($CR108,$AG$3:AQ$8,AQ$2,FALSE))),1,TRUE)</f>
        <v>#N/A</v>
      </c>
      <c r="AR108" s="96" t="e">
        <f ca="1">VLOOKUP($AG108,INDIRECT(CONCATENATE($CR108,"!",VLOOKUP($CR108,$AG$3:AR$8,AR$2,FALSE))),1,TRUE)</f>
        <v>#N/A</v>
      </c>
      <c r="AS108" s="96" t="e">
        <f ca="1">VLOOKUP($AG108,INDIRECT(CONCATENATE($CR108,"!",VLOOKUP($CR108,$AG$3:AS$8,AS$2,FALSE))),1,TRUE)</f>
        <v>#N/A</v>
      </c>
      <c r="AT108" s="96" t="e">
        <f ca="1">VLOOKUP($AG108,INDIRECT(CONCATENATE($CR108,"!",VLOOKUP($CR108,$AG$3:AT$8,AT$2,FALSE))),1,TRUE)</f>
        <v>#N/A</v>
      </c>
      <c r="AU108" s="96"/>
      <c r="AV108" s="96"/>
      <c r="AW108" s="96"/>
      <c r="AX108" s="96"/>
      <c r="AY108" s="96"/>
      <c r="AZ108" s="96"/>
      <c r="BA108" s="62">
        <f t="shared" si="112"/>
        <v>1</v>
      </c>
      <c r="BB108" s="58">
        <f t="shared" si="112"/>
        <v>1</v>
      </c>
      <c r="BC108" s="58">
        <f t="shared" si="113"/>
        <v>1</v>
      </c>
      <c r="BD108" s="58">
        <f t="shared" si="113"/>
        <v>1</v>
      </c>
      <c r="BE108" s="58">
        <f t="shared" si="79"/>
        <v>1</v>
      </c>
      <c r="BF108" s="58">
        <f t="shared" si="80"/>
        <v>1</v>
      </c>
      <c r="BG108" s="58">
        <f t="shared" si="81"/>
        <v>1</v>
      </c>
      <c r="BH108" s="58">
        <f t="shared" si="85"/>
        <v>1</v>
      </c>
      <c r="BI108" s="58">
        <f t="shared" si="85"/>
        <v>1</v>
      </c>
      <c r="BJ108" s="58">
        <f t="shared" si="85"/>
        <v>1</v>
      </c>
      <c r="BK108" s="58">
        <f t="shared" si="85"/>
        <v>1</v>
      </c>
      <c r="BL108" s="58">
        <f t="shared" si="85"/>
        <v>1</v>
      </c>
      <c r="BM108" s="58">
        <f t="shared" si="85"/>
        <v>1</v>
      </c>
      <c r="BU108" s="55" t="e">
        <f>HLOOKUP(AE108,$BA$10:BT108,COUNTIF($AE$7:AE108,"&lt;&gt;"&amp;""),FALSE)</f>
        <v>#N/A</v>
      </c>
      <c r="BV108" s="58">
        <f t="shared" si="82"/>
        <v>1</v>
      </c>
      <c r="BW108" s="55" t="str">
        <f t="shared" si="95"/>
        <v/>
      </c>
      <c r="BX108" s="110" t="str">
        <f ca="1">IF(OR(AE108=$BB$10,AE108=$BD$10,AE108=$BK$10,AE108=$BL$10,AE108=$BM$10),VLOOKUP(BW108,INDIRECT(CONCATENATE(CR108,"!",HLOOKUP(AE108,$CU$10:CY108,CZ108,FALSE))),1,TRUE),"")</f>
        <v/>
      </c>
      <c r="BY108" s="96" t="e">
        <f t="shared" ca="1" si="96"/>
        <v>#N/A</v>
      </c>
      <c r="BZ108" s="96" t="e">
        <f t="shared" ca="1" si="97"/>
        <v>#N/A</v>
      </c>
      <c r="CA108" s="96" t="e">
        <f t="shared" ca="1" si="98"/>
        <v>#N/A</v>
      </c>
      <c r="CB108" s="96" t="e">
        <f t="shared" ca="1" si="99"/>
        <v>#N/A</v>
      </c>
      <c r="CC108" s="96" t="e">
        <f t="shared" ca="1" si="100"/>
        <v>#VALUE!</v>
      </c>
      <c r="CD108" s="63">
        <f>Worksheet!K103</f>
        <v>0</v>
      </c>
      <c r="CE108" s="63">
        <f>Worksheet!L103</f>
        <v>0</v>
      </c>
      <c r="CF108" s="63">
        <f>Worksheet!M103</f>
        <v>0</v>
      </c>
      <c r="CG108" s="63">
        <f>Worksheet!N103</f>
        <v>0</v>
      </c>
      <c r="CH108" s="63">
        <f>Worksheet!O103</f>
        <v>0</v>
      </c>
      <c r="CI108" s="125" t="e">
        <f t="shared" ca="1" si="101"/>
        <v>#VALUE!</v>
      </c>
      <c r="CJ108" s="125" t="e">
        <f t="shared" ca="1" si="102"/>
        <v>#VALUE!</v>
      </c>
      <c r="CK108" s="125" t="e">
        <f t="shared" ca="1" si="103"/>
        <v>#VALUE!</v>
      </c>
      <c r="CL108" s="125" t="e">
        <f t="shared" ca="1" si="104"/>
        <v>#VALUE!</v>
      </c>
      <c r="CM108" s="125" t="e">
        <f t="shared" ca="1" si="105"/>
        <v>#VALUE!</v>
      </c>
      <c r="CN108" s="96" t="e">
        <f t="shared" ca="1" si="106"/>
        <v>#N/A</v>
      </c>
      <c r="CO108" s="97">
        <f>Worksheet!Q103</f>
        <v>0</v>
      </c>
      <c r="CP108" t="str">
        <f t="shared" si="107"/>
        <v>1</v>
      </c>
      <c r="CQ108" s="108" t="e">
        <f t="shared" si="108"/>
        <v>#N/A</v>
      </c>
      <c r="CR108" t="str">
        <f t="shared" si="84"/>
        <v>Standard1</v>
      </c>
      <c r="CT108" s="104" t="str">
        <f t="shared" ca="1" si="109"/>
        <v>$B$4:$P$1376</v>
      </c>
      <c r="CU108" s="96" t="str">
        <f>VLOOKUP($CR108,$CT$3:CU$8,2,FALSE)</f>
        <v>$I$230:$I$439</v>
      </c>
      <c r="CV108" s="96" t="str">
        <f>VLOOKUP($CR108,$CT$3:CV$8,3,FALSE)</f>
        <v>$I$471:$I$735</v>
      </c>
      <c r="CW108" s="96" t="str">
        <f>VLOOKUP($CR108,$CT$3:CW$8,4,FALSE)</f>
        <v>$I$736:$I$826</v>
      </c>
      <c r="CX108" s="96" t="str">
        <f>VLOOKUP($CR108,$CT$3:CX$8,5,FALSE)</f>
        <v>$I$827:$I$891</v>
      </c>
      <c r="CY108" s="96" t="str">
        <f>VLOOKUP($CR108,$CT$3:CY$8,6,FALSE)</f>
        <v>$I$892:$I$960</v>
      </c>
      <c r="CZ108">
        <f>COUNTIF($CU$10:CU108,"&lt;&gt;"&amp;"")</f>
        <v>99</v>
      </c>
      <c r="DB108" t="str">
        <f t="shared" si="110"/>
        <v/>
      </c>
      <c r="DC108" t="e">
        <f t="shared" ca="1" si="111"/>
        <v>#N/A</v>
      </c>
    </row>
    <row r="109" spans="17:107" x14ac:dyDescent="0.25">
      <c r="Q109" s="58" t="e">
        <f t="shared" ca="1" si="86"/>
        <v>#N/A</v>
      </c>
      <c r="R109" t="str">
        <f>IF(Worksheet!I104=$S$2,$S$2,IF(Worksheet!I104=$S$3,$S$3,$S$1))</f>
        <v>5502A</v>
      </c>
      <c r="S109" s="59" t="str">
        <f t="shared" ca="1" si="77"/>
        <v>*</v>
      </c>
      <c r="T109" s="55" t="e">
        <f t="shared" si="87"/>
        <v>#N/A</v>
      </c>
      <c r="U109" s="60">
        <f>IF(Worksheet!S104="%",ABS(Worksheet!Z104),ABS(Worksheet!U104))</f>
        <v>0</v>
      </c>
      <c r="V109" s="126">
        <f>IF(Worksheet!S104="%",Worksheet!AA104,Worksheet!S104)</f>
        <v>0</v>
      </c>
      <c r="W109" s="60" t="str">
        <f>IF(Worksheet!S104="%","",IF(Worksheet!Z104&lt;&gt;"",Worksheet!Z104,""))</f>
        <v/>
      </c>
      <c r="X109" s="60" t="str">
        <f>IF(Worksheet!S104="%","",IF(Worksheet!AA104&lt;&gt;"",Worksheet!AA104,""))</f>
        <v/>
      </c>
      <c r="Y109" s="58" t="str">
        <f t="shared" si="88"/>
        <v/>
      </c>
      <c r="Z109" s="58" t="str">
        <f t="shared" si="89"/>
        <v>0</v>
      </c>
      <c r="AA109" s="58" t="str">
        <f t="shared" si="90"/>
        <v>DC</v>
      </c>
      <c r="AB109" s="58" t="str">
        <f t="shared" si="91"/>
        <v>DC0</v>
      </c>
      <c r="AC109" s="58" t="str">
        <f>IF(Worksheet!H104&lt;&gt;"",Worksheet!H104,"")</f>
        <v/>
      </c>
      <c r="AD109" s="58" t="str">
        <f t="shared" si="92"/>
        <v/>
      </c>
      <c r="AE109" s="109" t="str">
        <f t="shared" si="93"/>
        <v>DC0</v>
      </c>
      <c r="AF109" s="109" t="e">
        <f>HLOOKUP(AE109,$AH$10:AZ109,COUNTIF($AE$7:AE109,"&lt;&gt;"&amp;""),FALSE)</f>
        <v>#N/A</v>
      </c>
      <c r="AG109" s="66" t="e">
        <f t="shared" si="94"/>
        <v>#N/A</v>
      </c>
      <c r="AH109" s="96" t="e">
        <f ca="1">VLOOKUP($AG109,INDIRECT(CONCATENATE($CR109,"!",VLOOKUP($CR109,$AG$3:AH$8,AH$2,FALSE))),1,TRUE)</f>
        <v>#N/A</v>
      </c>
      <c r="AI109" s="96" t="e">
        <f ca="1">VLOOKUP($AG109,INDIRECT(CONCATENATE($CR109,"!",VLOOKUP($CR109,$AG$3:AI$8,AI$2,FALSE))),1,TRUE)</f>
        <v>#N/A</v>
      </c>
      <c r="AJ109" s="96" t="e">
        <f ca="1">VLOOKUP($AG109,INDIRECT(CONCATENATE($CR109,"!",VLOOKUP($CR109,$AG$3:AJ$8,AJ$2,FALSE))),1,TRUE)</f>
        <v>#N/A</v>
      </c>
      <c r="AK109" s="96" t="e">
        <f ca="1">VLOOKUP($AG109,INDIRECT(CONCATENATE($CR109,"!",VLOOKUP($CR109,$AG$3:AK$8,AK$2,FALSE))),1,TRUE)</f>
        <v>#N/A</v>
      </c>
      <c r="AL109" s="96" t="e">
        <f ca="1">VLOOKUP($AG109,INDIRECT(CONCATENATE($CR109,"!",VLOOKUP($CR109,$AG$3:AL$8,AL$2,FALSE))),1,TRUE)</f>
        <v>#N/A</v>
      </c>
      <c r="AM109" s="96" t="e">
        <f ca="1">VLOOKUP($AG109,INDIRECT(CONCATENATE($CR109,"!",VLOOKUP($CR109,$AG$3:AM$8,AM$2,FALSE))),1,TRUE)</f>
        <v>#N/A</v>
      </c>
      <c r="AN109" s="96" t="e">
        <f ca="1">VLOOKUP($AG109,INDIRECT(CONCATENATE($CR109,"!",VLOOKUP($CR109,$AG$3:AN$8,AN$2,FALSE))),1,TRUE)</f>
        <v>#N/A</v>
      </c>
      <c r="AO109" s="96" t="e">
        <f ca="1">VLOOKUP($AG109,INDIRECT(CONCATENATE($CR109,"!",VLOOKUP($CR109,$AG$3:AO$8,AO$2,FALSE))),1,TRUE)</f>
        <v>#N/A</v>
      </c>
      <c r="AP109" s="96" t="e">
        <f ca="1">VLOOKUP($AG109,INDIRECT(CONCATENATE($CR109,"!",VLOOKUP($CR109,$AG$3:AP$8,AP$2,FALSE))),1,TRUE)</f>
        <v>#N/A</v>
      </c>
      <c r="AQ109" s="96" t="e">
        <f ca="1">VLOOKUP($AG109,INDIRECT(CONCATENATE($CR109,"!",VLOOKUP($CR109,$AG$3:AQ$8,AQ$2,FALSE))),1,TRUE)</f>
        <v>#N/A</v>
      </c>
      <c r="AR109" s="96" t="e">
        <f ca="1">VLOOKUP($AG109,INDIRECT(CONCATENATE($CR109,"!",VLOOKUP($CR109,$AG$3:AR$8,AR$2,FALSE))),1,TRUE)</f>
        <v>#N/A</v>
      </c>
      <c r="AS109" s="96" t="e">
        <f ca="1">VLOOKUP($AG109,INDIRECT(CONCATENATE($CR109,"!",VLOOKUP($CR109,$AG$3:AS$8,AS$2,FALSE))),1,TRUE)</f>
        <v>#N/A</v>
      </c>
      <c r="AT109" s="96" t="e">
        <f ca="1">VLOOKUP($AG109,INDIRECT(CONCATENATE($CR109,"!",VLOOKUP($CR109,$AG$3:AT$8,AT$2,FALSE))),1,TRUE)</f>
        <v>#N/A</v>
      </c>
      <c r="AU109" s="96"/>
      <c r="AV109" s="96"/>
      <c r="AW109" s="96"/>
      <c r="AX109" s="96"/>
      <c r="AY109" s="96"/>
      <c r="AZ109" s="96"/>
      <c r="BA109" s="62">
        <f t="shared" si="112"/>
        <v>1</v>
      </c>
      <c r="BB109" s="58">
        <f t="shared" si="112"/>
        <v>1</v>
      </c>
      <c r="BC109" s="58">
        <f t="shared" si="113"/>
        <v>1</v>
      </c>
      <c r="BD109" s="58">
        <f t="shared" si="113"/>
        <v>1</v>
      </c>
      <c r="BE109" s="58">
        <f t="shared" si="79"/>
        <v>1</v>
      </c>
      <c r="BF109" s="58">
        <f t="shared" si="80"/>
        <v>1</v>
      </c>
      <c r="BG109" s="58">
        <f t="shared" si="81"/>
        <v>1</v>
      </c>
      <c r="BH109" s="58">
        <f t="shared" ref="BH109:BM120" si="114">IF($V109="mA",0.001,IF($V109="µA",0.000001,IF($V109="kA",1000,1)))</f>
        <v>1</v>
      </c>
      <c r="BI109" s="58">
        <f t="shared" si="114"/>
        <v>1</v>
      </c>
      <c r="BJ109" s="58">
        <f t="shared" si="114"/>
        <v>1</v>
      </c>
      <c r="BK109" s="58">
        <f t="shared" si="114"/>
        <v>1</v>
      </c>
      <c r="BL109" s="58">
        <f t="shared" si="114"/>
        <v>1</v>
      </c>
      <c r="BM109" s="58">
        <f t="shared" si="114"/>
        <v>1</v>
      </c>
      <c r="BU109" s="55" t="e">
        <f>HLOOKUP(AE109,$BA$10:BT109,COUNTIF($AE$7:AE109,"&lt;&gt;"&amp;""),FALSE)</f>
        <v>#N/A</v>
      </c>
      <c r="BV109" s="58">
        <f t="shared" si="82"/>
        <v>1</v>
      </c>
      <c r="BW109" s="55" t="str">
        <f t="shared" si="95"/>
        <v/>
      </c>
      <c r="BX109" s="110" t="str">
        <f ca="1">IF(OR(AE109=$BB$10,AE109=$BD$10,AE109=$BK$10,AE109=$BL$10,AE109=$BM$10),VLOOKUP(BW109,INDIRECT(CONCATENATE(CR109,"!",HLOOKUP(AE109,$CU$10:CY109,CZ109,FALSE))),1,TRUE),"")</f>
        <v/>
      </c>
      <c r="BY109" s="96" t="e">
        <f t="shared" ca="1" si="96"/>
        <v>#N/A</v>
      </c>
      <c r="BZ109" s="96" t="e">
        <f t="shared" ca="1" si="97"/>
        <v>#N/A</v>
      </c>
      <c r="CA109" s="96" t="e">
        <f t="shared" ca="1" si="98"/>
        <v>#N/A</v>
      </c>
      <c r="CB109" s="96" t="e">
        <f t="shared" ca="1" si="99"/>
        <v>#N/A</v>
      </c>
      <c r="CC109" s="96" t="e">
        <f t="shared" ca="1" si="100"/>
        <v>#VALUE!</v>
      </c>
      <c r="CD109" s="63">
        <f>Worksheet!K104</f>
        <v>0</v>
      </c>
      <c r="CE109" s="63">
        <f>Worksheet!L104</f>
        <v>0</v>
      </c>
      <c r="CF109" s="63">
        <f>Worksheet!M104</f>
        <v>0</v>
      </c>
      <c r="CG109" s="63">
        <f>Worksheet!N104</f>
        <v>0</v>
      </c>
      <c r="CH109" s="63">
        <f>Worksheet!O104</f>
        <v>0</v>
      </c>
      <c r="CI109" s="125" t="e">
        <f t="shared" ca="1" si="101"/>
        <v>#VALUE!</v>
      </c>
      <c r="CJ109" s="125" t="e">
        <f t="shared" ca="1" si="102"/>
        <v>#VALUE!</v>
      </c>
      <c r="CK109" s="125" t="e">
        <f t="shared" ca="1" si="103"/>
        <v>#VALUE!</v>
      </c>
      <c r="CL109" s="125" t="e">
        <f t="shared" ca="1" si="104"/>
        <v>#VALUE!</v>
      </c>
      <c r="CM109" s="125" t="e">
        <f t="shared" ca="1" si="105"/>
        <v>#VALUE!</v>
      </c>
      <c r="CN109" s="96" t="e">
        <f t="shared" ca="1" si="106"/>
        <v>#N/A</v>
      </c>
      <c r="CO109" s="97">
        <f>Worksheet!Q104</f>
        <v>0</v>
      </c>
      <c r="CP109" t="str">
        <f t="shared" si="107"/>
        <v>1</v>
      </c>
      <c r="CQ109" s="108" t="e">
        <f t="shared" si="108"/>
        <v>#N/A</v>
      </c>
      <c r="CR109" t="str">
        <f t="shared" si="84"/>
        <v>Standard1</v>
      </c>
      <c r="CT109" s="104" t="str">
        <f t="shared" ca="1" si="109"/>
        <v>$B$4:$P$1376</v>
      </c>
      <c r="CU109" s="96" t="str">
        <f>VLOOKUP($CR109,$CT$3:CU$8,2,FALSE)</f>
        <v>$I$230:$I$439</v>
      </c>
      <c r="CV109" s="96" t="str">
        <f>VLOOKUP($CR109,$CT$3:CV$8,3,FALSE)</f>
        <v>$I$471:$I$735</v>
      </c>
      <c r="CW109" s="96" t="str">
        <f>VLOOKUP($CR109,$CT$3:CW$8,4,FALSE)</f>
        <v>$I$736:$I$826</v>
      </c>
      <c r="CX109" s="96" t="str">
        <f>VLOOKUP($CR109,$CT$3:CX$8,5,FALSE)</f>
        <v>$I$827:$I$891</v>
      </c>
      <c r="CY109" s="96" t="str">
        <f>VLOOKUP($CR109,$CT$3:CY$8,6,FALSE)</f>
        <v>$I$892:$I$960</v>
      </c>
      <c r="CZ109">
        <f>COUNTIF($CU$10:CU109,"&lt;&gt;"&amp;"")</f>
        <v>100</v>
      </c>
      <c r="DB109" t="str">
        <f t="shared" si="110"/>
        <v/>
      </c>
      <c r="DC109" t="e">
        <f t="shared" ca="1" si="111"/>
        <v>#N/A</v>
      </c>
    </row>
    <row r="110" spans="17:107" x14ac:dyDescent="0.25">
      <c r="Q110" s="58" t="e">
        <f t="shared" ca="1" si="86"/>
        <v>#N/A</v>
      </c>
      <c r="R110" t="str">
        <f>IF(Worksheet!I105=$S$2,$S$2,IF(Worksheet!I105=$S$3,$S$3,$S$1))</f>
        <v>5502A</v>
      </c>
      <c r="S110" s="59" t="str">
        <f t="shared" ca="1" si="77"/>
        <v>*</v>
      </c>
      <c r="T110" s="55" t="e">
        <f t="shared" si="87"/>
        <v>#N/A</v>
      </c>
      <c r="U110" s="60">
        <f>IF(Worksheet!S105="%",ABS(Worksheet!Z105),ABS(Worksheet!U105))</f>
        <v>0</v>
      </c>
      <c r="V110" s="126">
        <f>IF(Worksheet!S105="%",Worksheet!AA105,Worksheet!S105)</f>
        <v>0</v>
      </c>
      <c r="W110" s="60" t="str">
        <f>IF(Worksheet!S105="%","",IF(Worksheet!Z105&lt;&gt;"",Worksheet!Z105,""))</f>
        <v/>
      </c>
      <c r="X110" s="60" t="str">
        <f>IF(Worksheet!S105="%","",IF(Worksheet!AA105&lt;&gt;"",Worksheet!AA105,""))</f>
        <v/>
      </c>
      <c r="Y110" s="58" t="str">
        <f t="shared" si="88"/>
        <v/>
      </c>
      <c r="Z110" s="58" t="str">
        <f t="shared" si="89"/>
        <v>0</v>
      </c>
      <c r="AA110" s="58" t="str">
        <f t="shared" si="90"/>
        <v>DC</v>
      </c>
      <c r="AB110" s="58" t="str">
        <f t="shared" si="91"/>
        <v>DC0</v>
      </c>
      <c r="AC110" s="58" t="str">
        <f>IF(Worksheet!H105&lt;&gt;"",Worksheet!H105,"")</f>
        <v/>
      </c>
      <c r="AD110" s="58" t="str">
        <f t="shared" si="92"/>
        <v/>
      </c>
      <c r="AE110" s="109" t="str">
        <f t="shared" si="93"/>
        <v>DC0</v>
      </c>
      <c r="AF110" s="109" t="e">
        <f>HLOOKUP(AE110,$AH$10:AZ110,COUNTIF($AE$7:AE110,"&lt;&gt;"&amp;""),FALSE)</f>
        <v>#N/A</v>
      </c>
      <c r="AG110" s="66" t="e">
        <f t="shared" si="94"/>
        <v>#N/A</v>
      </c>
      <c r="AH110" s="96" t="e">
        <f ca="1">VLOOKUP($AG110,INDIRECT(CONCATENATE($CR110,"!",VLOOKUP($CR110,$AG$3:AH$8,AH$2,FALSE))),1,TRUE)</f>
        <v>#N/A</v>
      </c>
      <c r="AI110" s="96" t="e">
        <f ca="1">VLOOKUP($AG110,INDIRECT(CONCATENATE($CR110,"!",VLOOKUP($CR110,$AG$3:AI$8,AI$2,FALSE))),1,TRUE)</f>
        <v>#N/A</v>
      </c>
      <c r="AJ110" s="96" t="e">
        <f ca="1">VLOOKUP($AG110,INDIRECT(CONCATENATE($CR110,"!",VLOOKUP($CR110,$AG$3:AJ$8,AJ$2,FALSE))),1,TRUE)</f>
        <v>#N/A</v>
      </c>
      <c r="AK110" s="96" t="e">
        <f ca="1">VLOOKUP($AG110,INDIRECT(CONCATENATE($CR110,"!",VLOOKUP($CR110,$AG$3:AK$8,AK$2,FALSE))),1,TRUE)</f>
        <v>#N/A</v>
      </c>
      <c r="AL110" s="96" t="e">
        <f ca="1">VLOOKUP($AG110,INDIRECT(CONCATENATE($CR110,"!",VLOOKUP($CR110,$AG$3:AL$8,AL$2,FALSE))),1,TRUE)</f>
        <v>#N/A</v>
      </c>
      <c r="AM110" s="96" t="e">
        <f ca="1">VLOOKUP($AG110,INDIRECT(CONCATENATE($CR110,"!",VLOOKUP($CR110,$AG$3:AM$8,AM$2,FALSE))),1,TRUE)</f>
        <v>#N/A</v>
      </c>
      <c r="AN110" s="96" t="e">
        <f ca="1">VLOOKUP($AG110,INDIRECT(CONCATENATE($CR110,"!",VLOOKUP($CR110,$AG$3:AN$8,AN$2,FALSE))),1,TRUE)</f>
        <v>#N/A</v>
      </c>
      <c r="AO110" s="96" t="e">
        <f ca="1">VLOOKUP($AG110,INDIRECT(CONCATENATE($CR110,"!",VLOOKUP($CR110,$AG$3:AO$8,AO$2,FALSE))),1,TRUE)</f>
        <v>#N/A</v>
      </c>
      <c r="AP110" s="96" t="e">
        <f ca="1">VLOOKUP($AG110,INDIRECT(CONCATENATE($CR110,"!",VLOOKUP($CR110,$AG$3:AP$8,AP$2,FALSE))),1,TRUE)</f>
        <v>#N/A</v>
      </c>
      <c r="AQ110" s="96" t="e">
        <f ca="1">VLOOKUP($AG110,INDIRECT(CONCATENATE($CR110,"!",VLOOKUP($CR110,$AG$3:AQ$8,AQ$2,FALSE))),1,TRUE)</f>
        <v>#N/A</v>
      </c>
      <c r="AR110" s="96" t="e">
        <f ca="1">VLOOKUP($AG110,INDIRECT(CONCATENATE($CR110,"!",VLOOKUP($CR110,$AG$3:AR$8,AR$2,FALSE))),1,TRUE)</f>
        <v>#N/A</v>
      </c>
      <c r="AS110" s="96" t="e">
        <f ca="1">VLOOKUP($AG110,INDIRECT(CONCATENATE($CR110,"!",VLOOKUP($CR110,$AG$3:AS$8,AS$2,FALSE))),1,TRUE)</f>
        <v>#N/A</v>
      </c>
      <c r="AT110" s="96" t="e">
        <f ca="1">VLOOKUP($AG110,INDIRECT(CONCATENATE($CR110,"!",VLOOKUP($CR110,$AG$3:AT$8,AT$2,FALSE))),1,TRUE)</f>
        <v>#N/A</v>
      </c>
      <c r="AU110" s="96"/>
      <c r="AV110" s="96"/>
      <c r="AW110" s="96"/>
      <c r="AX110" s="96"/>
      <c r="AY110" s="96"/>
      <c r="AZ110" s="96"/>
      <c r="BA110" s="62">
        <f t="shared" si="112"/>
        <v>1</v>
      </c>
      <c r="BB110" s="58">
        <f t="shared" si="112"/>
        <v>1</v>
      </c>
      <c r="BC110" s="58">
        <f t="shared" si="113"/>
        <v>1</v>
      </c>
      <c r="BD110" s="58">
        <f t="shared" si="113"/>
        <v>1</v>
      </c>
      <c r="BE110" s="58">
        <f t="shared" si="79"/>
        <v>1</v>
      </c>
      <c r="BF110" s="58">
        <f t="shared" si="80"/>
        <v>1</v>
      </c>
      <c r="BG110" s="58">
        <f t="shared" si="81"/>
        <v>1</v>
      </c>
      <c r="BH110" s="58">
        <f t="shared" si="114"/>
        <v>1</v>
      </c>
      <c r="BI110" s="58">
        <f t="shared" si="114"/>
        <v>1</v>
      </c>
      <c r="BJ110" s="58">
        <f t="shared" si="114"/>
        <v>1</v>
      </c>
      <c r="BK110" s="58">
        <f t="shared" si="114"/>
        <v>1</v>
      </c>
      <c r="BL110" s="58">
        <f t="shared" si="114"/>
        <v>1</v>
      </c>
      <c r="BM110" s="58">
        <f t="shared" si="114"/>
        <v>1</v>
      </c>
      <c r="BU110" s="55" t="e">
        <f>HLOOKUP(AE110,$BA$10:BT110,COUNTIF($AE$7:AE110,"&lt;&gt;"&amp;""),FALSE)</f>
        <v>#N/A</v>
      </c>
      <c r="BV110" s="58">
        <f t="shared" si="82"/>
        <v>1</v>
      </c>
      <c r="BW110" s="55" t="str">
        <f t="shared" si="95"/>
        <v/>
      </c>
      <c r="BX110" s="110" t="str">
        <f ca="1">IF(OR(AE110=$BB$10,AE110=$BD$10,AE110=$BK$10,AE110=$BL$10,AE110=$BM$10),VLOOKUP(BW110,INDIRECT(CONCATENATE(CR110,"!",HLOOKUP(AE110,$CU$10:CY110,CZ110,FALSE))),1,TRUE),"")</f>
        <v/>
      </c>
      <c r="BY110" s="96" t="e">
        <f t="shared" ca="1" si="96"/>
        <v>#N/A</v>
      </c>
      <c r="BZ110" s="96" t="e">
        <f t="shared" ca="1" si="97"/>
        <v>#N/A</v>
      </c>
      <c r="CA110" s="96" t="e">
        <f t="shared" ca="1" si="98"/>
        <v>#N/A</v>
      </c>
      <c r="CB110" s="96" t="e">
        <f t="shared" ca="1" si="99"/>
        <v>#N/A</v>
      </c>
      <c r="CC110" s="96" t="e">
        <f t="shared" ca="1" si="100"/>
        <v>#VALUE!</v>
      </c>
      <c r="CD110" s="63">
        <f>Worksheet!K105</f>
        <v>0</v>
      </c>
      <c r="CE110" s="63">
        <f>Worksheet!L105</f>
        <v>0</v>
      </c>
      <c r="CF110" s="63">
        <f>Worksheet!M105</f>
        <v>0</v>
      </c>
      <c r="CG110" s="63">
        <f>Worksheet!N105</f>
        <v>0</v>
      </c>
      <c r="CH110" s="63">
        <f>Worksheet!O105</f>
        <v>0</v>
      </c>
      <c r="CI110" s="125" t="e">
        <f t="shared" ca="1" si="101"/>
        <v>#VALUE!</v>
      </c>
      <c r="CJ110" s="125" t="e">
        <f t="shared" ca="1" si="102"/>
        <v>#VALUE!</v>
      </c>
      <c r="CK110" s="125" t="e">
        <f t="shared" ca="1" si="103"/>
        <v>#VALUE!</v>
      </c>
      <c r="CL110" s="125" t="e">
        <f t="shared" ca="1" si="104"/>
        <v>#VALUE!</v>
      </c>
      <c r="CM110" s="125" t="e">
        <f t="shared" ca="1" si="105"/>
        <v>#VALUE!</v>
      </c>
      <c r="CN110" s="96" t="e">
        <f t="shared" ca="1" si="106"/>
        <v>#N/A</v>
      </c>
      <c r="CO110" s="97">
        <f>Worksheet!Q105</f>
        <v>0</v>
      </c>
      <c r="CP110" t="str">
        <f t="shared" si="107"/>
        <v>1</v>
      </c>
      <c r="CQ110" s="108" t="e">
        <f t="shared" si="108"/>
        <v>#N/A</v>
      </c>
      <c r="CR110" t="str">
        <f t="shared" si="84"/>
        <v>Standard1</v>
      </c>
      <c r="CT110" s="104" t="str">
        <f t="shared" ca="1" si="109"/>
        <v>$B$4:$P$1376</v>
      </c>
      <c r="CU110" s="96" t="str">
        <f>VLOOKUP($CR110,$CT$3:CU$8,2,FALSE)</f>
        <v>$I$230:$I$439</v>
      </c>
      <c r="CV110" s="96" t="str">
        <f>VLOOKUP($CR110,$CT$3:CV$8,3,FALSE)</f>
        <v>$I$471:$I$735</v>
      </c>
      <c r="CW110" s="96" t="str">
        <f>VLOOKUP($CR110,$CT$3:CW$8,4,FALSE)</f>
        <v>$I$736:$I$826</v>
      </c>
      <c r="CX110" s="96" t="str">
        <f>VLOOKUP($CR110,$CT$3:CX$8,5,FALSE)</f>
        <v>$I$827:$I$891</v>
      </c>
      <c r="CY110" s="96" t="str">
        <f>VLOOKUP($CR110,$CT$3:CY$8,6,FALSE)</f>
        <v>$I$892:$I$960</v>
      </c>
      <c r="CZ110">
        <f>COUNTIF($CU$10:CU110,"&lt;&gt;"&amp;"")</f>
        <v>101</v>
      </c>
      <c r="DB110" t="str">
        <f t="shared" si="110"/>
        <v/>
      </c>
      <c r="DC110" t="e">
        <f t="shared" ca="1" si="111"/>
        <v>#N/A</v>
      </c>
    </row>
    <row r="111" spans="17:107" x14ac:dyDescent="0.25">
      <c r="Q111" s="58" t="e">
        <f t="shared" ca="1" si="86"/>
        <v>#N/A</v>
      </c>
      <c r="R111" t="str">
        <f>IF(Worksheet!I106=$S$2,$S$2,IF(Worksheet!I106=$S$3,$S$3,$S$1))</f>
        <v>5502A</v>
      </c>
      <c r="S111" s="59" t="str">
        <f t="shared" ca="1" si="77"/>
        <v>*</v>
      </c>
      <c r="T111" s="55" t="e">
        <f t="shared" si="87"/>
        <v>#N/A</v>
      </c>
      <c r="U111" s="60">
        <f>IF(Worksheet!S106="%",ABS(Worksheet!Z106),ABS(Worksheet!U106))</f>
        <v>0</v>
      </c>
      <c r="V111" s="126">
        <f>IF(Worksheet!S106="%",Worksheet!AA106,Worksheet!S106)</f>
        <v>0</v>
      </c>
      <c r="W111" s="60" t="str">
        <f>IF(Worksheet!S106="%","",IF(Worksheet!Z106&lt;&gt;"",Worksheet!Z106,""))</f>
        <v/>
      </c>
      <c r="X111" s="60" t="str">
        <f>IF(Worksheet!S106="%","",IF(Worksheet!AA106&lt;&gt;"",Worksheet!AA106,""))</f>
        <v/>
      </c>
      <c r="Y111" s="58" t="str">
        <f t="shared" si="88"/>
        <v/>
      </c>
      <c r="Z111" s="58" t="str">
        <f t="shared" si="89"/>
        <v>0</v>
      </c>
      <c r="AA111" s="58" t="str">
        <f t="shared" si="90"/>
        <v>DC</v>
      </c>
      <c r="AB111" s="58" t="str">
        <f t="shared" si="91"/>
        <v>DC0</v>
      </c>
      <c r="AC111" s="58" t="str">
        <f>IF(Worksheet!H106&lt;&gt;"",Worksheet!H106,"")</f>
        <v/>
      </c>
      <c r="AD111" s="58" t="str">
        <f t="shared" si="92"/>
        <v/>
      </c>
      <c r="AE111" s="109" t="str">
        <f t="shared" si="93"/>
        <v>DC0</v>
      </c>
      <c r="AF111" s="109" t="e">
        <f>HLOOKUP(AE111,$AH$10:AZ111,COUNTIF($AE$7:AE111,"&lt;&gt;"&amp;""),FALSE)</f>
        <v>#N/A</v>
      </c>
      <c r="AG111" s="66" t="e">
        <f t="shared" si="94"/>
        <v>#N/A</v>
      </c>
      <c r="AH111" s="96" t="e">
        <f ca="1">VLOOKUP($AG111,INDIRECT(CONCATENATE($CR111,"!",VLOOKUP($CR111,$AG$3:AH$8,AH$2,FALSE))),1,TRUE)</f>
        <v>#N/A</v>
      </c>
      <c r="AI111" s="96" t="e">
        <f ca="1">VLOOKUP($AG111,INDIRECT(CONCATENATE($CR111,"!",VLOOKUP($CR111,$AG$3:AI$8,AI$2,FALSE))),1,TRUE)</f>
        <v>#N/A</v>
      </c>
      <c r="AJ111" s="96" t="e">
        <f ca="1">VLOOKUP($AG111,INDIRECT(CONCATENATE($CR111,"!",VLOOKUP($CR111,$AG$3:AJ$8,AJ$2,FALSE))),1,TRUE)</f>
        <v>#N/A</v>
      </c>
      <c r="AK111" s="96" t="e">
        <f ca="1">VLOOKUP($AG111,INDIRECT(CONCATENATE($CR111,"!",VLOOKUP($CR111,$AG$3:AK$8,AK$2,FALSE))),1,TRUE)</f>
        <v>#N/A</v>
      </c>
      <c r="AL111" s="96" t="e">
        <f ca="1">VLOOKUP($AG111,INDIRECT(CONCATENATE($CR111,"!",VLOOKUP($CR111,$AG$3:AL$8,AL$2,FALSE))),1,TRUE)</f>
        <v>#N/A</v>
      </c>
      <c r="AM111" s="96" t="e">
        <f ca="1">VLOOKUP($AG111,INDIRECT(CONCATENATE($CR111,"!",VLOOKUP($CR111,$AG$3:AM$8,AM$2,FALSE))),1,TRUE)</f>
        <v>#N/A</v>
      </c>
      <c r="AN111" s="96" t="e">
        <f ca="1">VLOOKUP($AG111,INDIRECT(CONCATENATE($CR111,"!",VLOOKUP($CR111,$AG$3:AN$8,AN$2,FALSE))),1,TRUE)</f>
        <v>#N/A</v>
      </c>
      <c r="AO111" s="96" t="e">
        <f ca="1">VLOOKUP($AG111,INDIRECT(CONCATENATE($CR111,"!",VLOOKUP($CR111,$AG$3:AO$8,AO$2,FALSE))),1,TRUE)</f>
        <v>#N/A</v>
      </c>
      <c r="AP111" s="96" t="e">
        <f ca="1">VLOOKUP($AG111,INDIRECT(CONCATENATE($CR111,"!",VLOOKUP($CR111,$AG$3:AP$8,AP$2,FALSE))),1,TRUE)</f>
        <v>#N/A</v>
      </c>
      <c r="AQ111" s="96" t="e">
        <f ca="1">VLOOKUP($AG111,INDIRECT(CONCATENATE($CR111,"!",VLOOKUP($CR111,$AG$3:AQ$8,AQ$2,FALSE))),1,TRUE)</f>
        <v>#N/A</v>
      </c>
      <c r="AR111" s="96" t="e">
        <f ca="1">VLOOKUP($AG111,INDIRECT(CONCATENATE($CR111,"!",VLOOKUP($CR111,$AG$3:AR$8,AR$2,FALSE))),1,TRUE)</f>
        <v>#N/A</v>
      </c>
      <c r="AS111" s="96" t="e">
        <f ca="1">VLOOKUP($AG111,INDIRECT(CONCATENATE($CR111,"!",VLOOKUP($CR111,$AG$3:AS$8,AS$2,FALSE))),1,TRUE)</f>
        <v>#N/A</v>
      </c>
      <c r="AT111" s="96" t="e">
        <f ca="1">VLOOKUP($AG111,INDIRECT(CONCATENATE($CR111,"!",VLOOKUP($CR111,$AG$3:AT$8,AT$2,FALSE))),1,TRUE)</f>
        <v>#N/A</v>
      </c>
      <c r="AU111" s="96"/>
      <c r="AV111" s="96"/>
      <c r="AW111" s="96"/>
      <c r="AX111" s="96"/>
      <c r="AY111" s="96"/>
      <c r="AZ111" s="96"/>
      <c r="BA111" s="62">
        <f t="shared" si="112"/>
        <v>1</v>
      </c>
      <c r="BB111" s="58">
        <f t="shared" si="112"/>
        <v>1</v>
      </c>
      <c r="BC111" s="58">
        <f t="shared" si="113"/>
        <v>1</v>
      </c>
      <c r="BD111" s="58">
        <f t="shared" si="113"/>
        <v>1</v>
      </c>
      <c r="BE111" s="58">
        <f t="shared" si="79"/>
        <v>1</v>
      </c>
      <c r="BF111" s="58">
        <f t="shared" si="80"/>
        <v>1</v>
      </c>
      <c r="BG111" s="58">
        <f t="shared" si="81"/>
        <v>1</v>
      </c>
      <c r="BH111" s="58">
        <f t="shared" si="114"/>
        <v>1</v>
      </c>
      <c r="BI111" s="58">
        <f t="shared" si="114"/>
        <v>1</v>
      </c>
      <c r="BJ111" s="58">
        <f t="shared" si="114"/>
        <v>1</v>
      </c>
      <c r="BK111" s="58">
        <f t="shared" si="114"/>
        <v>1</v>
      </c>
      <c r="BL111" s="58">
        <f t="shared" si="114"/>
        <v>1</v>
      </c>
      <c r="BM111" s="58">
        <f t="shared" si="114"/>
        <v>1</v>
      </c>
      <c r="BU111" s="55" t="e">
        <f>HLOOKUP(AE111,$BA$10:BT111,COUNTIF($AE$7:AE111,"&lt;&gt;"&amp;""),FALSE)</f>
        <v>#N/A</v>
      </c>
      <c r="BV111" s="58">
        <f t="shared" si="82"/>
        <v>1</v>
      </c>
      <c r="BW111" s="55" t="str">
        <f t="shared" si="95"/>
        <v/>
      </c>
      <c r="BX111" s="110" t="str">
        <f ca="1">IF(OR(AE111=$BB$10,AE111=$BD$10,AE111=$BK$10,AE111=$BL$10,AE111=$BM$10),VLOOKUP(BW111,INDIRECT(CONCATENATE(CR111,"!",HLOOKUP(AE111,$CU$10:CY111,CZ111,FALSE))),1,TRUE),"")</f>
        <v/>
      </c>
      <c r="BY111" s="96" t="e">
        <f t="shared" ca="1" si="96"/>
        <v>#N/A</v>
      </c>
      <c r="BZ111" s="96" t="e">
        <f t="shared" ca="1" si="97"/>
        <v>#N/A</v>
      </c>
      <c r="CA111" s="96" t="e">
        <f t="shared" ca="1" si="98"/>
        <v>#N/A</v>
      </c>
      <c r="CB111" s="96" t="e">
        <f t="shared" ca="1" si="99"/>
        <v>#N/A</v>
      </c>
      <c r="CC111" s="96" t="e">
        <f t="shared" ca="1" si="100"/>
        <v>#VALUE!</v>
      </c>
      <c r="CD111" s="63">
        <f>Worksheet!K106</f>
        <v>0</v>
      </c>
      <c r="CE111" s="63">
        <f>Worksheet!L106</f>
        <v>0</v>
      </c>
      <c r="CF111" s="63">
        <f>Worksheet!M106</f>
        <v>0</v>
      </c>
      <c r="CG111" s="63">
        <f>Worksheet!N106</f>
        <v>0</v>
      </c>
      <c r="CH111" s="63">
        <f>Worksheet!O106</f>
        <v>0</v>
      </c>
      <c r="CI111" s="125" t="e">
        <f t="shared" ca="1" si="101"/>
        <v>#VALUE!</v>
      </c>
      <c r="CJ111" s="125" t="e">
        <f t="shared" ca="1" si="102"/>
        <v>#VALUE!</v>
      </c>
      <c r="CK111" s="125" t="e">
        <f t="shared" ca="1" si="103"/>
        <v>#VALUE!</v>
      </c>
      <c r="CL111" s="125" t="e">
        <f t="shared" ca="1" si="104"/>
        <v>#VALUE!</v>
      </c>
      <c r="CM111" s="125" t="e">
        <f t="shared" ca="1" si="105"/>
        <v>#VALUE!</v>
      </c>
      <c r="CN111" s="96" t="e">
        <f t="shared" ca="1" si="106"/>
        <v>#N/A</v>
      </c>
      <c r="CO111" s="97">
        <f>Worksheet!Q106</f>
        <v>0</v>
      </c>
      <c r="CP111" t="str">
        <f t="shared" si="107"/>
        <v>1</v>
      </c>
      <c r="CQ111" s="108" t="e">
        <f t="shared" si="108"/>
        <v>#N/A</v>
      </c>
      <c r="CR111" t="str">
        <f t="shared" si="84"/>
        <v>Standard1</v>
      </c>
      <c r="CT111" s="104" t="str">
        <f t="shared" ca="1" si="109"/>
        <v>$B$4:$P$1376</v>
      </c>
      <c r="CU111" s="96" t="str">
        <f>VLOOKUP($CR111,$CT$3:CU$8,2,FALSE)</f>
        <v>$I$230:$I$439</v>
      </c>
      <c r="CV111" s="96" t="str">
        <f>VLOOKUP($CR111,$CT$3:CV$8,3,FALSE)</f>
        <v>$I$471:$I$735</v>
      </c>
      <c r="CW111" s="96" t="str">
        <f>VLOOKUP($CR111,$CT$3:CW$8,4,FALSE)</f>
        <v>$I$736:$I$826</v>
      </c>
      <c r="CX111" s="96" t="str">
        <f>VLOOKUP($CR111,$CT$3:CX$8,5,FALSE)</f>
        <v>$I$827:$I$891</v>
      </c>
      <c r="CY111" s="96" t="str">
        <f>VLOOKUP($CR111,$CT$3:CY$8,6,FALSE)</f>
        <v>$I$892:$I$960</v>
      </c>
      <c r="CZ111">
        <f>COUNTIF($CU$10:CU111,"&lt;&gt;"&amp;"")</f>
        <v>102</v>
      </c>
      <c r="DB111" t="str">
        <f t="shared" si="110"/>
        <v/>
      </c>
      <c r="DC111" t="e">
        <f t="shared" ca="1" si="111"/>
        <v>#N/A</v>
      </c>
    </row>
    <row r="112" spans="17:107" x14ac:dyDescent="0.25">
      <c r="Q112" s="58" t="e">
        <f t="shared" ca="1" si="86"/>
        <v>#N/A</v>
      </c>
      <c r="R112" t="str">
        <f>IF(Worksheet!I107=$S$2,$S$2,IF(Worksheet!I107=$S$3,$S$3,$S$1))</f>
        <v>5502A</v>
      </c>
      <c r="S112" s="59" t="str">
        <f t="shared" ca="1" si="77"/>
        <v>*</v>
      </c>
      <c r="T112" s="55" t="e">
        <f t="shared" si="87"/>
        <v>#N/A</v>
      </c>
      <c r="U112" s="60">
        <f>IF(Worksheet!S107="%",ABS(Worksheet!Z107),ABS(Worksheet!U107))</f>
        <v>0</v>
      </c>
      <c r="V112" s="126">
        <f>IF(Worksheet!S107="%",Worksheet!AA107,Worksheet!S107)</f>
        <v>0</v>
      </c>
      <c r="W112" s="60" t="str">
        <f>IF(Worksheet!S107="%","",IF(Worksheet!Z107&lt;&gt;"",Worksheet!Z107,""))</f>
        <v/>
      </c>
      <c r="X112" s="60" t="str">
        <f>IF(Worksheet!S107="%","",IF(Worksheet!AA107&lt;&gt;"",Worksheet!AA107,""))</f>
        <v/>
      </c>
      <c r="Y112" s="58" t="str">
        <f t="shared" si="88"/>
        <v/>
      </c>
      <c r="Z112" s="58" t="str">
        <f t="shared" si="89"/>
        <v>0</v>
      </c>
      <c r="AA112" s="58" t="str">
        <f t="shared" si="90"/>
        <v>DC</v>
      </c>
      <c r="AB112" s="58" t="str">
        <f t="shared" si="91"/>
        <v>DC0</v>
      </c>
      <c r="AC112" s="58" t="str">
        <f>IF(Worksheet!H107&lt;&gt;"",Worksheet!H107,"")</f>
        <v/>
      </c>
      <c r="AD112" s="58" t="str">
        <f t="shared" si="92"/>
        <v/>
      </c>
      <c r="AE112" s="109" t="str">
        <f t="shared" si="93"/>
        <v>DC0</v>
      </c>
      <c r="AF112" s="109" t="e">
        <f>HLOOKUP(AE112,$AH$10:AZ112,COUNTIF($AE$7:AE112,"&lt;&gt;"&amp;""),FALSE)</f>
        <v>#N/A</v>
      </c>
      <c r="AG112" s="66" t="e">
        <f t="shared" si="94"/>
        <v>#N/A</v>
      </c>
      <c r="AH112" s="96" t="e">
        <f ca="1">VLOOKUP($AG112,INDIRECT(CONCATENATE($CR112,"!",VLOOKUP($CR112,$AG$3:AH$8,AH$2,FALSE))),1,TRUE)</f>
        <v>#N/A</v>
      </c>
      <c r="AI112" s="96" t="e">
        <f ca="1">VLOOKUP($AG112,INDIRECT(CONCATENATE($CR112,"!",VLOOKUP($CR112,$AG$3:AI$8,AI$2,FALSE))),1,TRUE)</f>
        <v>#N/A</v>
      </c>
      <c r="AJ112" s="96" t="e">
        <f ca="1">VLOOKUP($AG112,INDIRECT(CONCATENATE($CR112,"!",VLOOKUP($CR112,$AG$3:AJ$8,AJ$2,FALSE))),1,TRUE)</f>
        <v>#N/A</v>
      </c>
      <c r="AK112" s="96" t="e">
        <f ca="1">VLOOKUP($AG112,INDIRECT(CONCATENATE($CR112,"!",VLOOKUP($CR112,$AG$3:AK$8,AK$2,FALSE))),1,TRUE)</f>
        <v>#N/A</v>
      </c>
      <c r="AL112" s="96" t="e">
        <f ca="1">VLOOKUP($AG112,INDIRECT(CONCATENATE($CR112,"!",VLOOKUP($CR112,$AG$3:AL$8,AL$2,FALSE))),1,TRUE)</f>
        <v>#N/A</v>
      </c>
      <c r="AM112" s="96" t="e">
        <f ca="1">VLOOKUP($AG112,INDIRECT(CONCATENATE($CR112,"!",VLOOKUP($CR112,$AG$3:AM$8,AM$2,FALSE))),1,TRUE)</f>
        <v>#N/A</v>
      </c>
      <c r="AN112" s="96" t="e">
        <f ca="1">VLOOKUP($AG112,INDIRECT(CONCATENATE($CR112,"!",VLOOKUP($CR112,$AG$3:AN$8,AN$2,FALSE))),1,TRUE)</f>
        <v>#N/A</v>
      </c>
      <c r="AO112" s="96" t="e">
        <f ca="1">VLOOKUP($AG112,INDIRECT(CONCATENATE($CR112,"!",VLOOKUP($CR112,$AG$3:AO$8,AO$2,FALSE))),1,TRUE)</f>
        <v>#N/A</v>
      </c>
      <c r="AP112" s="96" t="e">
        <f ca="1">VLOOKUP($AG112,INDIRECT(CONCATENATE($CR112,"!",VLOOKUP($CR112,$AG$3:AP$8,AP$2,FALSE))),1,TRUE)</f>
        <v>#N/A</v>
      </c>
      <c r="AQ112" s="96" t="e">
        <f ca="1">VLOOKUP($AG112,INDIRECT(CONCATENATE($CR112,"!",VLOOKUP($CR112,$AG$3:AQ$8,AQ$2,FALSE))),1,TRUE)</f>
        <v>#N/A</v>
      </c>
      <c r="AR112" s="96" t="e">
        <f ca="1">VLOOKUP($AG112,INDIRECT(CONCATENATE($CR112,"!",VLOOKUP($CR112,$AG$3:AR$8,AR$2,FALSE))),1,TRUE)</f>
        <v>#N/A</v>
      </c>
      <c r="AS112" s="96" t="e">
        <f ca="1">VLOOKUP($AG112,INDIRECT(CONCATENATE($CR112,"!",VLOOKUP($CR112,$AG$3:AS$8,AS$2,FALSE))),1,TRUE)</f>
        <v>#N/A</v>
      </c>
      <c r="AT112" s="96" t="e">
        <f ca="1">VLOOKUP($AG112,INDIRECT(CONCATENATE($CR112,"!",VLOOKUP($CR112,$AG$3:AT$8,AT$2,FALSE))),1,TRUE)</f>
        <v>#N/A</v>
      </c>
      <c r="AU112" s="96"/>
      <c r="AV112" s="96"/>
      <c r="AW112" s="96"/>
      <c r="AX112" s="96"/>
      <c r="AY112" s="96"/>
      <c r="AZ112" s="96"/>
      <c r="BA112" s="62">
        <f t="shared" si="112"/>
        <v>1</v>
      </c>
      <c r="BB112" s="58">
        <f t="shared" si="112"/>
        <v>1</v>
      </c>
      <c r="BC112" s="58">
        <f t="shared" si="113"/>
        <v>1</v>
      </c>
      <c r="BD112" s="58">
        <f t="shared" si="113"/>
        <v>1</v>
      </c>
      <c r="BE112" s="58">
        <f t="shared" si="79"/>
        <v>1</v>
      </c>
      <c r="BF112" s="58">
        <f t="shared" si="80"/>
        <v>1</v>
      </c>
      <c r="BG112" s="58">
        <f t="shared" si="81"/>
        <v>1</v>
      </c>
      <c r="BH112" s="58">
        <f t="shared" si="114"/>
        <v>1</v>
      </c>
      <c r="BI112" s="58">
        <f t="shared" si="114"/>
        <v>1</v>
      </c>
      <c r="BJ112" s="58">
        <f t="shared" si="114"/>
        <v>1</v>
      </c>
      <c r="BK112" s="58">
        <f t="shared" si="114"/>
        <v>1</v>
      </c>
      <c r="BL112" s="58">
        <f t="shared" si="114"/>
        <v>1</v>
      </c>
      <c r="BM112" s="58">
        <f t="shared" si="114"/>
        <v>1</v>
      </c>
      <c r="BU112" s="55" t="e">
        <f>HLOOKUP(AE112,$BA$10:BT112,COUNTIF($AE$7:AE112,"&lt;&gt;"&amp;""),FALSE)</f>
        <v>#N/A</v>
      </c>
      <c r="BV112" s="58">
        <f t="shared" si="82"/>
        <v>1</v>
      </c>
      <c r="BW112" s="55" t="str">
        <f t="shared" si="95"/>
        <v/>
      </c>
      <c r="BX112" s="110" t="str">
        <f ca="1">IF(OR(AE112=$BB$10,AE112=$BD$10,AE112=$BK$10,AE112=$BL$10,AE112=$BM$10),VLOOKUP(BW112,INDIRECT(CONCATENATE(CR112,"!",HLOOKUP(AE112,$CU$10:CY112,CZ112,FALSE))),1,TRUE),"")</f>
        <v/>
      </c>
      <c r="BY112" s="96" t="e">
        <f t="shared" ca="1" si="96"/>
        <v>#N/A</v>
      </c>
      <c r="BZ112" s="96" t="e">
        <f t="shared" ca="1" si="97"/>
        <v>#N/A</v>
      </c>
      <c r="CA112" s="96" t="e">
        <f t="shared" ca="1" si="98"/>
        <v>#N/A</v>
      </c>
      <c r="CB112" s="96" t="e">
        <f t="shared" ca="1" si="99"/>
        <v>#N/A</v>
      </c>
      <c r="CC112" s="96" t="e">
        <f t="shared" ca="1" si="100"/>
        <v>#VALUE!</v>
      </c>
      <c r="CD112" s="63">
        <f>Worksheet!K107</f>
        <v>0</v>
      </c>
      <c r="CE112" s="63">
        <f>Worksheet!L107</f>
        <v>0</v>
      </c>
      <c r="CF112" s="63">
        <f>Worksheet!M107</f>
        <v>0</v>
      </c>
      <c r="CG112" s="63">
        <f>Worksheet!N107</f>
        <v>0</v>
      </c>
      <c r="CH112" s="63">
        <f>Worksheet!O107</f>
        <v>0</v>
      </c>
      <c r="CI112" s="125" t="e">
        <f t="shared" ca="1" si="101"/>
        <v>#VALUE!</v>
      </c>
      <c r="CJ112" s="125" t="e">
        <f t="shared" ca="1" si="102"/>
        <v>#VALUE!</v>
      </c>
      <c r="CK112" s="125" t="e">
        <f t="shared" ca="1" si="103"/>
        <v>#VALUE!</v>
      </c>
      <c r="CL112" s="125" t="e">
        <f t="shared" ca="1" si="104"/>
        <v>#VALUE!</v>
      </c>
      <c r="CM112" s="125" t="e">
        <f t="shared" ca="1" si="105"/>
        <v>#VALUE!</v>
      </c>
      <c r="CN112" s="96" t="e">
        <f t="shared" ca="1" si="106"/>
        <v>#N/A</v>
      </c>
      <c r="CO112" s="97">
        <f>Worksheet!Q107</f>
        <v>0</v>
      </c>
      <c r="CP112" t="str">
        <f t="shared" si="107"/>
        <v>1</v>
      </c>
      <c r="CQ112" s="108" t="e">
        <f t="shared" si="108"/>
        <v>#N/A</v>
      </c>
      <c r="CR112" t="str">
        <f t="shared" si="84"/>
        <v>Standard1</v>
      </c>
      <c r="CT112" s="104" t="str">
        <f t="shared" ca="1" si="109"/>
        <v>$B$4:$P$1376</v>
      </c>
      <c r="CU112" s="96" t="str">
        <f>VLOOKUP($CR112,$CT$3:CU$8,2,FALSE)</f>
        <v>$I$230:$I$439</v>
      </c>
      <c r="CV112" s="96" t="str">
        <f>VLOOKUP($CR112,$CT$3:CV$8,3,FALSE)</f>
        <v>$I$471:$I$735</v>
      </c>
      <c r="CW112" s="96" t="str">
        <f>VLOOKUP($CR112,$CT$3:CW$8,4,FALSE)</f>
        <v>$I$736:$I$826</v>
      </c>
      <c r="CX112" s="96" t="str">
        <f>VLOOKUP($CR112,$CT$3:CX$8,5,FALSE)</f>
        <v>$I$827:$I$891</v>
      </c>
      <c r="CY112" s="96" t="str">
        <f>VLOOKUP($CR112,$CT$3:CY$8,6,FALSE)</f>
        <v>$I$892:$I$960</v>
      </c>
      <c r="CZ112">
        <f>COUNTIF($CU$10:CU112,"&lt;&gt;"&amp;"")</f>
        <v>103</v>
      </c>
      <c r="DB112" t="str">
        <f t="shared" si="110"/>
        <v/>
      </c>
      <c r="DC112" t="e">
        <f t="shared" ca="1" si="111"/>
        <v>#N/A</v>
      </c>
    </row>
    <row r="113" spans="17:107" x14ac:dyDescent="0.25">
      <c r="Q113" s="58" t="e">
        <f t="shared" ca="1" si="86"/>
        <v>#N/A</v>
      </c>
      <c r="R113" t="str">
        <f>IF(Worksheet!I108=$S$2,$S$2,IF(Worksheet!I108=$S$3,$S$3,$S$1))</f>
        <v>5502A</v>
      </c>
      <c r="S113" s="59" t="str">
        <f t="shared" ca="1" si="77"/>
        <v>*</v>
      </c>
      <c r="T113" s="55" t="e">
        <f t="shared" si="87"/>
        <v>#N/A</v>
      </c>
      <c r="U113" s="60">
        <f>IF(Worksheet!S108="%",ABS(Worksheet!Z108),ABS(Worksheet!U108))</f>
        <v>0</v>
      </c>
      <c r="V113" s="126">
        <f>IF(Worksheet!S108="%",Worksheet!AA108,Worksheet!S108)</f>
        <v>0</v>
      </c>
      <c r="W113" s="60" t="str">
        <f>IF(Worksheet!S108="%","",IF(Worksheet!Z108&lt;&gt;"",Worksheet!Z108,""))</f>
        <v/>
      </c>
      <c r="X113" s="60" t="str">
        <f>IF(Worksheet!S108="%","",IF(Worksheet!AA108&lt;&gt;"",Worksheet!AA108,""))</f>
        <v/>
      </c>
      <c r="Y113" s="58" t="str">
        <f t="shared" si="88"/>
        <v/>
      </c>
      <c r="Z113" s="58" t="str">
        <f t="shared" si="89"/>
        <v>0</v>
      </c>
      <c r="AA113" s="58" t="str">
        <f t="shared" si="90"/>
        <v>DC</v>
      </c>
      <c r="AB113" s="58" t="str">
        <f t="shared" si="91"/>
        <v>DC0</v>
      </c>
      <c r="AC113" s="58" t="str">
        <f>IF(Worksheet!H108&lt;&gt;"",Worksheet!H108,"")</f>
        <v/>
      </c>
      <c r="AD113" s="58" t="str">
        <f t="shared" si="92"/>
        <v/>
      </c>
      <c r="AE113" s="109" t="str">
        <f t="shared" si="93"/>
        <v>DC0</v>
      </c>
      <c r="AF113" s="109" t="e">
        <f>HLOOKUP(AE113,$AH$10:AZ113,COUNTIF($AE$7:AE113,"&lt;&gt;"&amp;""),FALSE)</f>
        <v>#N/A</v>
      </c>
      <c r="AG113" s="66" t="e">
        <f t="shared" si="94"/>
        <v>#N/A</v>
      </c>
      <c r="AH113" s="96" t="e">
        <f ca="1">VLOOKUP($AG113,INDIRECT(CONCATENATE($CR113,"!",VLOOKUP($CR113,$AG$3:AH$8,AH$2,FALSE))),1,TRUE)</f>
        <v>#N/A</v>
      </c>
      <c r="AI113" s="96" t="e">
        <f ca="1">VLOOKUP($AG113,INDIRECT(CONCATENATE($CR113,"!",VLOOKUP($CR113,$AG$3:AI$8,AI$2,FALSE))),1,TRUE)</f>
        <v>#N/A</v>
      </c>
      <c r="AJ113" s="96" t="e">
        <f ca="1">VLOOKUP($AG113,INDIRECT(CONCATENATE($CR113,"!",VLOOKUP($CR113,$AG$3:AJ$8,AJ$2,FALSE))),1,TRUE)</f>
        <v>#N/A</v>
      </c>
      <c r="AK113" s="96" t="e">
        <f ca="1">VLOOKUP($AG113,INDIRECT(CONCATENATE($CR113,"!",VLOOKUP($CR113,$AG$3:AK$8,AK$2,FALSE))),1,TRUE)</f>
        <v>#N/A</v>
      </c>
      <c r="AL113" s="96" t="e">
        <f ca="1">VLOOKUP($AG113,INDIRECT(CONCATENATE($CR113,"!",VLOOKUP($CR113,$AG$3:AL$8,AL$2,FALSE))),1,TRUE)</f>
        <v>#N/A</v>
      </c>
      <c r="AM113" s="96" t="e">
        <f ca="1">VLOOKUP($AG113,INDIRECT(CONCATENATE($CR113,"!",VLOOKUP($CR113,$AG$3:AM$8,AM$2,FALSE))),1,TRUE)</f>
        <v>#N/A</v>
      </c>
      <c r="AN113" s="96" t="e">
        <f ca="1">VLOOKUP($AG113,INDIRECT(CONCATENATE($CR113,"!",VLOOKUP($CR113,$AG$3:AN$8,AN$2,FALSE))),1,TRUE)</f>
        <v>#N/A</v>
      </c>
      <c r="AO113" s="96" t="e">
        <f ca="1">VLOOKUP($AG113,INDIRECT(CONCATENATE($CR113,"!",VLOOKUP($CR113,$AG$3:AO$8,AO$2,FALSE))),1,TRUE)</f>
        <v>#N/A</v>
      </c>
      <c r="AP113" s="96" t="e">
        <f ca="1">VLOOKUP($AG113,INDIRECT(CONCATENATE($CR113,"!",VLOOKUP($CR113,$AG$3:AP$8,AP$2,FALSE))),1,TRUE)</f>
        <v>#N/A</v>
      </c>
      <c r="AQ113" s="96" t="e">
        <f ca="1">VLOOKUP($AG113,INDIRECT(CONCATENATE($CR113,"!",VLOOKUP($CR113,$AG$3:AQ$8,AQ$2,FALSE))),1,TRUE)</f>
        <v>#N/A</v>
      </c>
      <c r="AR113" s="96" t="e">
        <f ca="1">VLOOKUP($AG113,INDIRECT(CONCATENATE($CR113,"!",VLOOKUP($CR113,$AG$3:AR$8,AR$2,FALSE))),1,TRUE)</f>
        <v>#N/A</v>
      </c>
      <c r="AS113" s="96" t="e">
        <f ca="1">VLOOKUP($AG113,INDIRECT(CONCATENATE($CR113,"!",VLOOKUP($CR113,$AG$3:AS$8,AS$2,FALSE))),1,TRUE)</f>
        <v>#N/A</v>
      </c>
      <c r="AT113" s="96" t="e">
        <f ca="1">VLOOKUP($AG113,INDIRECT(CONCATENATE($CR113,"!",VLOOKUP($CR113,$AG$3:AT$8,AT$2,FALSE))),1,TRUE)</f>
        <v>#N/A</v>
      </c>
      <c r="AU113" s="96"/>
      <c r="AV113" s="96"/>
      <c r="AW113" s="96"/>
      <c r="AX113" s="96"/>
      <c r="AY113" s="96"/>
      <c r="AZ113" s="96"/>
      <c r="BA113" s="62">
        <f t="shared" si="112"/>
        <v>1</v>
      </c>
      <c r="BB113" s="58">
        <f t="shared" si="112"/>
        <v>1</v>
      </c>
      <c r="BC113" s="58">
        <f t="shared" si="113"/>
        <v>1</v>
      </c>
      <c r="BD113" s="58">
        <f t="shared" si="113"/>
        <v>1</v>
      </c>
      <c r="BE113" s="58">
        <f t="shared" si="79"/>
        <v>1</v>
      </c>
      <c r="BF113" s="58">
        <f t="shared" si="80"/>
        <v>1</v>
      </c>
      <c r="BG113" s="58">
        <f t="shared" si="81"/>
        <v>1</v>
      </c>
      <c r="BH113" s="58">
        <f t="shared" si="114"/>
        <v>1</v>
      </c>
      <c r="BI113" s="58">
        <f t="shared" si="114"/>
        <v>1</v>
      </c>
      <c r="BJ113" s="58">
        <f t="shared" si="114"/>
        <v>1</v>
      </c>
      <c r="BK113" s="58">
        <f t="shared" si="114"/>
        <v>1</v>
      </c>
      <c r="BL113" s="58">
        <f t="shared" si="114"/>
        <v>1</v>
      </c>
      <c r="BM113" s="58">
        <f t="shared" si="114"/>
        <v>1</v>
      </c>
      <c r="BU113" s="55" t="e">
        <f>HLOOKUP(AE113,$BA$10:BT113,COUNTIF($AE$7:AE113,"&lt;&gt;"&amp;""),FALSE)</f>
        <v>#N/A</v>
      </c>
      <c r="BV113" s="58">
        <f t="shared" si="82"/>
        <v>1</v>
      </c>
      <c r="BW113" s="55" t="str">
        <f t="shared" si="95"/>
        <v/>
      </c>
      <c r="BX113" s="110" t="str">
        <f ca="1">IF(OR(AE113=$BB$10,AE113=$BD$10,AE113=$BK$10,AE113=$BL$10,AE113=$BM$10),VLOOKUP(BW113,INDIRECT(CONCATENATE(CR113,"!",HLOOKUP(AE113,$CU$10:CY113,CZ113,FALSE))),1,TRUE),"")</f>
        <v/>
      </c>
      <c r="BY113" s="96" t="e">
        <f t="shared" ca="1" si="96"/>
        <v>#N/A</v>
      </c>
      <c r="BZ113" s="96" t="e">
        <f t="shared" ca="1" si="97"/>
        <v>#N/A</v>
      </c>
      <c r="CA113" s="96" t="e">
        <f t="shared" ca="1" si="98"/>
        <v>#N/A</v>
      </c>
      <c r="CB113" s="96" t="e">
        <f t="shared" ca="1" si="99"/>
        <v>#N/A</v>
      </c>
      <c r="CC113" s="96" t="e">
        <f t="shared" ca="1" si="100"/>
        <v>#VALUE!</v>
      </c>
      <c r="CD113" s="63">
        <f>Worksheet!K108</f>
        <v>0</v>
      </c>
      <c r="CE113" s="63">
        <f>Worksheet!L108</f>
        <v>0</v>
      </c>
      <c r="CF113" s="63">
        <f>Worksheet!M108</f>
        <v>0</v>
      </c>
      <c r="CG113" s="63">
        <f>Worksheet!N108</f>
        <v>0</v>
      </c>
      <c r="CH113" s="63">
        <f>Worksheet!O108</f>
        <v>0</v>
      </c>
      <c r="CI113" s="125" t="e">
        <f t="shared" ca="1" si="101"/>
        <v>#VALUE!</v>
      </c>
      <c r="CJ113" s="125" t="e">
        <f t="shared" ca="1" si="102"/>
        <v>#VALUE!</v>
      </c>
      <c r="CK113" s="125" t="e">
        <f t="shared" ca="1" si="103"/>
        <v>#VALUE!</v>
      </c>
      <c r="CL113" s="125" t="e">
        <f t="shared" ca="1" si="104"/>
        <v>#VALUE!</v>
      </c>
      <c r="CM113" s="125" t="e">
        <f t="shared" ca="1" si="105"/>
        <v>#VALUE!</v>
      </c>
      <c r="CN113" s="96" t="e">
        <f t="shared" ca="1" si="106"/>
        <v>#N/A</v>
      </c>
      <c r="CO113" s="97">
        <f>Worksheet!Q108</f>
        <v>0</v>
      </c>
      <c r="CP113" t="str">
        <f t="shared" si="107"/>
        <v>1</v>
      </c>
      <c r="CQ113" s="108" t="e">
        <f t="shared" si="108"/>
        <v>#N/A</v>
      </c>
      <c r="CR113" t="str">
        <f t="shared" si="84"/>
        <v>Standard1</v>
      </c>
      <c r="CT113" s="104" t="str">
        <f t="shared" ca="1" si="109"/>
        <v>$B$4:$P$1376</v>
      </c>
      <c r="CU113" s="96" t="str">
        <f>VLOOKUP($CR113,$CT$3:CU$8,2,FALSE)</f>
        <v>$I$230:$I$439</v>
      </c>
      <c r="CV113" s="96" t="str">
        <f>VLOOKUP($CR113,$CT$3:CV$8,3,FALSE)</f>
        <v>$I$471:$I$735</v>
      </c>
      <c r="CW113" s="96" t="str">
        <f>VLOOKUP($CR113,$CT$3:CW$8,4,FALSE)</f>
        <v>$I$736:$I$826</v>
      </c>
      <c r="CX113" s="96" t="str">
        <f>VLOOKUP($CR113,$CT$3:CX$8,5,FALSE)</f>
        <v>$I$827:$I$891</v>
      </c>
      <c r="CY113" s="96" t="str">
        <f>VLOOKUP($CR113,$CT$3:CY$8,6,FALSE)</f>
        <v>$I$892:$I$960</v>
      </c>
      <c r="CZ113">
        <f>COUNTIF($CU$10:CU113,"&lt;&gt;"&amp;"")</f>
        <v>104</v>
      </c>
      <c r="DB113" t="str">
        <f t="shared" si="110"/>
        <v/>
      </c>
      <c r="DC113" t="e">
        <f t="shared" ca="1" si="111"/>
        <v>#N/A</v>
      </c>
    </row>
    <row r="114" spans="17:107" x14ac:dyDescent="0.25">
      <c r="Q114" s="58" t="e">
        <f t="shared" ca="1" si="86"/>
        <v>#N/A</v>
      </c>
      <c r="R114" t="str">
        <f>IF(Worksheet!I109=$S$2,$S$2,IF(Worksheet!I109=$S$3,$S$3,$S$1))</f>
        <v>5502A</v>
      </c>
      <c r="S114" s="59" t="str">
        <f t="shared" ca="1" si="77"/>
        <v>*</v>
      </c>
      <c r="T114" s="55" t="e">
        <f t="shared" si="87"/>
        <v>#N/A</v>
      </c>
      <c r="U114" s="60">
        <f>IF(Worksheet!S109="%",ABS(Worksheet!Z109),ABS(Worksheet!U109))</f>
        <v>0</v>
      </c>
      <c r="V114" s="126">
        <f>IF(Worksheet!S109="%",Worksheet!AA109,Worksheet!S109)</f>
        <v>0</v>
      </c>
      <c r="W114" s="60" t="str">
        <f>IF(Worksheet!S109="%","",IF(Worksheet!Z109&lt;&gt;"",Worksheet!Z109,""))</f>
        <v/>
      </c>
      <c r="X114" s="60" t="str">
        <f>IF(Worksheet!S109="%","",IF(Worksheet!AA109&lt;&gt;"",Worksheet!AA109,""))</f>
        <v/>
      </c>
      <c r="Y114" s="58" t="str">
        <f t="shared" si="88"/>
        <v/>
      </c>
      <c r="Z114" s="58" t="str">
        <f t="shared" si="89"/>
        <v>0</v>
      </c>
      <c r="AA114" s="58" t="str">
        <f t="shared" si="90"/>
        <v>DC</v>
      </c>
      <c r="AB114" s="58" t="str">
        <f t="shared" si="91"/>
        <v>DC0</v>
      </c>
      <c r="AC114" s="58" t="str">
        <f>IF(Worksheet!H109&lt;&gt;"",Worksheet!H109,"")</f>
        <v/>
      </c>
      <c r="AD114" s="58" t="str">
        <f t="shared" si="92"/>
        <v/>
      </c>
      <c r="AE114" s="109" t="str">
        <f t="shared" si="93"/>
        <v>DC0</v>
      </c>
      <c r="AF114" s="109" t="e">
        <f>HLOOKUP(AE114,$AH$10:AZ114,COUNTIF($AE$7:AE114,"&lt;&gt;"&amp;""),FALSE)</f>
        <v>#N/A</v>
      </c>
      <c r="AG114" s="66" t="e">
        <f t="shared" si="94"/>
        <v>#N/A</v>
      </c>
      <c r="AH114" s="96" t="e">
        <f ca="1">VLOOKUP($AG114,INDIRECT(CONCATENATE($CR114,"!",VLOOKUP($CR114,$AG$3:AH$8,AH$2,FALSE))),1,TRUE)</f>
        <v>#N/A</v>
      </c>
      <c r="AI114" s="96" t="e">
        <f ca="1">VLOOKUP($AG114,INDIRECT(CONCATENATE($CR114,"!",VLOOKUP($CR114,$AG$3:AI$8,AI$2,FALSE))),1,TRUE)</f>
        <v>#N/A</v>
      </c>
      <c r="AJ114" s="96" t="e">
        <f ca="1">VLOOKUP($AG114,INDIRECT(CONCATENATE($CR114,"!",VLOOKUP($CR114,$AG$3:AJ$8,AJ$2,FALSE))),1,TRUE)</f>
        <v>#N/A</v>
      </c>
      <c r="AK114" s="96" t="e">
        <f ca="1">VLOOKUP($AG114,INDIRECT(CONCATENATE($CR114,"!",VLOOKUP($CR114,$AG$3:AK$8,AK$2,FALSE))),1,TRUE)</f>
        <v>#N/A</v>
      </c>
      <c r="AL114" s="96" t="e">
        <f ca="1">VLOOKUP($AG114,INDIRECT(CONCATENATE($CR114,"!",VLOOKUP($CR114,$AG$3:AL$8,AL$2,FALSE))),1,TRUE)</f>
        <v>#N/A</v>
      </c>
      <c r="AM114" s="96" t="e">
        <f ca="1">VLOOKUP($AG114,INDIRECT(CONCATENATE($CR114,"!",VLOOKUP($CR114,$AG$3:AM$8,AM$2,FALSE))),1,TRUE)</f>
        <v>#N/A</v>
      </c>
      <c r="AN114" s="96" t="e">
        <f ca="1">VLOOKUP($AG114,INDIRECT(CONCATENATE($CR114,"!",VLOOKUP($CR114,$AG$3:AN$8,AN$2,FALSE))),1,TRUE)</f>
        <v>#N/A</v>
      </c>
      <c r="AO114" s="96" t="e">
        <f ca="1">VLOOKUP($AG114,INDIRECT(CONCATENATE($CR114,"!",VLOOKUP($CR114,$AG$3:AO$8,AO$2,FALSE))),1,TRUE)</f>
        <v>#N/A</v>
      </c>
      <c r="AP114" s="96" t="e">
        <f ca="1">VLOOKUP($AG114,INDIRECT(CONCATENATE($CR114,"!",VLOOKUP($CR114,$AG$3:AP$8,AP$2,FALSE))),1,TRUE)</f>
        <v>#N/A</v>
      </c>
      <c r="AQ114" s="96" t="e">
        <f ca="1">VLOOKUP($AG114,INDIRECT(CONCATENATE($CR114,"!",VLOOKUP($CR114,$AG$3:AQ$8,AQ$2,FALSE))),1,TRUE)</f>
        <v>#N/A</v>
      </c>
      <c r="AR114" s="96" t="e">
        <f ca="1">VLOOKUP($AG114,INDIRECT(CONCATENATE($CR114,"!",VLOOKUP($CR114,$AG$3:AR$8,AR$2,FALSE))),1,TRUE)</f>
        <v>#N/A</v>
      </c>
      <c r="AS114" s="96" t="e">
        <f ca="1">VLOOKUP($AG114,INDIRECT(CONCATENATE($CR114,"!",VLOOKUP($CR114,$AG$3:AS$8,AS$2,FALSE))),1,TRUE)</f>
        <v>#N/A</v>
      </c>
      <c r="AT114" s="96" t="e">
        <f ca="1">VLOOKUP($AG114,INDIRECT(CONCATENATE($CR114,"!",VLOOKUP($CR114,$AG$3:AT$8,AT$2,FALSE))),1,TRUE)</f>
        <v>#N/A</v>
      </c>
      <c r="AU114" s="96"/>
      <c r="AV114" s="96"/>
      <c r="AW114" s="96"/>
      <c r="AX114" s="96"/>
      <c r="AY114" s="96"/>
      <c r="AZ114" s="96"/>
      <c r="BA114" s="62">
        <f t="shared" si="112"/>
        <v>1</v>
      </c>
      <c r="BB114" s="58">
        <f t="shared" si="112"/>
        <v>1</v>
      </c>
      <c r="BC114" s="58">
        <f t="shared" si="113"/>
        <v>1</v>
      </c>
      <c r="BD114" s="58">
        <f t="shared" si="113"/>
        <v>1</v>
      </c>
      <c r="BE114" s="58">
        <f t="shared" si="79"/>
        <v>1</v>
      </c>
      <c r="BF114" s="58">
        <f t="shared" si="80"/>
        <v>1</v>
      </c>
      <c r="BG114" s="58">
        <f t="shared" si="81"/>
        <v>1</v>
      </c>
      <c r="BH114" s="58">
        <f t="shared" si="114"/>
        <v>1</v>
      </c>
      <c r="BI114" s="58">
        <f t="shared" si="114"/>
        <v>1</v>
      </c>
      <c r="BJ114" s="58">
        <f t="shared" si="114"/>
        <v>1</v>
      </c>
      <c r="BK114" s="58">
        <f t="shared" si="114"/>
        <v>1</v>
      </c>
      <c r="BL114" s="58">
        <f t="shared" si="114"/>
        <v>1</v>
      </c>
      <c r="BM114" s="58">
        <f t="shared" si="114"/>
        <v>1</v>
      </c>
      <c r="BU114" s="55" t="e">
        <f>HLOOKUP(AE114,$BA$10:BT114,COUNTIF($AE$7:AE114,"&lt;&gt;"&amp;""),FALSE)</f>
        <v>#N/A</v>
      </c>
      <c r="BV114" s="58">
        <f t="shared" si="82"/>
        <v>1</v>
      </c>
      <c r="BW114" s="55" t="str">
        <f t="shared" si="95"/>
        <v/>
      </c>
      <c r="BX114" s="110" t="str">
        <f ca="1">IF(OR(AE114=$BB$10,AE114=$BD$10,AE114=$BK$10,AE114=$BL$10,AE114=$BM$10),VLOOKUP(BW114,INDIRECT(CONCATENATE(CR114,"!",HLOOKUP(AE114,$CU$10:CY114,CZ114,FALSE))),1,TRUE),"")</f>
        <v/>
      </c>
      <c r="BY114" s="96" t="e">
        <f t="shared" ca="1" si="96"/>
        <v>#N/A</v>
      </c>
      <c r="BZ114" s="96" t="e">
        <f t="shared" ca="1" si="97"/>
        <v>#N/A</v>
      </c>
      <c r="CA114" s="96" t="e">
        <f t="shared" ca="1" si="98"/>
        <v>#N/A</v>
      </c>
      <c r="CB114" s="96" t="e">
        <f t="shared" ca="1" si="99"/>
        <v>#N/A</v>
      </c>
      <c r="CC114" s="96" t="e">
        <f t="shared" ca="1" si="100"/>
        <v>#VALUE!</v>
      </c>
      <c r="CD114" s="63">
        <f>Worksheet!K109</f>
        <v>0</v>
      </c>
      <c r="CE114" s="63">
        <f>Worksheet!L109</f>
        <v>0</v>
      </c>
      <c r="CF114" s="63">
        <f>Worksheet!M109</f>
        <v>0</v>
      </c>
      <c r="CG114" s="63">
        <f>Worksheet!N109</f>
        <v>0</v>
      </c>
      <c r="CH114" s="63">
        <f>Worksheet!O109</f>
        <v>0</v>
      </c>
      <c r="CI114" s="125" t="e">
        <f t="shared" ca="1" si="101"/>
        <v>#VALUE!</v>
      </c>
      <c r="CJ114" s="125" t="e">
        <f t="shared" ca="1" si="102"/>
        <v>#VALUE!</v>
      </c>
      <c r="CK114" s="125" t="e">
        <f t="shared" ca="1" si="103"/>
        <v>#VALUE!</v>
      </c>
      <c r="CL114" s="125" t="e">
        <f t="shared" ca="1" si="104"/>
        <v>#VALUE!</v>
      </c>
      <c r="CM114" s="125" t="e">
        <f t="shared" ca="1" si="105"/>
        <v>#VALUE!</v>
      </c>
      <c r="CN114" s="96" t="e">
        <f t="shared" ca="1" si="106"/>
        <v>#N/A</v>
      </c>
      <c r="CO114" s="97">
        <f>Worksheet!Q109</f>
        <v>0</v>
      </c>
      <c r="CP114" t="str">
        <f t="shared" si="107"/>
        <v>1</v>
      </c>
      <c r="CQ114" s="108" t="e">
        <f t="shared" si="108"/>
        <v>#N/A</v>
      </c>
      <c r="CR114" t="str">
        <f t="shared" si="84"/>
        <v>Standard1</v>
      </c>
      <c r="CT114" s="104" t="str">
        <f t="shared" ca="1" si="109"/>
        <v>$B$4:$P$1376</v>
      </c>
      <c r="CU114" s="96" t="str">
        <f>VLOOKUP($CR114,$CT$3:CU$8,2,FALSE)</f>
        <v>$I$230:$I$439</v>
      </c>
      <c r="CV114" s="96" t="str">
        <f>VLOOKUP($CR114,$CT$3:CV$8,3,FALSE)</f>
        <v>$I$471:$I$735</v>
      </c>
      <c r="CW114" s="96" t="str">
        <f>VLOOKUP($CR114,$CT$3:CW$8,4,FALSE)</f>
        <v>$I$736:$I$826</v>
      </c>
      <c r="CX114" s="96" t="str">
        <f>VLOOKUP($CR114,$CT$3:CX$8,5,FALSE)</f>
        <v>$I$827:$I$891</v>
      </c>
      <c r="CY114" s="96" t="str">
        <f>VLOOKUP($CR114,$CT$3:CY$8,6,FALSE)</f>
        <v>$I$892:$I$960</v>
      </c>
      <c r="CZ114">
        <f>COUNTIF($CU$10:CU114,"&lt;&gt;"&amp;"")</f>
        <v>105</v>
      </c>
      <c r="DB114" t="str">
        <f t="shared" si="110"/>
        <v/>
      </c>
      <c r="DC114" t="e">
        <f t="shared" ca="1" si="111"/>
        <v>#N/A</v>
      </c>
    </row>
    <row r="115" spans="17:107" x14ac:dyDescent="0.25">
      <c r="Q115" s="58" t="e">
        <f t="shared" ca="1" si="86"/>
        <v>#N/A</v>
      </c>
      <c r="R115" t="str">
        <f>IF(Worksheet!I110=$S$2,$S$2,IF(Worksheet!I110=$S$3,$S$3,$S$1))</f>
        <v>5502A</v>
      </c>
      <c r="S115" s="59" t="str">
        <f t="shared" ca="1" si="77"/>
        <v>*</v>
      </c>
      <c r="T115" s="55" t="e">
        <f t="shared" si="87"/>
        <v>#N/A</v>
      </c>
      <c r="U115" s="60">
        <f>IF(Worksheet!S110="%",ABS(Worksheet!Z110),ABS(Worksheet!U110))</f>
        <v>0</v>
      </c>
      <c r="V115" s="126">
        <f>IF(Worksheet!S110="%",Worksheet!AA110,Worksheet!S110)</f>
        <v>0</v>
      </c>
      <c r="W115" s="60" t="str">
        <f>IF(Worksheet!S110="%","",IF(Worksheet!Z110&lt;&gt;"",Worksheet!Z110,""))</f>
        <v/>
      </c>
      <c r="X115" s="60" t="str">
        <f>IF(Worksheet!S110="%","",IF(Worksheet!AA110&lt;&gt;"",Worksheet!AA110,""))</f>
        <v/>
      </c>
      <c r="Y115" s="58" t="str">
        <f t="shared" si="88"/>
        <v/>
      </c>
      <c r="Z115" s="58" t="str">
        <f t="shared" si="89"/>
        <v>0</v>
      </c>
      <c r="AA115" s="58" t="str">
        <f t="shared" si="90"/>
        <v>DC</v>
      </c>
      <c r="AB115" s="58" t="str">
        <f t="shared" si="91"/>
        <v>DC0</v>
      </c>
      <c r="AC115" s="58" t="str">
        <f>IF(Worksheet!H110&lt;&gt;"",Worksheet!H110,"")</f>
        <v/>
      </c>
      <c r="AD115" s="58" t="str">
        <f t="shared" si="92"/>
        <v/>
      </c>
      <c r="AE115" s="109" t="str">
        <f t="shared" si="93"/>
        <v>DC0</v>
      </c>
      <c r="AF115" s="109" t="e">
        <f>HLOOKUP(AE115,$AH$10:AZ115,COUNTIF($AE$7:AE115,"&lt;&gt;"&amp;""),FALSE)</f>
        <v>#N/A</v>
      </c>
      <c r="AG115" s="66" t="e">
        <f t="shared" si="94"/>
        <v>#N/A</v>
      </c>
      <c r="AH115" s="96" t="e">
        <f ca="1">VLOOKUP($AG115,INDIRECT(CONCATENATE($CR115,"!",VLOOKUP($CR115,$AG$3:AH$8,AH$2,FALSE))),1,TRUE)</f>
        <v>#N/A</v>
      </c>
      <c r="AI115" s="96" t="e">
        <f ca="1">VLOOKUP($AG115,INDIRECT(CONCATENATE($CR115,"!",VLOOKUP($CR115,$AG$3:AI$8,AI$2,FALSE))),1,TRUE)</f>
        <v>#N/A</v>
      </c>
      <c r="AJ115" s="96" t="e">
        <f ca="1">VLOOKUP($AG115,INDIRECT(CONCATENATE($CR115,"!",VLOOKUP($CR115,$AG$3:AJ$8,AJ$2,FALSE))),1,TRUE)</f>
        <v>#N/A</v>
      </c>
      <c r="AK115" s="96" t="e">
        <f ca="1">VLOOKUP($AG115,INDIRECT(CONCATENATE($CR115,"!",VLOOKUP($CR115,$AG$3:AK$8,AK$2,FALSE))),1,TRUE)</f>
        <v>#N/A</v>
      </c>
      <c r="AL115" s="96" t="e">
        <f ca="1">VLOOKUP($AG115,INDIRECT(CONCATENATE($CR115,"!",VLOOKUP($CR115,$AG$3:AL$8,AL$2,FALSE))),1,TRUE)</f>
        <v>#N/A</v>
      </c>
      <c r="AM115" s="96" t="e">
        <f ca="1">VLOOKUP($AG115,INDIRECT(CONCATENATE($CR115,"!",VLOOKUP($CR115,$AG$3:AM$8,AM$2,FALSE))),1,TRUE)</f>
        <v>#N/A</v>
      </c>
      <c r="AN115" s="96" t="e">
        <f ca="1">VLOOKUP($AG115,INDIRECT(CONCATENATE($CR115,"!",VLOOKUP($CR115,$AG$3:AN$8,AN$2,FALSE))),1,TRUE)</f>
        <v>#N/A</v>
      </c>
      <c r="AO115" s="96" t="e">
        <f ca="1">VLOOKUP($AG115,INDIRECT(CONCATENATE($CR115,"!",VLOOKUP($CR115,$AG$3:AO$8,AO$2,FALSE))),1,TRUE)</f>
        <v>#N/A</v>
      </c>
      <c r="AP115" s="96" t="e">
        <f ca="1">VLOOKUP($AG115,INDIRECT(CONCATENATE($CR115,"!",VLOOKUP($CR115,$AG$3:AP$8,AP$2,FALSE))),1,TRUE)</f>
        <v>#N/A</v>
      </c>
      <c r="AQ115" s="96" t="e">
        <f ca="1">VLOOKUP($AG115,INDIRECT(CONCATENATE($CR115,"!",VLOOKUP($CR115,$AG$3:AQ$8,AQ$2,FALSE))),1,TRUE)</f>
        <v>#N/A</v>
      </c>
      <c r="AR115" s="96" t="e">
        <f ca="1">VLOOKUP($AG115,INDIRECT(CONCATENATE($CR115,"!",VLOOKUP($CR115,$AG$3:AR$8,AR$2,FALSE))),1,TRUE)</f>
        <v>#N/A</v>
      </c>
      <c r="AS115" s="96" t="e">
        <f ca="1">VLOOKUP($AG115,INDIRECT(CONCATENATE($CR115,"!",VLOOKUP($CR115,$AG$3:AS$8,AS$2,FALSE))),1,TRUE)</f>
        <v>#N/A</v>
      </c>
      <c r="AT115" s="96" t="e">
        <f ca="1">VLOOKUP($AG115,INDIRECT(CONCATENATE($CR115,"!",VLOOKUP($CR115,$AG$3:AT$8,AT$2,FALSE))),1,TRUE)</f>
        <v>#N/A</v>
      </c>
      <c r="AU115" s="96"/>
      <c r="AV115" s="96"/>
      <c r="AW115" s="96"/>
      <c r="AX115" s="96"/>
      <c r="AY115" s="96"/>
      <c r="AZ115" s="96"/>
      <c r="BA115" s="62">
        <f t="shared" si="112"/>
        <v>1</v>
      </c>
      <c r="BB115" s="58">
        <f t="shared" si="112"/>
        <v>1</v>
      </c>
      <c r="BC115" s="58">
        <f t="shared" si="113"/>
        <v>1</v>
      </c>
      <c r="BD115" s="58">
        <f t="shared" si="113"/>
        <v>1</v>
      </c>
      <c r="BE115" s="58">
        <f t="shared" si="79"/>
        <v>1</v>
      </c>
      <c r="BF115" s="58">
        <f t="shared" si="80"/>
        <v>1</v>
      </c>
      <c r="BG115" s="58">
        <f t="shared" si="81"/>
        <v>1</v>
      </c>
      <c r="BH115" s="58">
        <f t="shared" si="114"/>
        <v>1</v>
      </c>
      <c r="BI115" s="58">
        <f t="shared" si="114"/>
        <v>1</v>
      </c>
      <c r="BJ115" s="58">
        <f t="shared" si="114"/>
        <v>1</v>
      </c>
      <c r="BK115" s="58">
        <f t="shared" si="114"/>
        <v>1</v>
      </c>
      <c r="BL115" s="58">
        <f t="shared" si="114"/>
        <v>1</v>
      </c>
      <c r="BM115" s="58">
        <f t="shared" si="114"/>
        <v>1</v>
      </c>
      <c r="BU115" s="55" t="e">
        <f>HLOOKUP(AE115,$BA$10:BT115,COUNTIF($AE$7:AE115,"&lt;&gt;"&amp;""),FALSE)</f>
        <v>#N/A</v>
      </c>
      <c r="BV115" s="58">
        <f t="shared" si="82"/>
        <v>1</v>
      </c>
      <c r="BW115" s="55" t="str">
        <f t="shared" si="95"/>
        <v/>
      </c>
      <c r="BX115" s="110" t="str">
        <f ca="1">IF(OR(AE115=$BB$10,AE115=$BD$10,AE115=$BK$10,AE115=$BL$10,AE115=$BM$10),VLOOKUP(BW115,INDIRECT(CONCATENATE(CR115,"!",HLOOKUP(AE115,$CU$10:CY115,CZ115,FALSE))),1,TRUE),"")</f>
        <v/>
      </c>
      <c r="BY115" s="96" t="e">
        <f t="shared" ca="1" si="96"/>
        <v>#N/A</v>
      </c>
      <c r="BZ115" s="96" t="e">
        <f t="shared" ca="1" si="97"/>
        <v>#N/A</v>
      </c>
      <c r="CA115" s="96" t="e">
        <f t="shared" ca="1" si="98"/>
        <v>#N/A</v>
      </c>
      <c r="CB115" s="96" t="e">
        <f t="shared" ca="1" si="99"/>
        <v>#N/A</v>
      </c>
      <c r="CC115" s="96" t="e">
        <f t="shared" ca="1" si="100"/>
        <v>#VALUE!</v>
      </c>
      <c r="CD115" s="63">
        <f>Worksheet!K110</f>
        <v>0</v>
      </c>
      <c r="CE115" s="63">
        <f>Worksheet!L110</f>
        <v>0</v>
      </c>
      <c r="CF115" s="63">
        <f>Worksheet!M110</f>
        <v>0</v>
      </c>
      <c r="CG115" s="63">
        <f>Worksheet!N110</f>
        <v>0</v>
      </c>
      <c r="CH115" s="63">
        <f>Worksheet!O110</f>
        <v>0</v>
      </c>
      <c r="CI115" s="125" t="e">
        <f t="shared" ca="1" si="101"/>
        <v>#VALUE!</v>
      </c>
      <c r="CJ115" s="125" t="e">
        <f t="shared" ca="1" si="102"/>
        <v>#VALUE!</v>
      </c>
      <c r="CK115" s="125" t="e">
        <f t="shared" ca="1" si="103"/>
        <v>#VALUE!</v>
      </c>
      <c r="CL115" s="125" t="e">
        <f t="shared" ca="1" si="104"/>
        <v>#VALUE!</v>
      </c>
      <c r="CM115" s="125" t="e">
        <f t="shared" ca="1" si="105"/>
        <v>#VALUE!</v>
      </c>
      <c r="CN115" s="96" t="e">
        <f t="shared" ca="1" si="106"/>
        <v>#N/A</v>
      </c>
      <c r="CO115" s="97">
        <f>Worksheet!Q110</f>
        <v>0</v>
      </c>
      <c r="CP115" t="str">
        <f t="shared" si="107"/>
        <v>1</v>
      </c>
      <c r="CQ115" s="108" t="e">
        <f t="shared" si="108"/>
        <v>#N/A</v>
      </c>
      <c r="CR115" t="str">
        <f t="shared" si="84"/>
        <v>Standard1</v>
      </c>
      <c r="CT115" s="104" t="str">
        <f t="shared" ca="1" si="109"/>
        <v>$B$4:$P$1376</v>
      </c>
      <c r="CU115" s="96" t="str">
        <f>VLOOKUP($CR115,$CT$3:CU$8,2,FALSE)</f>
        <v>$I$230:$I$439</v>
      </c>
      <c r="CV115" s="96" t="str">
        <f>VLOOKUP($CR115,$CT$3:CV$8,3,FALSE)</f>
        <v>$I$471:$I$735</v>
      </c>
      <c r="CW115" s="96" t="str">
        <f>VLOOKUP($CR115,$CT$3:CW$8,4,FALSE)</f>
        <v>$I$736:$I$826</v>
      </c>
      <c r="CX115" s="96" t="str">
        <f>VLOOKUP($CR115,$CT$3:CX$8,5,FALSE)</f>
        <v>$I$827:$I$891</v>
      </c>
      <c r="CY115" s="96" t="str">
        <f>VLOOKUP($CR115,$CT$3:CY$8,6,FALSE)</f>
        <v>$I$892:$I$960</v>
      </c>
      <c r="CZ115">
        <f>COUNTIF($CU$10:CU115,"&lt;&gt;"&amp;"")</f>
        <v>106</v>
      </c>
      <c r="DB115" t="str">
        <f t="shared" si="110"/>
        <v/>
      </c>
      <c r="DC115" t="e">
        <f t="shared" ca="1" si="111"/>
        <v>#N/A</v>
      </c>
    </row>
    <row r="116" spans="17:107" x14ac:dyDescent="0.25">
      <c r="Q116" s="58" t="e">
        <f t="shared" ca="1" si="86"/>
        <v>#N/A</v>
      </c>
      <c r="R116" t="str">
        <f>IF(Worksheet!I111=$S$2,$S$2,IF(Worksheet!I111=$S$3,$S$3,$S$1))</f>
        <v>5502A</v>
      </c>
      <c r="S116" s="59" t="str">
        <f t="shared" ref="S116:S120" ca="1" si="115">IFERROR(CONCATENATE((ROUND(MAX((SQRT(((((STDEV(CI116:CM116))/SQRT(5))*2.87/2)^2)+(((CA116+(AG116*(CB116)))*0.5)^2))*2),BY116+(BZ116*AG116)),2-(1+INT(LOG10(ABS(MAX((SQRT(((((STDEV(CI116:CM116))/SQRT(5))*2.87/2)^2)+(((CA116+(AG116*(CB116)))*0.5)^2))*2),BY116+(BZ116*AG116))))))))," ",CN116),"*")</f>
        <v>*</v>
      </c>
      <c r="T116" s="55" t="e">
        <f t="shared" si="87"/>
        <v>#N/A</v>
      </c>
      <c r="U116" s="60">
        <f>IF(Worksheet!S111="%",ABS(Worksheet!Z111),ABS(Worksheet!U111))</f>
        <v>0</v>
      </c>
      <c r="V116" s="126">
        <f>IF(Worksheet!S111="%",Worksheet!AA111,Worksheet!S111)</f>
        <v>0</v>
      </c>
      <c r="W116" s="60" t="str">
        <f>IF(Worksheet!S111="%","",IF(Worksheet!Z111&lt;&gt;"",Worksheet!Z111,""))</f>
        <v/>
      </c>
      <c r="X116" s="60" t="str">
        <f>IF(Worksheet!S111="%","",IF(Worksheet!AA111&lt;&gt;"",Worksheet!AA111,""))</f>
        <v/>
      </c>
      <c r="Y116" s="58" t="str">
        <f t="shared" si="88"/>
        <v/>
      </c>
      <c r="Z116" s="58" t="str">
        <f t="shared" si="89"/>
        <v>0</v>
      </c>
      <c r="AA116" s="58" t="str">
        <f t="shared" si="90"/>
        <v>DC</v>
      </c>
      <c r="AB116" s="58" t="str">
        <f t="shared" si="91"/>
        <v>DC0</v>
      </c>
      <c r="AC116" s="58" t="str">
        <f>IF(Worksheet!H111&lt;&gt;"",Worksheet!H111,"")</f>
        <v/>
      </c>
      <c r="AD116" s="58" t="str">
        <f t="shared" si="92"/>
        <v/>
      </c>
      <c r="AE116" s="109" t="str">
        <f t="shared" si="93"/>
        <v>DC0</v>
      </c>
      <c r="AF116" s="109" t="e">
        <f>HLOOKUP(AE116,$AH$10:AZ116,COUNTIF($AE$7:AE116,"&lt;&gt;"&amp;""),FALSE)</f>
        <v>#N/A</v>
      </c>
      <c r="AG116" s="66" t="e">
        <f t="shared" si="94"/>
        <v>#N/A</v>
      </c>
      <c r="AH116" s="96" t="e">
        <f ca="1">VLOOKUP($AG116,INDIRECT(CONCATENATE($CR116,"!",VLOOKUP($CR116,$AG$3:AH$8,AH$2,FALSE))),1,TRUE)</f>
        <v>#N/A</v>
      </c>
      <c r="AI116" s="96" t="e">
        <f ca="1">VLOOKUP($AG116,INDIRECT(CONCATENATE($CR116,"!",VLOOKUP($CR116,$AG$3:AI$8,AI$2,FALSE))),1,TRUE)</f>
        <v>#N/A</v>
      </c>
      <c r="AJ116" s="96" t="e">
        <f ca="1">VLOOKUP($AG116,INDIRECT(CONCATENATE($CR116,"!",VLOOKUP($CR116,$AG$3:AJ$8,AJ$2,FALSE))),1,TRUE)</f>
        <v>#N/A</v>
      </c>
      <c r="AK116" s="96" t="e">
        <f ca="1">VLOOKUP($AG116,INDIRECT(CONCATENATE($CR116,"!",VLOOKUP($CR116,$AG$3:AK$8,AK$2,FALSE))),1,TRUE)</f>
        <v>#N/A</v>
      </c>
      <c r="AL116" s="96" t="e">
        <f ca="1">VLOOKUP($AG116,INDIRECT(CONCATENATE($CR116,"!",VLOOKUP($CR116,$AG$3:AL$8,AL$2,FALSE))),1,TRUE)</f>
        <v>#N/A</v>
      </c>
      <c r="AM116" s="96" t="e">
        <f ca="1">VLOOKUP($AG116,INDIRECT(CONCATENATE($CR116,"!",VLOOKUP($CR116,$AG$3:AM$8,AM$2,FALSE))),1,TRUE)</f>
        <v>#N/A</v>
      </c>
      <c r="AN116" s="96" t="e">
        <f ca="1">VLOOKUP($AG116,INDIRECT(CONCATENATE($CR116,"!",VLOOKUP($CR116,$AG$3:AN$8,AN$2,FALSE))),1,TRUE)</f>
        <v>#N/A</v>
      </c>
      <c r="AO116" s="96" t="e">
        <f ca="1">VLOOKUP($AG116,INDIRECT(CONCATENATE($CR116,"!",VLOOKUP($CR116,$AG$3:AO$8,AO$2,FALSE))),1,TRUE)</f>
        <v>#N/A</v>
      </c>
      <c r="AP116" s="96" t="e">
        <f ca="1">VLOOKUP($AG116,INDIRECT(CONCATENATE($CR116,"!",VLOOKUP($CR116,$AG$3:AP$8,AP$2,FALSE))),1,TRUE)</f>
        <v>#N/A</v>
      </c>
      <c r="AQ116" s="96" t="e">
        <f ca="1">VLOOKUP($AG116,INDIRECT(CONCATENATE($CR116,"!",VLOOKUP($CR116,$AG$3:AQ$8,AQ$2,FALSE))),1,TRUE)</f>
        <v>#N/A</v>
      </c>
      <c r="AR116" s="96" t="e">
        <f ca="1">VLOOKUP($AG116,INDIRECT(CONCATENATE($CR116,"!",VLOOKUP($CR116,$AG$3:AR$8,AR$2,FALSE))),1,TRUE)</f>
        <v>#N/A</v>
      </c>
      <c r="AS116" s="96" t="e">
        <f ca="1">VLOOKUP($AG116,INDIRECT(CONCATENATE($CR116,"!",VLOOKUP($CR116,$AG$3:AS$8,AS$2,FALSE))),1,TRUE)</f>
        <v>#N/A</v>
      </c>
      <c r="AT116" s="96" t="e">
        <f ca="1">VLOOKUP($AG116,INDIRECT(CONCATENATE($CR116,"!",VLOOKUP($CR116,$AG$3:AT$8,AT$2,FALSE))),1,TRUE)</f>
        <v>#N/A</v>
      </c>
      <c r="AU116" s="96"/>
      <c r="AV116" s="96"/>
      <c r="AW116" s="96"/>
      <c r="AX116" s="96"/>
      <c r="AY116" s="96"/>
      <c r="AZ116" s="96"/>
      <c r="BA116" s="62">
        <f t="shared" si="112"/>
        <v>1</v>
      </c>
      <c r="BB116" s="58">
        <f t="shared" si="112"/>
        <v>1</v>
      </c>
      <c r="BC116" s="58">
        <f t="shared" si="113"/>
        <v>1</v>
      </c>
      <c r="BD116" s="58">
        <f t="shared" si="113"/>
        <v>1</v>
      </c>
      <c r="BE116" s="58">
        <f t="shared" si="79"/>
        <v>1</v>
      </c>
      <c r="BF116" s="58">
        <f t="shared" si="80"/>
        <v>1</v>
      </c>
      <c r="BG116" s="58">
        <f t="shared" si="81"/>
        <v>1</v>
      </c>
      <c r="BH116" s="58">
        <f t="shared" si="114"/>
        <v>1</v>
      </c>
      <c r="BI116" s="58">
        <f t="shared" si="114"/>
        <v>1</v>
      </c>
      <c r="BJ116" s="58">
        <f t="shared" si="114"/>
        <v>1</v>
      </c>
      <c r="BK116" s="58">
        <f t="shared" si="114"/>
        <v>1</v>
      </c>
      <c r="BL116" s="58">
        <f t="shared" si="114"/>
        <v>1</v>
      </c>
      <c r="BM116" s="58">
        <f t="shared" si="114"/>
        <v>1</v>
      </c>
      <c r="BU116" s="55" t="e">
        <f>HLOOKUP(AE116,$BA$10:BT116,COUNTIF($AE$7:AE116,"&lt;&gt;"&amp;""),FALSE)</f>
        <v>#N/A</v>
      </c>
      <c r="BV116" s="58">
        <f t="shared" si="82"/>
        <v>1</v>
      </c>
      <c r="BW116" s="55" t="str">
        <f t="shared" si="95"/>
        <v/>
      </c>
      <c r="BX116" s="110" t="str">
        <f ca="1">IF(OR(AE116=$BB$10,AE116=$BD$10,AE116=$BK$10,AE116=$BL$10,AE116=$BM$10),VLOOKUP(BW116,INDIRECT(CONCATENATE(CR116,"!",HLOOKUP(AE116,$CU$10:CY116,CZ116,FALSE))),1,TRUE),"")</f>
        <v/>
      </c>
      <c r="BY116" s="96" t="e">
        <f t="shared" ca="1" si="96"/>
        <v>#N/A</v>
      </c>
      <c r="BZ116" s="96" t="e">
        <f t="shared" ca="1" si="97"/>
        <v>#N/A</v>
      </c>
      <c r="CA116" s="96" t="e">
        <f t="shared" ca="1" si="98"/>
        <v>#N/A</v>
      </c>
      <c r="CB116" s="96" t="e">
        <f t="shared" ca="1" si="99"/>
        <v>#N/A</v>
      </c>
      <c r="CC116" s="96" t="e">
        <f t="shared" ca="1" si="100"/>
        <v>#VALUE!</v>
      </c>
      <c r="CD116" s="63">
        <f>Worksheet!K111</f>
        <v>0</v>
      </c>
      <c r="CE116" s="63">
        <f>Worksheet!L111</f>
        <v>0</v>
      </c>
      <c r="CF116" s="63">
        <f>Worksheet!M111</f>
        <v>0</v>
      </c>
      <c r="CG116" s="63">
        <f>Worksheet!N111</f>
        <v>0</v>
      </c>
      <c r="CH116" s="63">
        <f>Worksheet!O111</f>
        <v>0</v>
      </c>
      <c r="CI116" s="125" t="e">
        <f t="shared" ca="1" si="101"/>
        <v>#VALUE!</v>
      </c>
      <c r="CJ116" s="125" t="e">
        <f t="shared" ca="1" si="102"/>
        <v>#VALUE!</v>
      </c>
      <c r="CK116" s="125" t="e">
        <f t="shared" ca="1" si="103"/>
        <v>#VALUE!</v>
      </c>
      <c r="CL116" s="125" t="e">
        <f t="shared" ca="1" si="104"/>
        <v>#VALUE!</v>
      </c>
      <c r="CM116" s="125" t="e">
        <f t="shared" ca="1" si="105"/>
        <v>#VALUE!</v>
      </c>
      <c r="CN116" s="96" t="e">
        <f t="shared" ca="1" si="106"/>
        <v>#N/A</v>
      </c>
      <c r="CO116" s="97">
        <f>Worksheet!Q111</f>
        <v>0</v>
      </c>
      <c r="CP116" t="str">
        <f t="shared" si="107"/>
        <v>1</v>
      </c>
      <c r="CQ116" s="108" t="e">
        <f t="shared" si="108"/>
        <v>#N/A</v>
      </c>
      <c r="CR116" t="str">
        <f t="shared" si="84"/>
        <v>Standard1</v>
      </c>
      <c r="CT116" s="104" t="str">
        <f t="shared" ca="1" si="109"/>
        <v>$B$4:$P$1376</v>
      </c>
      <c r="CU116" s="96" t="str">
        <f>VLOOKUP($CR116,$CT$3:CU$8,2,FALSE)</f>
        <v>$I$230:$I$439</v>
      </c>
      <c r="CV116" s="96" t="str">
        <f>VLOOKUP($CR116,$CT$3:CV$8,3,FALSE)</f>
        <v>$I$471:$I$735</v>
      </c>
      <c r="CW116" s="96" t="str">
        <f>VLOOKUP($CR116,$CT$3:CW$8,4,FALSE)</f>
        <v>$I$736:$I$826</v>
      </c>
      <c r="CX116" s="96" t="str">
        <f>VLOOKUP($CR116,$CT$3:CX$8,5,FALSE)</f>
        <v>$I$827:$I$891</v>
      </c>
      <c r="CY116" s="96" t="str">
        <f>VLOOKUP($CR116,$CT$3:CY$8,6,FALSE)</f>
        <v>$I$892:$I$960</v>
      </c>
      <c r="CZ116">
        <f>COUNTIF($CU$10:CU116,"&lt;&gt;"&amp;"")</f>
        <v>107</v>
      </c>
      <c r="DB116" t="str">
        <f t="shared" si="110"/>
        <v/>
      </c>
      <c r="DC116" t="e">
        <f t="shared" ca="1" si="111"/>
        <v>#N/A</v>
      </c>
    </row>
    <row r="117" spans="17:107" x14ac:dyDescent="0.25">
      <c r="Q117" s="58" t="e">
        <f t="shared" ca="1" si="86"/>
        <v>#N/A</v>
      </c>
      <c r="R117" t="str">
        <f>IF(Worksheet!I112=$S$2,$S$2,IF(Worksheet!I112=$S$3,$S$3,$S$1))</f>
        <v>5502A</v>
      </c>
      <c r="S117" s="59" t="str">
        <f t="shared" ca="1" si="115"/>
        <v>*</v>
      </c>
      <c r="T117" s="55" t="e">
        <f t="shared" si="87"/>
        <v>#N/A</v>
      </c>
      <c r="U117" s="60">
        <f>IF(Worksheet!S112="%",ABS(Worksheet!Z112),ABS(Worksheet!U112))</f>
        <v>0</v>
      </c>
      <c r="V117" s="126">
        <f>IF(Worksheet!S112="%",Worksheet!AA112,Worksheet!S112)</f>
        <v>0</v>
      </c>
      <c r="W117" s="60" t="str">
        <f>IF(Worksheet!S112="%","",IF(Worksheet!Z112&lt;&gt;"",Worksheet!Z112,""))</f>
        <v/>
      </c>
      <c r="X117" s="60" t="str">
        <f>IF(Worksheet!S112="%","",IF(Worksheet!AA112&lt;&gt;"",Worksheet!AA112,""))</f>
        <v/>
      </c>
      <c r="Y117" s="58" t="str">
        <f t="shared" si="88"/>
        <v/>
      </c>
      <c r="Z117" s="58" t="str">
        <f t="shared" si="89"/>
        <v>0</v>
      </c>
      <c r="AA117" s="58" t="str">
        <f t="shared" si="90"/>
        <v>DC</v>
      </c>
      <c r="AB117" s="58" t="str">
        <f t="shared" si="91"/>
        <v>DC0</v>
      </c>
      <c r="AC117" s="58" t="str">
        <f>IF(Worksheet!H112&lt;&gt;"",Worksheet!H112,"")</f>
        <v/>
      </c>
      <c r="AD117" s="58" t="str">
        <f t="shared" si="92"/>
        <v/>
      </c>
      <c r="AE117" s="109" t="str">
        <f t="shared" si="93"/>
        <v>DC0</v>
      </c>
      <c r="AF117" s="109" t="e">
        <f>HLOOKUP(AE117,$AH$10:AZ117,COUNTIF($AE$7:AE117,"&lt;&gt;"&amp;""),FALSE)</f>
        <v>#N/A</v>
      </c>
      <c r="AG117" s="66" t="e">
        <f t="shared" si="94"/>
        <v>#N/A</v>
      </c>
      <c r="AH117" s="96" t="e">
        <f ca="1">VLOOKUP($AG117,INDIRECT(CONCATENATE($CR117,"!",VLOOKUP($CR117,$AG$3:AH$8,AH$2,FALSE))),1,TRUE)</f>
        <v>#N/A</v>
      </c>
      <c r="AI117" s="96" t="e">
        <f ca="1">VLOOKUP($AG117,INDIRECT(CONCATENATE($CR117,"!",VLOOKUP($CR117,$AG$3:AI$8,AI$2,FALSE))),1,TRUE)</f>
        <v>#N/A</v>
      </c>
      <c r="AJ117" s="96" t="e">
        <f ca="1">VLOOKUP($AG117,INDIRECT(CONCATENATE($CR117,"!",VLOOKUP($CR117,$AG$3:AJ$8,AJ$2,FALSE))),1,TRUE)</f>
        <v>#N/A</v>
      </c>
      <c r="AK117" s="96" t="e">
        <f ca="1">VLOOKUP($AG117,INDIRECT(CONCATENATE($CR117,"!",VLOOKUP($CR117,$AG$3:AK$8,AK$2,FALSE))),1,TRUE)</f>
        <v>#N/A</v>
      </c>
      <c r="AL117" s="96" t="e">
        <f ca="1">VLOOKUP($AG117,INDIRECT(CONCATENATE($CR117,"!",VLOOKUP($CR117,$AG$3:AL$8,AL$2,FALSE))),1,TRUE)</f>
        <v>#N/A</v>
      </c>
      <c r="AM117" s="96" t="e">
        <f ca="1">VLOOKUP($AG117,INDIRECT(CONCATENATE($CR117,"!",VLOOKUP($CR117,$AG$3:AM$8,AM$2,FALSE))),1,TRUE)</f>
        <v>#N/A</v>
      </c>
      <c r="AN117" s="96" t="e">
        <f ca="1">VLOOKUP($AG117,INDIRECT(CONCATENATE($CR117,"!",VLOOKUP($CR117,$AG$3:AN$8,AN$2,FALSE))),1,TRUE)</f>
        <v>#N/A</v>
      </c>
      <c r="AO117" s="96" t="e">
        <f ca="1">VLOOKUP($AG117,INDIRECT(CONCATENATE($CR117,"!",VLOOKUP($CR117,$AG$3:AO$8,AO$2,FALSE))),1,TRUE)</f>
        <v>#N/A</v>
      </c>
      <c r="AP117" s="96" t="e">
        <f ca="1">VLOOKUP($AG117,INDIRECT(CONCATENATE($CR117,"!",VLOOKUP($CR117,$AG$3:AP$8,AP$2,FALSE))),1,TRUE)</f>
        <v>#N/A</v>
      </c>
      <c r="AQ117" s="96" t="e">
        <f ca="1">VLOOKUP($AG117,INDIRECT(CONCATENATE($CR117,"!",VLOOKUP($CR117,$AG$3:AQ$8,AQ$2,FALSE))),1,TRUE)</f>
        <v>#N/A</v>
      </c>
      <c r="AR117" s="96" t="e">
        <f ca="1">VLOOKUP($AG117,INDIRECT(CONCATENATE($CR117,"!",VLOOKUP($CR117,$AG$3:AR$8,AR$2,FALSE))),1,TRUE)</f>
        <v>#N/A</v>
      </c>
      <c r="AS117" s="96" t="e">
        <f ca="1">VLOOKUP($AG117,INDIRECT(CONCATENATE($CR117,"!",VLOOKUP($CR117,$AG$3:AS$8,AS$2,FALSE))),1,TRUE)</f>
        <v>#N/A</v>
      </c>
      <c r="AT117" s="96" t="e">
        <f ca="1">VLOOKUP($AG117,INDIRECT(CONCATENATE($CR117,"!",VLOOKUP($CR117,$AG$3:AT$8,AT$2,FALSE))),1,TRUE)</f>
        <v>#N/A</v>
      </c>
      <c r="AU117" s="96"/>
      <c r="AV117" s="96"/>
      <c r="AW117" s="96"/>
      <c r="AX117" s="96"/>
      <c r="AY117" s="96"/>
      <c r="AZ117" s="96"/>
      <c r="BA117" s="62">
        <f t="shared" si="112"/>
        <v>1</v>
      </c>
      <c r="BB117" s="58">
        <f t="shared" si="112"/>
        <v>1</v>
      </c>
      <c r="BC117" s="58">
        <f t="shared" si="113"/>
        <v>1</v>
      </c>
      <c r="BD117" s="58">
        <f t="shared" si="113"/>
        <v>1</v>
      </c>
      <c r="BE117" s="58">
        <f t="shared" si="79"/>
        <v>1</v>
      </c>
      <c r="BF117" s="58">
        <f t="shared" si="80"/>
        <v>1</v>
      </c>
      <c r="BG117" s="58">
        <f t="shared" si="81"/>
        <v>1</v>
      </c>
      <c r="BH117" s="58">
        <f t="shared" si="114"/>
        <v>1</v>
      </c>
      <c r="BI117" s="58">
        <f t="shared" si="114"/>
        <v>1</v>
      </c>
      <c r="BJ117" s="58">
        <f t="shared" si="114"/>
        <v>1</v>
      </c>
      <c r="BK117" s="58">
        <f t="shared" si="114"/>
        <v>1</v>
      </c>
      <c r="BL117" s="58">
        <f t="shared" si="114"/>
        <v>1</v>
      </c>
      <c r="BM117" s="58">
        <f t="shared" si="114"/>
        <v>1</v>
      </c>
      <c r="BU117" s="55" t="e">
        <f>HLOOKUP(AE117,$BA$10:BT117,COUNTIF($AE$7:AE117,"&lt;&gt;"&amp;""),FALSE)</f>
        <v>#N/A</v>
      </c>
      <c r="BV117" s="58">
        <f t="shared" si="82"/>
        <v>1</v>
      </c>
      <c r="BW117" s="55" t="str">
        <f t="shared" si="95"/>
        <v/>
      </c>
      <c r="BX117" s="110" t="str">
        <f ca="1">IF(OR(AE117=$BB$10,AE117=$BD$10,AE117=$BK$10,AE117=$BL$10,AE117=$BM$10),VLOOKUP(BW117,INDIRECT(CONCATENATE(CR117,"!",HLOOKUP(AE117,$CU$10:CY117,CZ117,FALSE))),1,TRUE),"")</f>
        <v/>
      </c>
      <c r="BY117" s="96" t="e">
        <f t="shared" ca="1" si="96"/>
        <v>#N/A</v>
      </c>
      <c r="BZ117" s="96" t="e">
        <f t="shared" ca="1" si="97"/>
        <v>#N/A</v>
      </c>
      <c r="CA117" s="96" t="e">
        <f t="shared" ca="1" si="98"/>
        <v>#N/A</v>
      </c>
      <c r="CB117" s="96" t="e">
        <f t="shared" ca="1" si="99"/>
        <v>#N/A</v>
      </c>
      <c r="CC117" s="96" t="e">
        <f t="shared" ca="1" si="100"/>
        <v>#VALUE!</v>
      </c>
      <c r="CD117" s="63">
        <f>Worksheet!K112</f>
        <v>0</v>
      </c>
      <c r="CE117" s="63">
        <f>Worksheet!L112</f>
        <v>0</v>
      </c>
      <c r="CF117" s="63">
        <f>Worksheet!M112</f>
        <v>0</v>
      </c>
      <c r="CG117" s="63">
        <f>Worksheet!N112</f>
        <v>0</v>
      </c>
      <c r="CH117" s="63">
        <f>Worksheet!O112</f>
        <v>0</v>
      </c>
      <c r="CI117" s="125" t="e">
        <f t="shared" ca="1" si="101"/>
        <v>#VALUE!</v>
      </c>
      <c r="CJ117" s="125" t="e">
        <f t="shared" ca="1" si="102"/>
        <v>#VALUE!</v>
      </c>
      <c r="CK117" s="125" t="e">
        <f t="shared" ca="1" si="103"/>
        <v>#VALUE!</v>
      </c>
      <c r="CL117" s="125" t="e">
        <f t="shared" ca="1" si="104"/>
        <v>#VALUE!</v>
      </c>
      <c r="CM117" s="125" t="e">
        <f t="shared" ca="1" si="105"/>
        <v>#VALUE!</v>
      </c>
      <c r="CN117" s="96" t="e">
        <f t="shared" ca="1" si="106"/>
        <v>#N/A</v>
      </c>
      <c r="CO117" s="97">
        <f>Worksheet!Q112</f>
        <v>0</v>
      </c>
      <c r="CP117" t="str">
        <f t="shared" si="107"/>
        <v>1</v>
      </c>
      <c r="CQ117" s="108" t="e">
        <f t="shared" si="108"/>
        <v>#N/A</v>
      </c>
      <c r="CR117" t="str">
        <f t="shared" si="84"/>
        <v>Standard1</v>
      </c>
      <c r="CT117" s="104" t="str">
        <f t="shared" ca="1" si="109"/>
        <v>$B$4:$P$1376</v>
      </c>
      <c r="CU117" s="96" t="str">
        <f>VLOOKUP($CR117,$CT$3:CU$8,2,FALSE)</f>
        <v>$I$230:$I$439</v>
      </c>
      <c r="CV117" s="96" t="str">
        <f>VLOOKUP($CR117,$CT$3:CV$8,3,FALSE)</f>
        <v>$I$471:$I$735</v>
      </c>
      <c r="CW117" s="96" t="str">
        <f>VLOOKUP($CR117,$CT$3:CW$8,4,FALSE)</f>
        <v>$I$736:$I$826</v>
      </c>
      <c r="CX117" s="96" t="str">
        <f>VLOOKUP($CR117,$CT$3:CX$8,5,FALSE)</f>
        <v>$I$827:$I$891</v>
      </c>
      <c r="CY117" s="96" t="str">
        <f>VLOOKUP($CR117,$CT$3:CY$8,6,FALSE)</f>
        <v>$I$892:$I$960</v>
      </c>
      <c r="CZ117">
        <f>COUNTIF($CU$10:CU117,"&lt;&gt;"&amp;"")</f>
        <v>108</v>
      </c>
      <c r="DB117" t="str">
        <f t="shared" si="110"/>
        <v/>
      </c>
      <c r="DC117" t="e">
        <f t="shared" ca="1" si="111"/>
        <v>#N/A</v>
      </c>
    </row>
    <row r="118" spans="17:107" x14ac:dyDescent="0.25">
      <c r="Q118" s="58" t="e">
        <f t="shared" ca="1" si="86"/>
        <v>#N/A</v>
      </c>
      <c r="R118" t="str">
        <f>IF(Worksheet!I113=$S$2,$S$2,IF(Worksheet!I113=$S$3,$S$3,$S$1))</f>
        <v>5502A</v>
      </c>
      <c r="S118" s="59" t="str">
        <f t="shared" ca="1" si="115"/>
        <v>*</v>
      </c>
      <c r="T118" s="55" t="e">
        <f t="shared" si="87"/>
        <v>#N/A</v>
      </c>
      <c r="U118" s="60">
        <f>IF(Worksheet!S113="%",ABS(Worksheet!Z113),ABS(Worksheet!U113))</f>
        <v>0</v>
      </c>
      <c r="V118" s="126">
        <f>IF(Worksheet!S113="%",Worksheet!AA113,Worksheet!S113)</f>
        <v>0</v>
      </c>
      <c r="W118" s="60" t="str">
        <f>IF(Worksheet!S113="%","",IF(Worksheet!Z113&lt;&gt;"",Worksheet!Z113,""))</f>
        <v/>
      </c>
      <c r="X118" s="60" t="str">
        <f>IF(Worksheet!S113="%","",IF(Worksheet!AA113&lt;&gt;"",Worksheet!AA113,""))</f>
        <v/>
      </c>
      <c r="Y118" s="58" t="str">
        <f t="shared" si="88"/>
        <v/>
      </c>
      <c r="Z118" s="58" t="str">
        <f t="shared" si="89"/>
        <v>0</v>
      </c>
      <c r="AA118" s="58" t="str">
        <f t="shared" si="90"/>
        <v>DC</v>
      </c>
      <c r="AB118" s="58" t="str">
        <f t="shared" si="91"/>
        <v>DC0</v>
      </c>
      <c r="AC118" s="58" t="str">
        <f>IF(Worksheet!H113&lt;&gt;"",Worksheet!H113,"")</f>
        <v/>
      </c>
      <c r="AD118" s="58" t="str">
        <f t="shared" si="92"/>
        <v/>
      </c>
      <c r="AE118" s="109" t="str">
        <f t="shared" si="93"/>
        <v>DC0</v>
      </c>
      <c r="AF118" s="109" t="e">
        <f>HLOOKUP(AE118,$AH$10:AZ118,COUNTIF($AE$7:AE118,"&lt;&gt;"&amp;""),FALSE)</f>
        <v>#N/A</v>
      </c>
      <c r="AG118" s="66" t="e">
        <f t="shared" si="94"/>
        <v>#N/A</v>
      </c>
      <c r="AH118" s="96" t="e">
        <f ca="1">VLOOKUP($AG118,INDIRECT(CONCATENATE($CR118,"!",VLOOKUP($CR118,$AG$3:AH$8,AH$2,FALSE))),1,TRUE)</f>
        <v>#N/A</v>
      </c>
      <c r="AI118" s="96" t="e">
        <f ca="1">VLOOKUP($AG118,INDIRECT(CONCATENATE($CR118,"!",VLOOKUP($CR118,$AG$3:AI$8,AI$2,FALSE))),1,TRUE)</f>
        <v>#N/A</v>
      </c>
      <c r="AJ118" s="96" t="e">
        <f ca="1">VLOOKUP($AG118,INDIRECT(CONCATENATE($CR118,"!",VLOOKUP($CR118,$AG$3:AJ$8,AJ$2,FALSE))),1,TRUE)</f>
        <v>#N/A</v>
      </c>
      <c r="AK118" s="96" t="e">
        <f ca="1">VLOOKUP($AG118,INDIRECT(CONCATENATE($CR118,"!",VLOOKUP($CR118,$AG$3:AK$8,AK$2,FALSE))),1,TRUE)</f>
        <v>#N/A</v>
      </c>
      <c r="AL118" s="96" t="e">
        <f ca="1">VLOOKUP($AG118,INDIRECT(CONCATENATE($CR118,"!",VLOOKUP($CR118,$AG$3:AL$8,AL$2,FALSE))),1,TRUE)</f>
        <v>#N/A</v>
      </c>
      <c r="AM118" s="96" t="e">
        <f ca="1">VLOOKUP($AG118,INDIRECT(CONCATENATE($CR118,"!",VLOOKUP($CR118,$AG$3:AM$8,AM$2,FALSE))),1,TRUE)</f>
        <v>#N/A</v>
      </c>
      <c r="AN118" s="96" t="e">
        <f ca="1">VLOOKUP($AG118,INDIRECT(CONCATENATE($CR118,"!",VLOOKUP($CR118,$AG$3:AN$8,AN$2,FALSE))),1,TRUE)</f>
        <v>#N/A</v>
      </c>
      <c r="AO118" s="96" t="e">
        <f ca="1">VLOOKUP($AG118,INDIRECT(CONCATENATE($CR118,"!",VLOOKUP($CR118,$AG$3:AO$8,AO$2,FALSE))),1,TRUE)</f>
        <v>#N/A</v>
      </c>
      <c r="AP118" s="96" t="e">
        <f ca="1">VLOOKUP($AG118,INDIRECT(CONCATENATE($CR118,"!",VLOOKUP($CR118,$AG$3:AP$8,AP$2,FALSE))),1,TRUE)</f>
        <v>#N/A</v>
      </c>
      <c r="AQ118" s="96" t="e">
        <f ca="1">VLOOKUP($AG118,INDIRECT(CONCATENATE($CR118,"!",VLOOKUP($CR118,$AG$3:AQ$8,AQ$2,FALSE))),1,TRUE)</f>
        <v>#N/A</v>
      </c>
      <c r="AR118" s="96" t="e">
        <f ca="1">VLOOKUP($AG118,INDIRECT(CONCATENATE($CR118,"!",VLOOKUP($CR118,$AG$3:AR$8,AR$2,FALSE))),1,TRUE)</f>
        <v>#N/A</v>
      </c>
      <c r="AS118" s="96" t="e">
        <f ca="1">VLOOKUP($AG118,INDIRECT(CONCATENATE($CR118,"!",VLOOKUP($CR118,$AG$3:AS$8,AS$2,FALSE))),1,TRUE)</f>
        <v>#N/A</v>
      </c>
      <c r="AT118" s="96" t="e">
        <f ca="1">VLOOKUP($AG118,INDIRECT(CONCATENATE($CR118,"!",VLOOKUP($CR118,$AG$3:AT$8,AT$2,FALSE))),1,TRUE)</f>
        <v>#N/A</v>
      </c>
      <c r="AU118" s="96"/>
      <c r="AV118" s="96"/>
      <c r="AW118" s="96"/>
      <c r="AX118" s="96"/>
      <c r="AY118" s="96"/>
      <c r="AZ118" s="96"/>
      <c r="BA118" s="62">
        <f t="shared" si="112"/>
        <v>1</v>
      </c>
      <c r="BB118" s="58">
        <f t="shared" si="112"/>
        <v>1</v>
      </c>
      <c r="BC118" s="58">
        <f t="shared" si="113"/>
        <v>1</v>
      </c>
      <c r="BD118" s="58">
        <f t="shared" si="113"/>
        <v>1</v>
      </c>
      <c r="BE118" s="58">
        <f t="shared" si="79"/>
        <v>1</v>
      </c>
      <c r="BF118" s="58">
        <f t="shared" si="80"/>
        <v>1</v>
      </c>
      <c r="BG118" s="58">
        <f t="shared" si="81"/>
        <v>1</v>
      </c>
      <c r="BH118" s="58">
        <f t="shared" si="114"/>
        <v>1</v>
      </c>
      <c r="BI118" s="58">
        <f t="shared" si="114"/>
        <v>1</v>
      </c>
      <c r="BJ118" s="58">
        <f t="shared" si="114"/>
        <v>1</v>
      </c>
      <c r="BK118" s="58">
        <f t="shared" si="114"/>
        <v>1</v>
      </c>
      <c r="BL118" s="58">
        <f t="shared" si="114"/>
        <v>1</v>
      </c>
      <c r="BM118" s="58">
        <f t="shared" si="114"/>
        <v>1</v>
      </c>
      <c r="BU118" s="55" t="e">
        <f>HLOOKUP(AE118,$BA$10:BT118,COUNTIF($AE$7:AE118,"&lt;&gt;"&amp;""),FALSE)</f>
        <v>#N/A</v>
      </c>
      <c r="BV118" s="58">
        <f t="shared" si="82"/>
        <v>1</v>
      </c>
      <c r="BW118" s="55" t="str">
        <f t="shared" si="95"/>
        <v/>
      </c>
      <c r="BX118" s="110" t="str">
        <f ca="1">IF(OR(AE118=$BB$10,AE118=$BD$10,AE118=$BK$10,AE118=$BL$10,AE118=$BM$10),VLOOKUP(BW118,INDIRECT(CONCATENATE(CR118,"!",HLOOKUP(AE118,$CU$10:CY118,CZ118,FALSE))),1,TRUE),"")</f>
        <v/>
      </c>
      <c r="BY118" s="96" t="e">
        <f t="shared" ca="1" si="96"/>
        <v>#N/A</v>
      </c>
      <c r="BZ118" s="96" t="e">
        <f t="shared" ca="1" si="97"/>
        <v>#N/A</v>
      </c>
      <c r="CA118" s="96" t="e">
        <f t="shared" ca="1" si="98"/>
        <v>#N/A</v>
      </c>
      <c r="CB118" s="96" t="e">
        <f t="shared" ca="1" si="99"/>
        <v>#N/A</v>
      </c>
      <c r="CC118" s="96" t="e">
        <f t="shared" ca="1" si="100"/>
        <v>#VALUE!</v>
      </c>
      <c r="CD118" s="63">
        <f>Worksheet!K113</f>
        <v>0</v>
      </c>
      <c r="CE118" s="63">
        <f>Worksheet!L113</f>
        <v>0</v>
      </c>
      <c r="CF118" s="63">
        <f>Worksheet!M113</f>
        <v>0</v>
      </c>
      <c r="CG118" s="63">
        <f>Worksheet!N113</f>
        <v>0</v>
      </c>
      <c r="CH118" s="63">
        <f>Worksheet!O113</f>
        <v>0</v>
      </c>
      <c r="CI118" s="125" t="e">
        <f t="shared" ca="1" si="101"/>
        <v>#VALUE!</v>
      </c>
      <c r="CJ118" s="125" t="e">
        <f t="shared" ca="1" si="102"/>
        <v>#VALUE!</v>
      </c>
      <c r="CK118" s="125" t="e">
        <f t="shared" ca="1" si="103"/>
        <v>#VALUE!</v>
      </c>
      <c r="CL118" s="125" t="e">
        <f t="shared" ca="1" si="104"/>
        <v>#VALUE!</v>
      </c>
      <c r="CM118" s="125" t="e">
        <f t="shared" ca="1" si="105"/>
        <v>#VALUE!</v>
      </c>
      <c r="CN118" s="96" t="e">
        <f t="shared" ca="1" si="106"/>
        <v>#N/A</v>
      </c>
      <c r="CO118" s="97">
        <f>Worksheet!Q113</f>
        <v>0</v>
      </c>
      <c r="CP118" t="str">
        <f t="shared" si="107"/>
        <v>1</v>
      </c>
      <c r="CQ118" s="108" t="e">
        <f t="shared" si="108"/>
        <v>#N/A</v>
      </c>
      <c r="CR118" t="str">
        <f t="shared" si="84"/>
        <v>Standard1</v>
      </c>
      <c r="CT118" s="104" t="str">
        <f t="shared" ca="1" si="109"/>
        <v>$B$4:$P$1376</v>
      </c>
      <c r="CU118" s="96" t="str">
        <f>VLOOKUP($CR118,$CT$3:CU$8,2,FALSE)</f>
        <v>$I$230:$I$439</v>
      </c>
      <c r="CV118" s="96" t="str">
        <f>VLOOKUP($CR118,$CT$3:CV$8,3,FALSE)</f>
        <v>$I$471:$I$735</v>
      </c>
      <c r="CW118" s="96" t="str">
        <f>VLOOKUP($CR118,$CT$3:CW$8,4,FALSE)</f>
        <v>$I$736:$I$826</v>
      </c>
      <c r="CX118" s="96" t="str">
        <f>VLOOKUP($CR118,$CT$3:CX$8,5,FALSE)</f>
        <v>$I$827:$I$891</v>
      </c>
      <c r="CY118" s="96" t="str">
        <f>VLOOKUP($CR118,$CT$3:CY$8,6,FALSE)</f>
        <v>$I$892:$I$960</v>
      </c>
      <c r="CZ118">
        <f>COUNTIF($CU$10:CU118,"&lt;&gt;"&amp;"")</f>
        <v>109</v>
      </c>
      <c r="DB118" t="str">
        <f t="shared" si="110"/>
        <v/>
      </c>
      <c r="DC118" t="e">
        <f t="shared" ca="1" si="111"/>
        <v>#N/A</v>
      </c>
    </row>
    <row r="119" spans="17:107" x14ac:dyDescent="0.25">
      <c r="Q119" s="58" t="e">
        <f t="shared" ca="1" si="86"/>
        <v>#N/A</v>
      </c>
      <c r="R119" t="str">
        <f>IF(Worksheet!I114=$S$2,$S$2,IF(Worksheet!I114=$S$3,$S$3,$S$1))</f>
        <v>5502A</v>
      </c>
      <c r="S119" s="59" t="str">
        <f t="shared" ca="1" si="115"/>
        <v>*</v>
      </c>
      <c r="T119" s="55" t="e">
        <f t="shared" si="87"/>
        <v>#N/A</v>
      </c>
      <c r="U119" s="60">
        <f>IF(Worksheet!S114="%",ABS(Worksheet!Z114),ABS(Worksheet!U114))</f>
        <v>0</v>
      </c>
      <c r="V119" s="126">
        <f>IF(Worksheet!S114="%",Worksheet!AA114,Worksheet!S114)</f>
        <v>0</v>
      </c>
      <c r="W119" s="60" t="str">
        <f>IF(Worksheet!S114="%","",IF(Worksheet!Z114&lt;&gt;"",Worksheet!Z114,""))</f>
        <v/>
      </c>
      <c r="X119" s="60" t="str">
        <f>IF(Worksheet!S114="%","",IF(Worksheet!AA114&lt;&gt;"",Worksheet!AA114,""))</f>
        <v/>
      </c>
      <c r="Y119" s="58" t="str">
        <f t="shared" si="88"/>
        <v/>
      </c>
      <c r="Z119" s="58" t="str">
        <f t="shared" si="89"/>
        <v>0</v>
      </c>
      <c r="AA119" s="58" t="str">
        <f t="shared" si="90"/>
        <v>DC</v>
      </c>
      <c r="AB119" s="58" t="str">
        <f t="shared" si="91"/>
        <v>DC0</v>
      </c>
      <c r="AC119" s="58" t="str">
        <f>IF(Worksheet!H114&lt;&gt;"",Worksheet!H114,"")</f>
        <v/>
      </c>
      <c r="AD119" s="58" t="str">
        <f t="shared" si="92"/>
        <v/>
      </c>
      <c r="AE119" s="109" t="str">
        <f t="shared" si="93"/>
        <v>DC0</v>
      </c>
      <c r="AF119" s="109" t="e">
        <f>HLOOKUP(AE119,$AH$10:AZ119,COUNTIF($AE$7:AE119,"&lt;&gt;"&amp;""),FALSE)</f>
        <v>#N/A</v>
      </c>
      <c r="AG119" s="66" t="e">
        <f t="shared" si="94"/>
        <v>#N/A</v>
      </c>
      <c r="AH119" s="96" t="e">
        <f ca="1">VLOOKUP($AG119,INDIRECT(CONCATENATE($CR119,"!",VLOOKUP($CR119,$AG$3:AH$8,AH$2,FALSE))),1,TRUE)</f>
        <v>#N/A</v>
      </c>
      <c r="AI119" s="96" t="e">
        <f ca="1">VLOOKUP($AG119,INDIRECT(CONCATENATE($CR119,"!",VLOOKUP($CR119,$AG$3:AI$8,AI$2,FALSE))),1,TRUE)</f>
        <v>#N/A</v>
      </c>
      <c r="AJ119" s="96" t="e">
        <f ca="1">VLOOKUP($AG119,INDIRECT(CONCATENATE($CR119,"!",VLOOKUP($CR119,$AG$3:AJ$8,AJ$2,FALSE))),1,TRUE)</f>
        <v>#N/A</v>
      </c>
      <c r="AK119" s="96" t="e">
        <f ca="1">VLOOKUP($AG119,INDIRECT(CONCATENATE($CR119,"!",VLOOKUP($CR119,$AG$3:AK$8,AK$2,FALSE))),1,TRUE)</f>
        <v>#N/A</v>
      </c>
      <c r="AL119" s="96" t="e">
        <f ca="1">VLOOKUP($AG119,INDIRECT(CONCATENATE($CR119,"!",VLOOKUP($CR119,$AG$3:AL$8,AL$2,FALSE))),1,TRUE)</f>
        <v>#N/A</v>
      </c>
      <c r="AM119" s="96" t="e">
        <f ca="1">VLOOKUP($AG119,INDIRECT(CONCATENATE($CR119,"!",VLOOKUP($CR119,$AG$3:AM$8,AM$2,FALSE))),1,TRUE)</f>
        <v>#N/A</v>
      </c>
      <c r="AN119" s="96" t="e">
        <f ca="1">VLOOKUP($AG119,INDIRECT(CONCATENATE($CR119,"!",VLOOKUP($CR119,$AG$3:AN$8,AN$2,FALSE))),1,TRUE)</f>
        <v>#N/A</v>
      </c>
      <c r="AO119" s="96" t="e">
        <f ca="1">VLOOKUP($AG119,INDIRECT(CONCATENATE($CR119,"!",VLOOKUP($CR119,$AG$3:AO$8,AO$2,FALSE))),1,TRUE)</f>
        <v>#N/A</v>
      </c>
      <c r="AP119" s="96" t="e">
        <f ca="1">VLOOKUP($AG119,INDIRECT(CONCATENATE($CR119,"!",VLOOKUP($CR119,$AG$3:AP$8,AP$2,FALSE))),1,TRUE)</f>
        <v>#N/A</v>
      </c>
      <c r="AQ119" s="96" t="e">
        <f ca="1">VLOOKUP($AG119,INDIRECT(CONCATENATE($CR119,"!",VLOOKUP($CR119,$AG$3:AQ$8,AQ$2,FALSE))),1,TRUE)</f>
        <v>#N/A</v>
      </c>
      <c r="AR119" s="96" t="e">
        <f ca="1">VLOOKUP($AG119,INDIRECT(CONCATENATE($CR119,"!",VLOOKUP($CR119,$AG$3:AR$8,AR$2,FALSE))),1,TRUE)</f>
        <v>#N/A</v>
      </c>
      <c r="AS119" s="96" t="e">
        <f ca="1">VLOOKUP($AG119,INDIRECT(CONCATENATE($CR119,"!",VLOOKUP($CR119,$AG$3:AS$8,AS$2,FALSE))),1,TRUE)</f>
        <v>#N/A</v>
      </c>
      <c r="AT119" s="96" t="e">
        <f ca="1">VLOOKUP($AG119,INDIRECT(CONCATENATE($CR119,"!",VLOOKUP($CR119,$AG$3:AT$8,AT$2,FALSE))),1,TRUE)</f>
        <v>#N/A</v>
      </c>
      <c r="AU119" s="96"/>
      <c r="AV119" s="96"/>
      <c r="AW119" s="96"/>
      <c r="AX119" s="96"/>
      <c r="AY119" s="96"/>
      <c r="AZ119" s="96"/>
      <c r="BA119" s="62">
        <f t="shared" si="112"/>
        <v>1</v>
      </c>
      <c r="BB119" s="58">
        <f t="shared" si="112"/>
        <v>1</v>
      </c>
      <c r="BC119" s="58">
        <f t="shared" si="113"/>
        <v>1</v>
      </c>
      <c r="BD119" s="58">
        <f t="shared" si="113"/>
        <v>1</v>
      </c>
      <c r="BE119" s="58">
        <f t="shared" si="79"/>
        <v>1</v>
      </c>
      <c r="BF119" s="58">
        <f t="shared" si="80"/>
        <v>1</v>
      </c>
      <c r="BG119" s="58">
        <f t="shared" si="81"/>
        <v>1</v>
      </c>
      <c r="BH119" s="58">
        <f t="shared" si="114"/>
        <v>1</v>
      </c>
      <c r="BI119" s="58">
        <f t="shared" si="114"/>
        <v>1</v>
      </c>
      <c r="BJ119" s="58">
        <f t="shared" si="114"/>
        <v>1</v>
      </c>
      <c r="BK119" s="58">
        <f t="shared" si="114"/>
        <v>1</v>
      </c>
      <c r="BL119" s="58">
        <f t="shared" si="114"/>
        <v>1</v>
      </c>
      <c r="BM119" s="58">
        <f t="shared" si="114"/>
        <v>1</v>
      </c>
      <c r="BU119" s="55" t="e">
        <f>HLOOKUP(AE119,$BA$10:BT119,COUNTIF($AE$7:AE119,"&lt;&gt;"&amp;""),FALSE)</f>
        <v>#N/A</v>
      </c>
      <c r="BV119" s="58">
        <f t="shared" si="82"/>
        <v>1</v>
      </c>
      <c r="BW119" s="55" t="str">
        <f t="shared" si="95"/>
        <v/>
      </c>
      <c r="BX119" s="110" t="str">
        <f ca="1">IF(OR(AE119=$BB$10,AE119=$BD$10,AE119=$BK$10,AE119=$BL$10,AE119=$BM$10),VLOOKUP(BW119,INDIRECT(CONCATENATE(CR119,"!",HLOOKUP(AE119,$CU$10:CY119,CZ119,FALSE))),1,TRUE),"")</f>
        <v/>
      </c>
      <c r="BY119" s="96" t="e">
        <f t="shared" ca="1" si="96"/>
        <v>#N/A</v>
      </c>
      <c r="BZ119" s="96" t="e">
        <f t="shared" ca="1" si="97"/>
        <v>#N/A</v>
      </c>
      <c r="CA119" s="96" t="e">
        <f t="shared" ca="1" si="98"/>
        <v>#N/A</v>
      </c>
      <c r="CB119" s="96" t="e">
        <f t="shared" ca="1" si="99"/>
        <v>#N/A</v>
      </c>
      <c r="CC119" s="96" t="e">
        <f t="shared" ca="1" si="100"/>
        <v>#VALUE!</v>
      </c>
      <c r="CD119" s="63">
        <f>Worksheet!K114</f>
        <v>0</v>
      </c>
      <c r="CE119" s="63">
        <f>Worksheet!L114</f>
        <v>0</v>
      </c>
      <c r="CF119" s="63">
        <f>Worksheet!M114</f>
        <v>0</v>
      </c>
      <c r="CG119" s="63">
        <f>Worksheet!N114</f>
        <v>0</v>
      </c>
      <c r="CH119" s="63">
        <f>Worksheet!O114</f>
        <v>0</v>
      </c>
      <c r="CI119" s="125" t="e">
        <f t="shared" ca="1" si="101"/>
        <v>#VALUE!</v>
      </c>
      <c r="CJ119" s="125" t="e">
        <f t="shared" ca="1" si="102"/>
        <v>#VALUE!</v>
      </c>
      <c r="CK119" s="125" t="e">
        <f t="shared" ca="1" si="103"/>
        <v>#VALUE!</v>
      </c>
      <c r="CL119" s="125" t="e">
        <f t="shared" ca="1" si="104"/>
        <v>#VALUE!</v>
      </c>
      <c r="CM119" s="125" t="e">
        <f t="shared" ca="1" si="105"/>
        <v>#VALUE!</v>
      </c>
      <c r="CN119" s="96" t="e">
        <f t="shared" ca="1" si="106"/>
        <v>#N/A</v>
      </c>
      <c r="CO119" s="97">
        <f>Worksheet!Q114</f>
        <v>0</v>
      </c>
      <c r="CP119" t="str">
        <f t="shared" si="107"/>
        <v>1</v>
      </c>
      <c r="CQ119" s="108" t="e">
        <f t="shared" si="108"/>
        <v>#N/A</v>
      </c>
      <c r="CR119" t="str">
        <f t="shared" si="84"/>
        <v>Standard1</v>
      </c>
      <c r="CT119" s="104" t="str">
        <f t="shared" ca="1" si="109"/>
        <v>$B$4:$P$1376</v>
      </c>
      <c r="CU119" s="96" t="str">
        <f>VLOOKUP($CR119,$CT$3:CU$8,2,FALSE)</f>
        <v>$I$230:$I$439</v>
      </c>
      <c r="CV119" s="96" t="str">
        <f>VLOOKUP($CR119,$CT$3:CV$8,3,FALSE)</f>
        <v>$I$471:$I$735</v>
      </c>
      <c r="CW119" s="96" t="str">
        <f>VLOOKUP($CR119,$CT$3:CW$8,4,FALSE)</f>
        <v>$I$736:$I$826</v>
      </c>
      <c r="CX119" s="96" t="str">
        <f>VLOOKUP($CR119,$CT$3:CX$8,5,FALSE)</f>
        <v>$I$827:$I$891</v>
      </c>
      <c r="CY119" s="96" t="str">
        <f>VLOOKUP($CR119,$CT$3:CY$8,6,FALSE)</f>
        <v>$I$892:$I$960</v>
      </c>
      <c r="CZ119">
        <f>COUNTIF($CU$10:CU119,"&lt;&gt;"&amp;"")</f>
        <v>110</v>
      </c>
      <c r="DB119" t="str">
        <f t="shared" si="110"/>
        <v/>
      </c>
      <c r="DC119" t="e">
        <f t="shared" ca="1" si="111"/>
        <v>#N/A</v>
      </c>
    </row>
    <row r="120" spans="17:107" x14ac:dyDescent="0.25">
      <c r="Q120" s="58" t="e">
        <f t="shared" ca="1" si="86"/>
        <v>#N/A</v>
      </c>
      <c r="R120" t="str">
        <f>IF(Worksheet!I115=$S$2,$S$2,IF(Worksheet!I115=$S$3,$S$3,$S$1))</f>
        <v>5502A</v>
      </c>
      <c r="S120" s="59" t="str">
        <f t="shared" ca="1" si="115"/>
        <v>*</v>
      </c>
      <c r="T120" s="55" t="e">
        <f t="shared" si="87"/>
        <v>#N/A</v>
      </c>
      <c r="U120" s="60">
        <f>IF(Worksheet!S115="%",ABS(Worksheet!Z115),ABS(Worksheet!U115))</f>
        <v>0</v>
      </c>
      <c r="V120" s="126">
        <f>IF(Worksheet!S115="%",Worksheet!AA115,Worksheet!S115)</f>
        <v>0</v>
      </c>
      <c r="W120" s="60" t="str">
        <f>IF(Worksheet!S115="%","",IF(Worksheet!Z115&lt;&gt;"",Worksheet!Z115,""))</f>
        <v/>
      </c>
      <c r="X120" s="60" t="str">
        <f>IF(Worksheet!S115="%","",IF(Worksheet!AA115&lt;&gt;"",Worksheet!AA115,""))</f>
        <v/>
      </c>
      <c r="Y120" s="58" t="str">
        <f t="shared" si="88"/>
        <v/>
      </c>
      <c r="Z120" s="58" t="str">
        <f t="shared" si="89"/>
        <v>0</v>
      </c>
      <c r="AA120" s="58" t="str">
        <f t="shared" si="90"/>
        <v>DC</v>
      </c>
      <c r="AB120" s="58" t="str">
        <f t="shared" si="91"/>
        <v>DC0</v>
      </c>
      <c r="AC120" s="58" t="str">
        <f>IF(Worksheet!H115&lt;&gt;"",Worksheet!H115,"")</f>
        <v/>
      </c>
      <c r="AD120" s="58" t="str">
        <f t="shared" si="92"/>
        <v/>
      </c>
      <c r="AE120" s="109" t="str">
        <f t="shared" si="93"/>
        <v>DC0</v>
      </c>
      <c r="AF120" s="109" t="e">
        <f>HLOOKUP(AE120,$AH$10:AZ120,COUNTIF($AE$7:AE120,"&lt;&gt;"&amp;""),FALSE)</f>
        <v>#N/A</v>
      </c>
      <c r="AG120" s="66" t="e">
        <f t="shared" si="94"/>
        <v>#N/A</v>
      </c>
      <c r="AH120" s="96" t="e">
        <f ca="1">VLOOKUP($AG120,INDIRECT(CONCATENATE($CR120,"!",VLOOKUP($CR120,$AG$3:AH$8,AH$2,FALSE))),1,TRUE)</f>
        <v>#N/A</v>
      </c>
      <c r="AI120" s="96" t="e">
        <f ca="1">VLOOKUP($AG120,INDIRECT(CONCATENATE($CR120,"!",VLOOKUP($CR120,$AG$3:AI$8,AI$2,FALSE))),1,TRUE)</f>
        <v>#N/A</v>
      </c>
      <c r="AJ120" s="96" t="e">
        <f ca="1">VLOOKUP($AG120,INDIRECT(CONCATENATE($CR120,"!",VLOOKUP($CR120,$AG$3:AJ$8,AJ$2,FALSE))),1,TRUE)</f>
        <v>#N/A</v>
      </c>
      <c r="AK120" s="96" t="e">
        <f ca="1">VLOOKUP($AG120,INDIRECT(CONCATENATE($CR120,"!",VLOOKUP($CR120,$AG$3:AK$8,AK$2,FALSE))),1,TRUE)</f>
        <v>#N/A</v>
      </c>
      <c r="AL120" s="96" t="e">
        <f ca="1">VLOOKUP($AG120,INDIRECT(CONCATENATE($CR120,"!",VLOOKUP($CR120,$AG$3:AL$8,AL$2,FALSE))),1,TRUE)</f>
        <v>#N/A</v>
      </c>
      <c r="AM120" s="96" t="e">
        <f ca="1">VLOOKUP($AG120,INDIRECT(CONCATENATE($CR120,"!",VLOOKUP($CR120,$AG$3:AM$8,AM$2,FALSE))),1,TRUE)</f>
        <v>#N/A</v>
      </c>
      <c r="AN120" s="96" t="e">
        <f ca="1">VLOOKUP($AG120,INDIRECT(CONCATENATE($CR120,"!",VLOOKUP($CR120,$AG$3:AN$8,AN$2,FALSE))),1,TRUE)</f>
        <v>#N/A</v>
      </c>
      <c r="AO120" s="96" t="e">
        <f ca="1">VLOOKUP($AG120,INDIRECT(CONCATENATE($CR120,"!",VLOOKUP($CR120,$AG$3:AO$8,AO$2,FALSE))),1,TRUE)</f>
        <v>#N/A</v>
      </c>
      <c r="AP120" s="96" t="e">
        <f ca="1">VLOOKUP($AG120,INDIRECT(CONCATENATE($CR120,"!",VLOOKUP($CR120,$AG$3:AP$8,AP$2,FALSE))),1,TRUE)</f>
        <v>#N/A</v>
      </c>
      <c r="AQ120" s="96" t="e">
        <f ca="1">VLOOKUP($AG120,INDIRECT(CONCATENATE($CR120,"!",VLOOKUP($CR120,$AG$3:AQ$8,AQ$2,FALSE))),1,TRUE)</f>
        <v>#N/A</v>
      </c>
      <c r="AR120" s="96" t="e">
        <f ca="1">VLOOKUP($AG120,INDIRECT(CONCATENATE($CR120,"!",VLOOKUP($CR120,$AG$3:AR$8,AR$2,FALSE))),1,TRUE)</f>
        <v>#N/A</v>
      </c>
      <c r="AS120" s="96" t="e">
        <f ca="1">VLOOKUP($AG120,INDIRECT(CONCATENATE($CR120,"!",VLOOKUP($CR120,$AG$3:AS$8,AS$2,FALSE))),1,TRUE)</f>
        <v>#N/A</v>
      </c>
      <c r="AT120" s="96" t="e">
        <f ca="1">VLOOKUP($AG120,INDIRECT(CONCATENATE($CR120,"!",VLOOKUP($CR120,$AG$3:AT$8,AT$2,FALSE))),1,TRUE)</f>
        <v>#N/A</v>
      </c>
      <c r="AU120" s="96"/>
      <c r="AV120" s="96"/>
      <c r="AW120" s="96"/>
      <c r="AX120" s="96"/>
      <c r="AY120" s="96"/>
      <c r="AZ120" s="96"/>
      <c r="BA120" s="62">
        <f t="shared" si="112"/>
        <v>1</v>
      </c>
      <c r="BB120" s="58">
        <f t="shared" si="112"/>
        <v>1</v>
      </c>
      <c r="BC120" s="58">
        <f t="shared" si="113"/>
        <v>1</v>
      </c>
      <c r="BD120" s="58">
        <f t="shared" si="113"/>
        <v>1</v>
      </c>
      <c r="BE120" s="58">
        <f t="shared" si="79"/>
        <v>1</v>
      </c>
      <c r="BF120" s="58">
        <f t="shared" si="80"/>
        <v>1</v>
      </c>
      <c r="BG120" s="58">
        <f t="shared" si="81"/>
        <v>1</v>
      </c>
      <c r="BH120" s="58">
        <f t="shared" si="114"/>
        <v>1</v>
      </c>
      <c r="BI120" s="58">
        <f t="shared" si="114"/>
        <v>1</v>
      </c>
      <c r="BJ120" s="58">
        <f t="shared" si="114"/>
        <v>1</v>
      </c>
      <c r="BK120" s="58">
        <f t="shared" si="114"/>
        <v>1</v>
      </c>
      <c r="BL120" s="58">
        <f t="shared" si="114"/>
        <v>1</v>
      </c>
      <c r="BM120" s="58">
        <f t="shared" si="114"/>
        <v>1</v>
      </c>
      <c r="BU120" s="55" t="e">
        <f>HLOOKUP(AE120,$BA$10:BT120,COUNTIF($AE$7:AE120,"&lt;&gt;"&amp;""),FALSE)</f>
        <v>#N/A</v>
      </c>
      <c r="BV120" s="58">
        <f t="shared" si="82"/>
        <v>1</v>
      </c>
      <c r="BW120" s="55" t="str">
        <f t="shared" si="95"/>
        <v/>
      </c>
      <c r="BX120" s="110" t="str">
        <f ca="1">IF(OR(AE120=$BB$10,AE120=$BD$10,AE120=$BK$10,AE120=$BL$10,AE120=$BM$10),VLOOKUP(BW120,INDIRECT(CONCATENATE(CR120,"!",HLOOKUP(AE120,$CU$10:CY120,CZ120,FALSE))),1,TRUE),"")</f>
        <v/>
      </c>
      <c r="BY120" s="96" t="e">
        <f t="shared" ca="1" si="96"/>
        <v>#N/A</v>
      </c>
      <c r="BZ120" s="96" t="e">
        <f t="shared" ca="1" si="97"/>
        <v>#N/A</v>
      </c>
      <c r="CA120" s="96" t="e">
        <f t="shared" ca="1" si="98"/>
        <v>#N/A</v>
      </c>
      <c r="CB120" s="96" t="e">
        <f t="shared" ca="1" si="99"/>
        <v>#N/A</v>
      </c>
      <c r="CC120" s="96" t="e">
        <f t="shared" ca="1" si="100"/>
        <v>#VALUE!</v>
      </c>
      <c r="CD120" s="63">
        <f>Worksheet!K115</f>
        <v>0</v>
      </c>
      <c r="CE120" s="63">
        <f>Worksheet!L115</f>
        <v>0</v>
      </c>
      <c r="CF120" s="63">
        <f>Worksheet!M115</f>
        <v>0</v>
      </c>
      <c r="CG120" s="63">
        <f>Worksheet!N115</f>
        <v>0</v>
      </c>
      <c r="CH120" s="63">
        <f>Worksheet!O115</f>
        <v>0</v>
      </c>
      <c r="CI120" s="125" t="e">
        <f t="shared" ca="1" si="101"/>
        <v>#VALUE!</v>
      </c>
      <c r="CJ120" s="125" t="e">
        <f t="shared" ca="1" si="102"/>
        <v>#VALUE!</v>
      </c>
      <c r="CK120" s="125" t="e">
        <f t="shared" ca="1" si="103"/>
        <v>#VALUE!</v>
      </c>
      <c r="CL120" s="125" t="e">
        <f t="shared" ca="1" si="104"/>
        <v>#VALUE!</v>
      </c>
      <c r="CM120" s="125" t="e">
        <f t="shared" ca="1" si="105"/>
        <v>#VALUE!</v>
      </c>
      <c r="CN120" s="96" t="e">
        <f t="shared" ca="1" si="106"/>
        <v>#N/A</v>
      </c>
      <c r="CO120" s="97">
        <f>Worksheet!Q115</f>
        <v>0</v>
      </c>
      <c r="CP120" t="str">
        <f t="shared" si="107"/>
        <v>1</v>
      </c>
      <c r="CQ120" s="108" t="e">
        <f t="shared" si="108"/>
        <v>#N/A</v>
      </c>
      <c r="CR120" t="str">
        <f t="shared" si="84"/>
        <v>Standard1</v>
      </c>
      <c r="CT120" s="104" t="str">
        <f t="shared" ca="1" si="109"/>
        <v>$B$4:$P$1376</v>
      </c>
      <c r="CU120" s="96" t="str">
        <f>VLOOKUP($CR120,$CT$3:CU$8,2,FALSE)</f>
        <v>$I$230:$I$439</v>
      </c>
      <c r="CV120" s="96" t="str">
        <f>VLOOKUP($CR120,$CT$3:CV$8,3,FALSE)</f>
        <v>$I$471:$I$735</v>
      </c>
      <c r="CW120" s="96" t="str">
        <f>VLOOKUP($CR120,$CT$3:CW$8,4,FALSE)</f>
        <v>$I$736:$I$826</v>
      </c>
      <c r="CX120" s="96" t="str">
        <f>VLOOKUP($CR120,$CT$3:CX$8,5,FALSE)</f>
        <v>$I$827:$I$891</v>
      </c>
      <c r="CY120" s="96" t="str">
        <f>VLOOKUP($CR120,$CT$3:CY$8,6,FALSE)</f>
        <v>$I$892:$I$960</v>
      </c>
      <c r="CZ120">
        <f>COUNTIF($CU$10:CU120,"&lt;&gt;"&amp;"")</f>
        <v>111</v>
      </c>
      <c r="DB120" t="str">
        <f t="shared" si="110"/>
        <v/>
      </c>
      <c r="DC120" t="e">
        <f t="shared" ca="1" si="111"/>
        <v>#N/A</v>
      </c>
    </row>
    <row r="121" spans="17:107" x14ac:dyDescent="0.25"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 s="58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</row>
    <row r="122" spans="17:107" x14ac:dyDescent="0.25"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 s="58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</row>
    <row r="123" spans="17:107" x14ac:dyDescent="0.25"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58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</row>
    <row r="124" spans="17:107" x14ac:dyDescent="0.25"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 s="58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</row>
    <row r="125" spans="17:107" x14ac:dyDescent="0.25"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 s="58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</row>
    <row r="126" spans="17:107" x14ac:dyDescent="0.25"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 s="58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</row>
    <row r="127" spans="17:107" x14ac:dyDescent="0.25"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 s="58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</row>
    <row r="128" spans="17:107" x14ac:dyDescent="0.25"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 s="5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</row>
    <row r="129" spans="33:33" customFormat="1" x14ac:dyDescent="0.25">
      <c r="AG129" s="58"/>
    </row>
    <row r="130" spans="33:33" customFormat="1" x14ac:dyDescent="0.25">
      <c r="AG130" s="58"/>
    </row>
    <row r="131" spans="33:33" customFormat="1" x14ac:dyDescent="0.25">
      <c r="AG131" s="58"/>
    </row>
    <row r="132" spans="33:33" customFormat="1" x14ac:dyDescent="0.25">
      <c r="AG132" s="58"/>
    </row>
    <row r="133" spans="33:33" customFormat="1" x14ac:dyDescent="0.25">
      <c r="AG133" s="58"/>
    </row>
    <row r="134" spans="33:33" customFormat="1" x14ac:dyDescent="0.25">
      <c r="AG134" s="58"/>
    </row>
    <row r="135" spans="33:33" customFormat="1" x14ac:dyDescent="0.25">
      <c r="AG135" s="58"/>
    </row>
    <row r="136" spans="33:33" customFormat="1" x14ac:dyDescent="0.25">
      <c r="AG136" s="58"/>
    </row>
    <row r="137" spans="33:33" customFormat="1" x14ac:dyDescent="0.25">
      <c r="AG137" s="58"/>
    </row>
    <row r="138" spans="33:33" customFormat="1" x14ac:dyDescent="0.25">
      <c r="AG138" s="58"/>
    </row>
    <row r="139" spans="33:33" customFormat="1" x14ac:dyDescent="0.25">
      <c r="AG139" s="58"/>
    </row>
    <row r="140" spans="33:33" customFormat="1" x14ac:dyDescent="0.25">
      <c r="AG140" s="58"/>
    </row>
    <row r="141" spans="33:33" customFormat="1" x14ac:dyDescent="0.25">
      <c r="AG141" s="58"/>
    </row>
    <row r="142" spans="33:33" customFormat="1" x14ac:dyDescent="0.25">
      <c r="AG142" s="58"/>
    </row>
    <row r="143" spans="33:33" customFormat="1" x14ac:dyDescent="0.25">
      <c r="AG143" s="58"/>
    </row>
    <row r="144" spans="33:33" customFormat="1" x14ac:dyDescent="0.25">
      <c r="AG144" s="58"/>
    </row>
    <row r="145" spans="33:33" customFormat="1" x14ac:dyDescent="0.25">
      <c r="AG145" s="58"/>
    </row>
    <row r="146" spans="33:33" customFormat="1" x14ac:dyDescent="0.25">
      <c r="AG146" s="58"/>
    </row>
    <row r="147" spans="33:33" customFormat="1" x14ac:dyDescent="0.25">
      <c r="AG147" s="58"/>
    </row>
    <row r="148" spans="33:33" customFormat="1" x14ac:dyDescent="0.25">
      <c r="AG148" s="58"/>
    </row>
    <row r="149" spans="33:33" customFormat="1" x14ac:dyDescent="0.25">
      <c r="AG149" s="58"/>
    </row>
    <row r="150" spans="33:33" customFormat="1" x14ac:dyDescent="0.25">
      <c r="AG150" s="58"/>
    </row>
    <row r="151" spans="33:33" customFormat="1" x14ac:dyDescent="0.25">
      <c r="AG151" s="58"/>
    </row>
    <row r="152" spans="33:33" customFormat="1" x14ac:dyDescent="0.25">
      <c r="AG152" s="58"/>
    </row>
    <row r="153" spans="33:33" customFormat="1" x14ac:dyDescent="0.25">
      <c r="AG153" s="58"/>
    </row>
    <row r="154" spans="33:33" customFormat="1" x14ac:dyDescent="0.25">
      <c r="AG154" s="58"/>
    </row>
    <row r="155" spans="33:33" customFormat="1" x14ac:dyDescent="0.25">
      <c r="AG155" s="58"/>
    </row>
    <row r="156" spans="33:33" customFormat="1" x14ac:dyDescent="0.25">
      <c r="AG156" s="58"/>
    </row>
    <row r="157" spans="33:33" customFormat="1" x14ac:dyDescent="0.25">
      <c r="AG157" s="58"/>
    </row>
    <row r="158" spans="33:33" customFormat="1" x14ac:dyDescent="0.25">
      <c r="AG158" s="58"/>
    </row>
    <row r="159" spans="33:33" customFormat="1" x14ac:dyDescent="0.25">
      <c r="AG159" s="58"/>
    </row>
    <row r="160" spans="33:33" customFormat="1" x14ac:dyDescent="0.25">
      <c r="AG160" s="58"/>
    </row>
    <row r="161" spans="33:33" customFormat="1" x14ac:dyDescent="0.25">
      <c r="AG161" s="58"/>
    </row>
    <row r="162" spans="33:33" customFormat="1" x14ac:dyDescent="0.25">
      <c r="AG162" s="58"/>
    </row>
    <row r="163" spans="33:33" customFormat="1" x14ac:dyDescent="0.25">
      <c r="AG163" s="58"/>
    </row>
    <row r="164" spans="33:33" customFormat="1" x14ac:dyDescent="0.25">
      <c r="AG164" s="58"/>
    </row>
    <row r="165" spans="33:33" customFormat="1" x14ac:dyDescent="0.25">
      <c r="AG165" s="58"/>
    </row>
    <row r="166" spans="33:33" customFormat="1" x14ac:dyDescent="0.25">
      <c r="AG166" s="58"/>
    </row>
    <row r="167" spans="33:33" customFormat="1" x14ac:dyDescent="0.25">
      <c r="AG167" s="58"/>
    </row>
    <row r="168" spans="33:33" customFormat="1" x14ac:dyDescent="0.25">
      <c r="AG168" s="58"/>
    </row>
    <row r="169" spans="33:33" customFormat="1" x14ac:dyDescent="0.25">
      <c r="AG169" s="58"/>
    </row>
    <row r="170" spans="33:33" customFormat="1" x14ac:dyDescent="0.25">
      <c r="AG170" s="58"/>
    </row>
    <row r="171" spans="33:33" customFormat="1" x14ac:dyDescent="0.25">
      <c r="AG171" s="58"/>
    </row>
    <row r="172" spans="33:33" customFormat="1" x14ac:dyDescent="0.25">
      <c r="AG172" s="58"/>
    </row>
    <row r="173" spans="33:33" customFormat="1" x14ac:dyDescent="0.25">
      <c r="AG173" s="58"/>
    </row>
    <row r="174" spans="33:33" customFormat="1" x14ac:dyDescent="0.25">
      <c r="AG174" s="58"/>
    </row>
    <row r="175" spans="33:33" customFormat="1" x14ac:dyDescent="0.25">
      <c r="AG175" s="58"/>
    </row>
    <row r="176" spans="33:33" customFormat="1" x14ac:dyDescent="0.25">
      <c r="AG176" s="58"/>
    </row>
    <row r="177" spans="33:33" customFormat="1" x14ac:dyDescent="0.25">
      <c r="AG177" s="58"/>
    </row>
    <row r="178" spans="33:33" customFormat="1" x14ac:dyDescent="0.25">
      <c r="AG178" s="58"/>
    </row>
    <row r="179" spans="33:33" customFormat="1" x14ac:dyDescent="0.25">
      <c r="AG179" s="58"/>
    </row>
    <row r="180" spans="33:33" customFormat="1" x14ac:dyDescent="0.25">
      <c r="AG180" s="58"/>
    </row>
    <row r="181" spans="33:33" customFormat="1" x14ac:dyDescent="0.25">
      <c r="AG181" s="58"/>
    </row>
    <row r="182" spans="33:33" customFormat="1" x14ac:dyDescent="0.25">
      <c r="AG182" s="58"/>
    </row>
    <row r="183" spans="33:33" customFormat="1" x14ac:dyDescent="0.25">
      <c r="AG183" s="58"/>
    </row>
    <row r="184" spans="33:33" customFormat="1" x14ac:dyDescent="0.25">
      <c r="AG184" s="58"/>
    </row>
    <row r="185" spans="33:33" customFormat="1" x14ac:dyDescent="0.25">
      <c r="AG185" s="58"/>
    </row>
    <row r="186" spans="33:33" customFormat="1" x14ac:dyDescent="0.25">
      <c r="AG186" s="58"/>
    </row>
    <row r="187" spans="33:33" customFormat="1" x14ac:dyDescent="0.25">
      <c r="AG187" s="58"/>
    </row>
    <row r="188" spans="33:33" customFormat="1" x14ac:dyDescent="0.25">
      <c r="AG188" s="58"/>
    </row>
    <row r="189" spans="33:33" customFormat="1" x14ac:dyDescent="0.25">
      <c r="AG189" s="58"/>
    </row>
    <row r="190" spans="33:33" customFormat="1" x14ac:dyDescent="0.25">
      <c r="AG190" s="58"/>
    </row>
    <row r="191" spans="33:33" customFormat="1" x14ac:dyDescent="0.25">
      <c r="AG191" s="58"/>
    </row>
    <row r="192" spans="33:33" customFormat="1" x14ac:dyDescent="0.25">
      <c r="AG192" s="58"/>
    </row>
    <row r="193" spans="33:33" customFormat="1" x14ac:dyDescent="0.25">
      <c r="AG193" s="58"/>
    </row>
    <row r="194" spans="33:33" customFormat="1" x14ac:dyDescent="0.25">
      <c r="AG194" s="58"/>
    </row>
    <row r="195" spans="33:33" customFormat="1" x14ac:dyDescent="0.25">
      <c r="AG195" s="58"/>
    </row>
    <row r="196" spans="33:33" customFormat="1" x14ac:dyDescent="0.25">
      <c r="AG196" s="58"/>
    </row>
    <row r="197" spans="33:33" customFormat="1" x14ac:dyDescent="0.25">
      <c r="AG197" s="58"/>
    </row>
    <row r="198" spans="33:33" customFormat="1" x14ac:dyDescent="0.25">
      <c r="AG198" s="58"/>
    </row>
    <row r="199" spans="33:33" customFormat="1" x14ac:dyDescent="0.25">
      <c r="AG199" s="58"/>
    </row>
    <row r="200" spans="33:33" customFormat="1" x14ac:dyDescent="0.25">
      <c r="AG200" s="58"/>
    </row>
    <row r="201" spans="33:33" customFormat="1" x14ac:dyDescent="0.25">
      <c r="AG201" s="58"/>
    </row>
    <row r="202" spans="33:33" customFormat="1" x14ac:dyDescent="0.25">
      <c r="AG202" s="58"/>
    </row>
    <row r="203" spans="33:33" customFormat="1" x14ac:dyDescent="0.25">
      <c r="AG203" s="58"/>
    </row>
    <row r="204" spans="33:33" customFormat="1" x14ac:dyDescent="0.25">
      <c r="AG204" s="58"/>
    </row>
    <row r="205" spans="33:33" customFormat="1" x14ac:dyDescent="0.25">
      <c r="AG205" s="58"/>
    </row>
    <row r="206" spans="33:33" customFormat="1" x14ac:dyDescent="0.25">
      <c r="AG206" s="58"/>
    </row>
    <row r="207" spans="33:33" customFormat="1" x14ac:dyDescent="0.25">
      <c r="AG207" s="58"/>
    </row>
    <row r="208" spans="33:33" customFormat="1" x14ac:dyDescent="0.25">
      <c r="AG208" s="58"/>
    </row>
    <row r="209" spans="33:33" customFormat="1" x14ac:dyDescent="0.25">
      <c r="AG209" s="58"/>
    </row>
    <row r="210" spans="33:33" customFormat="1" x14ac:dyDescent="0.25">
      <c r="AG210" s="58"/>
    </row>
    <row r="211" spans="33:33" customFormat="1" x14ac:dyDescent="0.25">
      <c r="AG211" s="58"/>
    </row>
    <row r="212" spans="33:33" customFormat="1" x14ac:dyDescent="0.25">
      <c r="AG212" s="58"/>
    </row>
    <row r="213" spans="33:33" customFormat="1" x14ac:dyDescent="0.25">
      <c r="AG213" s="58"/>
    </row>
    <row r="214" spans="33:33" customFormat="1" x14ac:dyDescent="0.25">
      <c r="AG214" s="58"/>
    </row>
    <row r="215" spans="33:33" customFormat="1" x14ac:dyDescent="0.25">
      <c r="AG215" s="58"/>
    </row>
    <row r="216" spans="33:33" customFormat="1" x14ac:dyDescent="0.25">
      <c r="AG216" s="58"/>
    </row>
    <row r="217" spans="33:33" customFormat="1" x14ac:dyDescent="0.25">
      <c r="AG217" s="58"/>
    </row>
    <row r="218" spans="33:33" customFormat="1" x14ac:dyDescent="0.25">
      <c r="AG218" s="58"/>
    </row>
    <row r="219" spans="33:33" customFormat="1" x14ac:dyDescent="0.25">
      <c r="AG219" s="58"/>
    </row>
    <row r="220" spans="33:33" customFormat="1" x14ac:dyDescent="0.25">
      <c r="AG220" s="58"/>
    </row>
    <row r="221" spans="33:33" customFormat="1" x14ac:dyDescent="0.25">
      <c r="AG221" s="58"/>
    </row>
    <row r="222" spans="33:33" customFormat="1" x14ac:dyDescent="0.25">
      <c r="AG222" s="58"/>
    </row>
    <row r="223" spans="33:33" customFormat="1" x14ac:dyDescent="0.25">
      <c r="AG223" s="58"/>
    </row>
    <row r="224" spans="33:33" customFormat="1" x14ac:dyDescent="0.25">
      <c r="AG224" s="58"/>
    </row>
    <row r="225" spans="33:33" customFormat="1" x14ac:dyDescent="0.25">
      <c r="AG225" s="58"/>
    </row>
    <row r="226" spans="33:33" customFormat="1" x14ac:dyDescent="0.25">
      <c r="AG226" s="58"/>
    </row>
    <row r="227" spans="33:33" customFormat="1" x14ac:dyDescent="0.25">
      <c r="AG227" s="58"/>
    </row>
    <row r="228" spans="33:33" customFormat="1" x14ac:dyDescent="0.25">
      <c r="AG228" s="58"/>
    </row>
    <row r="229" spans="33:33" customFormat="1" x14ac:dyDescent="0.25">
      <c r="AG229" s="58"/>
    </row>
    <row r="230" spans="33:33" customFormat="1" x14ac:dyDescent="0.25">
      <c r="AG230" s="58"/>
    </row>
    <row r="231" spans="33:33" customFormat="1" x14ac:dyDescent="0.25">
      <c r="AG231" s="58"/>
    </row>
    <row r="232" spans="33:33" customFormat="1" x14ac:dyDescent="0.25">
      <c r="AG232" s="58"/>
    </row>
    <row r="233" spans="33:33" customFormat="1" x14ac:dyDescent="0.25">
      <c r="AG233" s="58"/>
    </row>
    <row r="234" spans="33:33" customFormat="1" x14ac:dyDescent="0.25">
      <c r="AG234" s="58"/>
    </row>
    <row r="235" spans="33:33" customFormat="1" x14ac:dyDescent="0.25">
      <c r="AG235" s="58"/>
    </row>
    <row r="236" spans="33:33" customFormat="1" x14ac:dyDescent="0.25">
      <c r="AG236" s="58"/>
    </row>
    <row r="237" spans="33:33" customFormat="1" x14ac:dyDescent="0.25">
      <c r="AG237" s="58"/>
    </row>
    <row r="238" spans="33:33" customFormat="1" x14ac:dyDescent="0.25">
      <c r="AG238" s="58"/>
    </row>
    <row r="239" spans="33:33" customFormat="1" x14ac:dyDescent="0.25">
      <c r="AG239" s="58"/>
    </row>
    <row r="240" spans="33:33" customFormat="1" x14ac:dyDescent="0.25">
      <c r="AG240" s="58"/>
    </row>
    <row r="241" spans="33:33" customFormat="1" x14ac:dyDescent="0.25">
      <c r="AG241" s="58"/>
    </row>
    <row r="242" spans="33:33" customFormat="1" x14ac:dyDescent="0.25">
      <c r="AG242" s="58"/>
    </row>
    <row r="243" spans="33:33" customFormat="1" x14ac:dyDescent="0.25">
      <c r="AG243" s="58"/>
    </row>
    <row r="244" spans="33:33" customFormat="1" x14ac:dyDescent="0.25">
      <c r="AG244" s="58"/>
    </row>
    <row r="245" spans="33:33" customFormat="1" x14ac:dyDescent="0.25">
      <c r="AG245" s="58"/>
    </row>
    <row r="246" spans="33:33" customFormat="1" x14ac:dyDescent="0.25">
      <c r="AG246" s="58"/>
    </row>
    <row r="247" spans="33:33" customFormat="1" x14ac:dyDescent="0.25">
      <c r="AG247" s="58"/>
    </row>
    <row r="248" spans="33:33" customFormat="1" x14ac:dyDescent="0.25">
      <c r="AG248" s="58"/>
    </row>
    <row r="249" spans="33:33" customFormat="1" x14ac:dyDescent="0.25">
      <c r="AG249" s="58"/>
    </row>
    <row r="250" spans="33:33" customFormat="1" x14ac:dyDescent="0.25">
      <c r="AG250" s="58"/>
    </row>
    <row r="251" spans="33:33" customFormat="1" x14ac:dyDescent="0.25">
      <c r="AG251" s="58"/>
    </row>
    <row r="252" spans="33:33" customFormat="1" x14ac:dyDescent="0.25">
      <c r="AG252" s="58"/>
    </row>
    <row r="253" spans="33:33" customFormat="1" x14ac:dyDescent="0.25">
      <c r="AG253" s="58"/>
    </row>
    <row r="254" spans="33:33" customFormat="1" x14ac:dyDescent="0.25">
      <c r="AG254" s="58"/>
    </row>
    <row r="255" spans="33:33" customFormat="1" x14ac:dyDescent="0.25">
      <c r="AG255" s="58"/>
    </row>
    <row r="256" spans="33:33" customFormat="1" x14ac:dyDescent="0.25">
      <c r="AG256" s="58"/>
    </row>
    <row r="257" spans="33:33" customFormat="1" x14ac:dyDescent="0.25">
      <c r="AG257" s="58"/>
    </row>
    <row r="258" spans="33:33" customFormat="1" x14ac:dyDescent="0.25">
      <c r="AG258" s="58"/>
    </row>
    <row r="259" spans="33:33" customFormat="1" x14ac:dyDescent="0.25">
      <c r="AG259" s="58"/>
    </row>
    <row r="260" spans="33:33" customFormat="1" x14ac:dyDescent="0.25">
      <c r="AG260" s="58"/>
    </row>
    <row r="261" spans="33:33" customFormat="1" x14ac:dyDescent="0.25">
      <c r="AG261" s="58"/>
    </row>
    <row r="262" spans="33:33" customFormat="1" x14ac:dyDescent="0.25">
      <c r="AG262" s="58"/>
    </row>
    <row r="263" spans="33:33" customFormat="1" x14ac:dyDescent="0.25">
      <c r="AG263" s="58"/>
    </row>
    <row r="264" spans="33:33" customFormat="1" x14ac:dyDescent="0.25">
      <c r="AG264" s="58"/>
    </row>
    <row r="265" spans="33:33" customFormat="1" x14ac:dyDescent="0.25">
      <c r="AG265" s="58"/>
    </row>
    <row r="266" spans="33:33" customFormat="1" x14ac:dyDescent="0.25">
      <c r="AG266" s="58"/>
    </row>
    <row r="267" spans="33:33" customFormat="1" x14ac:dyDescent="0.25">
      <c r="AG267" s="58"/>
    </row>
    <row r="268" spans="33:33" customFormat="1" x14ac:dyDescent="0.25">
      <c r="AG268" s="58"/>
    </row>
    <row r="269" spans="33:33" customFormat="1" x14ac:dyDescent="0.25">
      <c r="AG269" s="58"/>
    </row>
    <row r="270" spans="33:33" customFormat="1" x14ac:dyDescent="0.25">
      <c r="AG270" s="58"/>
    </row>
    <row r="271" spans="33:33" customFormat="1" x14ac:dyDescent="0.25">
      <c r="AG271" s="58"/>
    </row>
    <row r="272" spans="33:33" customFormat="1" x14ac:dyDescent="0.25">
      <c r="AG272" s="58"/>
    </row>
    <row r="273" spans="33:33" customFormat="1" x14ac:dyDescent="0.25">
      <c r="AG273" s="58"/>
    </row>
    <row r="274" spans="33:33" customFormat="1" x14ac:dyDescent="0.25">
      <c r="AG274" s="58"/>
    </row>
    <row r="275" spans="33:33" customFormat="1" x14ac:dyDescent="0.25">
      <c r="AG275" s="58"/>
    </row>
    <row r="276" spans="33:33" customFormat="1" x14ac:dyDescent="0.25">
      <c r="AG276" s="58"/>
    </row>
    <row r="277" spans="33:33" customFormat="1" x14ac:dyDescent="0.25">
      <c r="AG277" s="58"/>
    </row>
    <row r="278" spans="33:33" customFormat="1" x14ac:dyDescent="0.25">
      <c r="AG278" s="58"/>
    </row>
    <row r="279" spans="33:33" customFormat="1" x14ac:dyDescent="0.25">
      <c r="AG279" s="58"/>
    </row>
    <row r="280" spans="33:33" customFormat="1" x14ac:dyDescent="0.25">
      <c r="AG280" s="58"/>
    </row>
    <row r="281" spans="33:33" customFormat="1" x14ac:dyDescent="0.25">
      <c r="AG281" s="58"/>
    </row>
    <row r="282" spans="33:33" customFormat="1" x14ac:dyDescent="0.25">
      <c r="AG282" s="58"/>
    </row>
    <row r="283" spans="33:33" customFormat="1" x14ac:dyDescent="0.25">
      <c r="AG283" s="58"/>
    </row>
    <row r="284" spans="33:33" customFormat="1" x14ac:dyDescent="0.25">
      <c r="AG284" s="58"/>
    </row>
    <row r="285" spans="33:33" customFormat="1" x14ac:dyDescent="0.25">
      <c r="AG285" s="58"/>
    </row>
    <row r="286" spans="33:33" customFormat="1" x14ac:dyDescent="0.25">
      <c r="AG286" s="58"/>
    </row>
    <row r="287" spans="33:33" customFormat="1" x14ac:dyDescent="0.25">
      <c r="AG287" s="58"/>
    </row>
    <row r="288" spans="33:33" customFormat="1" x14ac:dyDescent="0.25">
      <c r="AG288" s="58"/>
    </row>
    <row r="289" spans="33:33" customFormat="1" x14ac:dyDescent="0.25">
      <c r="AG289" s="58"/>
    </row>
    <row r="290" spans="33:33" customFormat="1" x14ac:dyDescent="0.25">
      <c r="AG290" s="58"/>
    </row>
    <row r="291" spans="33:33" customFormat="1" x14ac:dyDescent="0.25">
      <c r="AG291" s="58"/>
    </row>
    <row r="292" spans="33:33" customFormat="1" x14ac:dyDescent="0.25">
      <c r="AG292" s="58"/>
    </row>
    <row r="293" spans="33:33" customFormat="1" x14ac:dyDescent="0.25">
      <c r="AG293" s="58"/>
    </row>
    <row r="294" spans="33:33" customFormat="1" x14ac:dyDescent="0.25">
      <c r="AG294" s="58"/>
    </row>
    <row r="295" spans="33:33" customFormat="1" x14ac:dyDescent="0.25">
      <c r="AG295" s="58"/>
    </row>
    <row r="296" spans="33:33" customFormat="1" x14ac:dyDescent="0.25">
      <c r="AG296" s="58"/>
    </row>
    <row r="297" spans="33:33" customFormat="1" x14ac:dyDescent="0.25">
      <c r="AG297" s="58"/>
    </row>
    <row r="298" spans="33:33" customFormat="1" x14ac:dyDescent="0.25">
      <c r="AG298" s="58"/>
    </row>
    <row r="299" spans="33:33" customFormat="1" x14ac:dyDescent="0.25">
      <c r="AG299" s="58"/>
    </row>
    <row r="300" spans="33:33" customFormat="1" x14ac:dyDescent="0.25">
      <c r="AG300" s="58"/>
    </row>
    <row r="301" spans="33:33" customFormat="1" x14ac:dyDescent="0.25">
      <c r="AG301" s="58"/>
    </row>
    <row r="302" spans="33:33" customFormat="1" x14ac:dyDescent="0.25">
      <c r="AG302" s="58"/>
    </row>
    <row r="303" spans="33:33" customFormat="1" x14ac:dyDescent="0.25">
      <c r="AG303" s="58"/>
    </row>
    <row r="304" spans="33:33" customFormat="1" x14ac:dyDescent="0.25">
      <c r="AG304" s="58"/>
    </row>
    <row r="305" spans="33:33" customFormat="1" x14ac:dyDescent="0.25">
      <c r="AG305" s="58"/>
    </row>
    <row r="306" spans="33:33" customFormat="1" x14ac:dyDescent="0.25">
      <c r="AG306" s="58"/>
    </row>
    <row r="307" spans="33:33" customFormat="1" x14ac:dyDescent="0.25">
      <c r="AG307" s="58"/>
    </row>
    <row r="308" spans="33:33" customFormat="1" x14ac:dyDescent="0.25">
      <c r="AG308" s="58"/>
    </row>
    <row r="309" spans="33:33" customFormat="1" x14ac:dyDescent="0.25">
      <c r="AG309" s="58"/>
    </row>
    <row r="310" spans="33:33" customFormat="1" x14ac:dyDescent="0.25">
      <c r="AG310" s="58"/>
    </row>
    <row r="311" spans="33:33" customFormat="1" x14ac:dyDescent="0.25">
      <c r="AG311" s="58"/>
    </row>
    <row r="312" spans="33:33" customFormat="1" x14ac:dyDescent="0.25">
      <c r="AG312" s="58"/>
    </row>
    <row r="313" spans="33:33" customFormat="1" x14ac:dyDescent="0.25">
      <c r="AG313" s="58"/>
    </row>
    <row r="314" spans="33:33" customFormat="1" x14ac:dyDescent="0.25">
      <c r="AG314" s="58"/>
    </row>
    <row r="315" spans="33:33" customFormat="1" x14ac:dyDescent="0.25">
      <c r="AG315" s="58"/>
    </row>
    <row r="316" spans="33:33" customFormat="1" x14ac:dyDescent="0.25">
      <c r="AG316" s="58"/>
    </row>
    <row r="317" spans="33:33" customFormat="1" x14ac:dyDescent="0.25">
      <c r="AG317" s="58"/>
    </row>
    <row r="318" spans="33:33" customFormat="1" x14ac:dyDescent="0.25">
      <c r="AG318" s="58"/>
    </row>
    <row r="319" spans="33:33" customFormat="1" x14ac:dyDescent="0.25">
      <c r="AG319" s="58"/>
    </row>
    <row r="320" spans="33:33" customFormat="1" x14ac:dyDescent="0.25">
      <c r="AG320" s="58"/>
    </row>
    <row r="321" spans="33:33" customFormat="1" x14ac:dyDescent="0.25">
      <c r="AG321" s="58"/>
    </row>
    <row r="322" spans="33:33" customFormat="1" x14ac:dyDescent="0.25">
      <c r="AG322" s="58"/>
    </row>
    <row r="323" spans="33:33" customFormat="1" x14ac:dyDescent="0.25">
      <c r="AG323" s="58"/>
    </row>
    <row r="324" spans="33:33" customFormat="1" x14ac:dyDescent="0.25">
      <c r="AG324" s="58"/>
    </row>
    <row r="325" spans="33:33" customFormat="1" x14ac:dyDescent="0.25">
      <c r="AG325" s="58"/>
    </row>
    <row r="326" spans="33:33" customFormat="1" x14ac:dyDescent="0.25">
      <c r="AG326" s="58"/>
    </row>
    <row r="327" spans="33:33" customFormat="1" x14ac:dyDescent="0.25">
      <c r="AG327" s="58"/>
    </row>
    <row r="328" spans="33:33" customFormat="1" x14ac:dyDescent="0.25">
      <c r="AG328" s="58"/>
    </row>
    <row r="329" spans="33:33" customFormat="1" x14ac:dyDescent="0.25">
      <c r="AG329" s="58"/>
    </row>
    <row r="330" spans="33:33" customFormat="1" x14ac:dyDescent="0.25">
      <c r="AG330" s="58"/>
    </row>
    <row r="331" spans="33:33" customFormat="1" x14ac:dyDescent="0.25">
      <c r="AG331" s="58"/>
    </row>
    <row r="332" spans="33:33" customFormat="1" x14ac:dyDescent="0.25">
      <c r="AG332" s="58"/>
    </row>
    <row r="333" spans="33:33" customFormat="1" x14ac:dyDescent="0.25">
      <c r="AG333" s="58"/>
    </row>
    <row r="334" spans="33:33" customFormat="1" x14ac:dyDescent="0.25">
      <c r="AG334" s="58"/>
    </row>
    <row r="335" spans="33:33" customFormat="1" x14ac:dyDescent="0.25">
      <c r="AG335" s="58"/>
    </row>
    <row r="336" spans="33:33" customFormat="1" x14ac:dyDescent="0.25">
      <c r="AG336" s="58"/>
    </row>
    <row r="337" spans="33:33" customFormat="1" x14ac:dyDescent="0.25">
      <c r="AG337" s="58"/>
    </row>
    <row r="338" spans="33:33" customFormat="1" x14ac:dyDescent="0.25">
      <c r="AG338" s="58"/>
    </row>
    <row r="339" spans="33:33" customFormat="1" x14ac:dyDescent="0.25">
      <c r="AG339" s="58"/>
    </row>
    <row r="340" spans="33:33" customFormat="1" x14ac:dyDescent="0.25">
      <c r="AG340" s="58"/>
    </row>
    <row r="341" spans="33:33" customFormat="1" x14ac:dyDescent="0.25">
      <c r="AG341" s="58"/>
    </row>
    <row r="342" spans="33:33" customFormat="1" x14ac:dyDescent="0.25">
      <c r="AG342" s="58"/>
    </row>
    <row r="343" spans="33:33" customFormat="1" x14ac:dyDescent="0.25">
      <c r="AG343" s="58"/>
    </row>
    <row r="344" spans="33:33" customFormat="1" x14ac:dyDescent="0.25">
      <c r="AG344" s="58"/>
    </row>
    <row r="345" spans="33:33" customFormat="1" x14ac:dyDescent="0.25">
      <c r="AG345" s="58"/>
    </row>
    <row r="346" spans="33:33" customFormat="1" x14ac:dyDescent="0.25">
      <c r="AG346" s="58"/>
    </row>
    <row r="347" spans="33:33" customFormat="1" x14ac:dyDescent="0.25">
      <c r="AG347" s="58"/>
    </row>
    <row r="348" spans="33:33" customFormat="1" x14ac:dyDescent="0.25">
      <c r="AG348" s="58"/>
    </row>
    <row r="349" spans="33:33" customFormat="1" x14ac:dyDescent="0.25">
      <c r="AG349" s="58"/>
    </row>
    <row r="350" spans="33:33" customFormat="1" x14ac:dyDescent="0.25">
      <c r="AG350" s="58"/>
    </row>
    <row r="351" spans="33:33" customFormat="1" x14ac:dyDescent="0.25">
      <c r="AG351" s="58"/>
    </row>
    <row r="352" spans="33:33" customFormat="1" x14ac:dyDescent="0.25">
      <c r="AG352" s="58"/>
    </row>
    <row r="353" spans="33:33" customFormat="1" x14ac:dyDescent="0.25">
      <c r="AG353" s="58"/>
    </row>
    <row r="354" spans="33:33" customFormat="1" x14ac:dyDescent="0.25">
      <c r="AG354" s="58"/>
    </row>
    <row r="355" spans="33:33" customFormat="1" x14ac:dyDescent="0.25">
      <c r="AG355" s="58"/>
    </row>
    <row r="356" spans="33:33" customFormat="1" x14ac:dyDescent="0.25">
      <c r="AG356" s="58"/>
    </row>
    <row r="357" spans="33:33" customFormat="1" x14ac:dyDescent="0.25">
      <c r="AG357" s="58"/>
    </row>
    <row r="358" spans="33:33" customFormat="1" x14ac:dyDescent="0.25">
      <c r="AG358" s="58"/>
    </row>
    <row r="359" spans="33:33" customFormat="1" x14ac:dyDescent="0.25">
      <c r="AG359" s="58"/>
    </row>
    <row r="360" spans="33:33" customFormat="1" x14ac:dyDescent="0.25">
      <c r="AG360" s="58"/>
    </row>
    <row r="361" spans="33:33" customFormat="1" x14ac:dyDescent="0.25">
      <c r="AG361" s="58"/>
    </row>
    <row r="362" spans="33:33" customFormat="1" x14ac:dyDescent="0.25">
      <c r="AG362" s="58"/>
    </row>
    <row r="363" spans="33:33" customFormat="1" x14ac:dyDescent="0.25">
      <c r="AG363" s="58"/>
    </row>
    <row r="364" spans="33:33" customFormat="1" x14ac:dyDescent="0.25">
      <c r="AG364" s="58"/>
    </row>
    <row r="365" spans="33:33" customFormat="1" x14ac:dyDescent="0.25">
      <c r="AG365" s="58"/>
    </row>
    <row r="366" spans="33:33" customFormat="1" x14ac:dyDescent="0.25">
      <c r="AG366" s="58"/>
    </row>
    <row r="367" spans="33:33" customFormat="1" x14ac:dyDescent="0.25">
      <c r="AG367" s="58"/>
    </row>
    <row r="368" spans="33:33" customFormat="1" x14ac:dyDescent="0.25">
      <c r="AG368" s="58"/>
    </row>
    <row r="369" spans="33:33" customFormat="1" x14ac:dyDescent="0.25">
      <c r="AG369" s="58"/>
    </row>
    <row r="370" spans="33:33" customFormat="1" x14ac:dyDescent="0.25">
      <c r="AG370" s="58"/>
    </row>
    <row r="371" spans="33:33" customFormat="1" x14ac:dyDescent="0.25">
      <c r="AG371" s="58"/>
    </row>
    <row r="372" spans="33:33" customFormat="1" x14ac:dyDescent="0.25">
      <c r="AG372" s="58"/>
    </row>
    <row r="373" spans="33:33" customFormat="1" x14ac:dyDescent="0.25">
      <c r="AG373" s="58"/>
    </row>
    <row r="374" spans="33:33" customFormat="1" x14ac:dyDescent="0.25">
      <c r="AG374" s="58"/>
    </row>
    <row r="375" spans="33:33" customFormat="1" x14ac:dyDescent="0.25">
      <c r="AG375" s="58"/>
    </row>
    <row r="376" spans="33:33" customFormat="1" x14ac:dyDescent="0.25">
      <c r="AG376" s="58"/>
    </row>
    <row r="377" spans="33:33" customFormat="1" x14ac:dyDescent="0.25">
      <c r="AG377" s="58"/>
    </row>
    <row r="378" spans="33:33" customFormat="1" x14ac:dyDescent="0.25">
      <c r="AG378" s="58"/>
    </row>
    <row r="379" spans="33:33" customFormat="1" x14ac:dyDescent="0.25">
      <c r="AG379" s="58"/>
    </row>
    <row r="380" spans="33:33" customFormat="1" x14ac:dyDescent="0.25">
      <c r="AG380" s="58"/>
    </row>
    <row r="381" spans="33:33" customFormat="1" x14ac:dyDescent="0.25">
      <c r="AG381" s="58"/>
    </row>
    <row r="382" spans="33:33" customFormat="1" x14ac:dyDescent="0.25">
      <c r="AG382" s="58"/>
    </row>
    <row r="383" spans="33:33" customFormat="1" x14ac:dyDescent="0.25">
      <c r="AG383" s="58"/>
    </row>
    <row r="384" spans="33:33" customFormat="1" x14ac:dyDescent="0.25">
      <c r="AG384" s="58"/>
    </row>
    <row r="385" spans="33:33" customFormat="1" x14ac:dyDescent="0.25">
      <c r="AG385" s="58"/>
    </row>
    <row r="386" spans="33:33" customFormat="1" x14ac:dyDescent="0.25">
      <c r="AG386" s="58"/>
    </row>
    <row r="387" spans="33:33" customFormat="1" x14ac:dyDescent="0.25">
      <c r="AG387" s="58"/>
    </row>
    <row r="388" spans="33:33" customFormat="1" x14ac:dyDescent="0.25">
      <c r="AG388" s="58"/>
    </row>
    <row r="389" spans="33:33" customFormat="1" x14ac:dyDescent="0.25">
      <c r="AG389" s="58"/>
    </row>
    <row r="390" spans="33:33" customFormat="1" x14ac:dyDescent="0.25">
      <c r="AG390" s="58"/>
    </row>
    <row r="391" spans="33:33" customFormat="1" x14ac:dyDescent="0.25">
      <c r="AG391" s="58"/>
    </row>
    <row r="392" spans="33:33" customFormat="1" x14ac:dyDescent="0.25">
      <c r="AG392" s="58"/>
    </row>
    <row r="393" spans="33:33" customFormat="1" x14ac:dyDescent="0.25">
      <c r="AG393" s="58"/>
    </row>
    <row r="394" spans="33:33" customFormat="1" x14ac:dyDescent="0.25">
      <c r="AG394" s="58"/>
    </row>
    <row r="395" spans="33:33" customFormat="1" x14ac:dyDescent="0.25">
      <c r="AG395" s="58"/>
    </row>
    <row r="396" spans="33:33" customFormat="1" x14ac:dyDescent="0.25">
      <c r="AG396" s="58"/>
    </row>
    <row r="397" spans="33:33" customFormat="1" x14ac:dyDescent="0.25">
      <c r="AG397" s="58"/>
    </row>
    <row r="398" spans="33:33" customFormat="1" x14ac:dyDescent="0.25">
      <c r="AG398" s="58"/>
    </row>
    <row r="399" spans="33:33" customFormat="1" x14ac:dyDescent="0.25">
      <c r="AG399" s="58"/>
    </row>
    <row r="400" spans="33:33" customFormat="1" x14ac:dyDescent="0.25">
      <c r="AG400" s="58"/>
    </row>
    <row r="401" spans="33:33" customFormat="1" x14ac:dyDescent="0.25">
      <c r="AG401" s="58"/>
    </row>
    <row r="402" spans="33:33" customFormat="1" x14ac:dyDescent="0.25">
      <c r="AG402" s="58"/>
    </row>
    <row r="403" spans="33:33" customFormat="1" x14ac:dyDescent="0.25">
      <c r="AG403" s="58"/>
    </row>
    <row r="404" spans="33:33" customFormat="1" x14ac:dyDescent="0.25">
      <c r="AG404" s="58"/>
    </row>
    <row r="405" spans="33:33" customFormat="1" x14ac:dyDescent="0.25">
      <c r="AG405" s="58"/>
    </row>
    <row r="406" spans="33:33" customFormat="1" x14ac:dyDescent="0.25">
      <c r="AG406" s="58"/>
    </row>
    <row r="407" spans="33:33" customFormat="1" x14ac:dyDescent="0.25">
      <c r="AG407" s="58"/>
    </row>
    <row r="408" spans="33:33" customFormat="1" x14ac:dyDescent="0.25">
      <c r="AG408" s="58"/>
    </row>
    <row r="409" spans="33:33" customFormat="1" x14ac:dyDescent="0.25">
      <c r="AG409" s="58"/>
    </row>
    <row r="410" spans="33:33" customFormat="1" x14ac:dyDescent="0.25">
      <c r="AG410" s="58"/>
    </row>
    <row r="411" spans="33:33" customFormat="1" x14ac:dyDescent="0.25">
      <c r="AG411" s="58"/>
    </row>
    <row r="412" spans="33:33" customFormat="1" x14ac:dyDescent="0.25">
      <c r="AG412" s="58"/>
    </row>
    <row r="413" spans="33:33" customFormat="1" x14ac:dyDescent="0.25">
      <c r="AG413" s="58"/>
    </row>
    <row r="414" spans="33:33" customFormat="1" x14ac:dyDescent="0.25">
      <c r="AG414" s="58"/>
    </row>
    <row r="415" spans="33:33" customFormat="1" x14ac:dyDescent="0.25">
      <c r="AG415" s="58"/>
    </row>
    <row r="416" spans="33:33" customFormat="1" x14ac:dyDescent="0.25">
      <c r="AG416" s="58"/>
    </row>
    <row r="417" spans="33:33" customFormat="1" x14ac:dyDescent="0.25">
      <c r="AG417" s="58"/>
    </row>
    <row r="418" spans="33:33" customFormat="1" x14ac:dyDescent="0.25">
      <c r="AG418" s="58"/>
    </row>
    <row r="419" spans="33:33" customFormat="1" x14ac:dyDescent="0.25">
      <c r="AG419" s="58"/>
    </row>
    <row r="420" spans="33:33" customFormat="1" x14ac:dyDescent="0.25">
      <c r="AG420" s="58"/>
    </row>
    <row r="421" spans="33:33" customFormat="1" x14ac:dyDescent="0.25">
      <c r="AG421" s="58"/>
    </row>
    <row r="422" spans="33:33" customFormat="1" x14ac:dyDescent="0.25">
      <c r="AG422" s="58"/>
    </row>
    <row r="423" spans="33:33" customFormat="1" x14ac:dyDescent="0.25">
      <c r="AG423" s="58"/>
    </row>
    <row r="424" spans="33:33" customFormat="1" x14ac:dyDescent="0.25">
      <c r="AG424" s="58"/>
    </row>
    <row r="425" spans="33:33" customFormat="1" x14ac:dyDescent="0.25">
      <c r="AG425" s="58"/>
    </row>
    <row r="426" spans="33:33" customFormat="1" x14ac:dyDescent="0.25">
      <c r="AG426" s="58"/>
    </row>
    <row r="427" spans="33:33" customFormat="1" x14ac:dyDescent="0.25">
      <c r="AG427" s="58"/>
    </row>
    <row r="428" spans="33:33" customFormat="1" x14ac:dyDescent="0.25">
      <c r="AG428" s="58"/>
    </row>
    <row r="429" spans="33:33" customFormat="1" x14ac:dyDescent="0.25">
      <c r="AG429" s="58"/>
    </row>
    <row r="430" spans="33:33" customFormat="1" x14ac:dyDescent="0.25">
      <c r="AG430" s="58"/>
    </row>
    <row r="431" spans="33:33" customFormat="1" x14ac:dyDescent="0.25">
      <c r="AG431" s="58"/>
    </row>
    <row r="432" spans="33:33" customFormat="1" x14ac:dyDescent="0.25">
      <c r="AG432" s="58"/>
    </row>
    <row r="433" spans="33:33" customFormat="1" x14ac:dyDescent="0.25">
      <c r="AG433" s="58"/>
    </row>
    <row r="434" spans="33:33" customFormat="1" x14ac:dyDescent="0.25">
      <c r="AG434" s="58"/>
    </row>
    <row r="435" spans="33:33" customFormat="1" x14ac:dyDescent="0.25">
      <c r="AG435" s="58"/>
    </row>
    <row r="436" spans="33:33" customFormat="1" x14ac:dyDescent="0.25">
      <c r="AG436" s="58"/>
    </row>
    <row r="437" spans="33:33" customFormat="1" x14ac:dyDescent="0.25">
      <c r="AG437" s="58"/>
    </row>
    <row r="438" spans="33:33" customFormat="1" x14ac:dyDescent="0.25">
      <c r="AG438" s="58"/>
    </row>
    <row r="439" spans="33:33" customFormat="1" x14ac:dyDescent="0.25">
      <c r="AG439" s="58"/>
    </row>
    <row r="440" spans="33:33" customFormat="1" x14ac:dyDescent="0.25">
      <c r="AG440" s="58"/>
    </row>
    <row r="441" spans="33:33" customFormat="1" x14ac:dyDescent="0.25">
      <c r="AG441" s="58"/>
    </row>
    <row r="442" spans="33:33" customFormat="1" x14ac:dyDescent="0.25">
      <c r="AG442" s="58"/>
    </row>
    <row r="443" spans="33:33" customFormat="1" x14ac:dyDescent="0.25">
      <c r="AG443" s="58"/>
    </row>
    <row r="444" spans="33:33" customFormat="1" x14ac:dyDescent="0.25">
      <c r="AG444" s="58"/>
    </row>
    <row r="445" spans="33:33" customFormat="1" x14ac:dyDescent="0.25">
      <c r="AG445" s="58"/>
    </row>
    <row r="446" spans="33:33" customFormat="1" x14ac:dyDescent="0.25">
      <c r="AG446" s="58"/>
    </row>
    <row r="447" spans="33:33" customFormat="1" x14ac:dyDescent="0.25">
      <c r="AG447" s="58"/>
    </row>
    <row r="448" spans="33:33" customFormat="1" x14ac:dyDescent="0.25">
      <c r="AG448" s="58"/>
    </row>
    <row r="449" spans="33:33" customFormat="1" x14ac:dyDescent="0.25">
      <c r="AG449" s="58"/>
    </row>
    <row r="450" spans="33:33" customFormat="1" x14ac:dyDescent="0.25">
      <c r="AG450" s="58"/>
    </row>
    <row r="451" spans="33:33" customFormat="1" x14ac:dyDescent="0.25">
      <c r="AG451" s="58"/>
    </row>
    <row r="452" spans="33:33" customFormat="1" x14ac:dyDescent="0.25">
      <c r="AG452" s="58"/>
    </row>
    <row r="453" spans="33:33" customFormat="1" x14ac:dyDescent="0.25">
      <c r="AG453" s="58"/>
    </row>
    <row r="454" spans="33:33" customFormat="1" x14ac:dyDescent="0.25">
      <c r="AG454" s="58"/>
    </row>
    <row r="455" spans="33:33" customFormat="1" x14ac:dyDescent="0.25">
      <c r="AG455" s="58"/>
    </row>
    <row r="456" spans="33:33" customFormat="1" x14ac:dyDescent="0.25">
      <c r="AG456" s="58"/>
    </row>
    <row r="457" spans="33:33" customFormat="1" x14ac:dyDescent="0.25">
      <c r="AG457" s="58"/>
    </row>
    <row r="458" spans="33:33" customFormat="1" x14ac:dyDescent="0.25">
      <c r="AG458" s="58"/>
    </row>
    <row r="459" spans="33:33" customFormat="1" x14ac:dyDescent="0.25">
      <c r="AG459" s="58"/>
    </row>
    <row r="460" spans="33:33" customFormat="1" x14ac:dyDescent="0.25">
      <c r="AG460" s="58"/>
    </row>
    <row r="461" spans="33:33" customFormat="1" x14ac:dyDescent="0.25">
      <c r="AG461" s="58"/>
    </row>
    <row r="462" spans="33:33" customFormat="1" x14ac:dyDescent="0.25">
      <c r="AG462" s="58"/>
    </row>
    <row r="463" spans="33:33" customFormat="1" x14ac:dyDescent="0.25">
      <c r="AG463" s="58"/>
    </row>
    <row r="464" spans="33:33" customFormat="1" x14ac:dyDescent="0.25">
      <c r="AG464" s="58"/>
    </row>
    <row r="465" spans="33:33" customFormat="1" x14ac:dyDescent="0.25">
      <c r="AG465" s="58"/>
    </row>
    <row r="466" spans="33:33" customFormat="1" x14ac:dyDescent="0.25">
      <c r="AG466" s="58"/>
    </row>
    <row r="467" spans="33:33" customFormat="1" x14ac:dyDescent="0.25">
      <c r="AG467" s="58"/>
    </row>
    <row r="468" spans="33:33" customFormat="1" x14ac:dyDescent="0.25">
      <c r="AG468" s="58"/>
    </row>
    <row r="469" spans="33:33" customFormat="1" x14ac:dyDescent="0.25">
      <c r="AG469" s="58"/>
    </row>
    <row r="470" spans="33:33" customFormat="1" x14ac:dyDescent="0.25">
      <c r="AG470" s="58"/>
    </row>
    <row r="471" spans="33:33" customFormat="1" x14ac:dyDescent="0.25">
      <c r="AG471" s="58"/>
    </row>
    <row r="472" spans="33:33" customFormat="1" x14ac:dyDescent="0.25">
      <c r="AG472" s="58"/>
    </row>
    <row r="473" spans="33:33" customFormat="1" x14ac:dyDescent="0.25">
      <c r="AG473" s="58"/>
    </row>
    <row r="474" spans="33:33" customFormat="1" x14ac:dyDescent="0.25">
      <c r="AG474" s="58"/>
    </row>
    <row r="475" spans="33:33" customFormat="1" x14ac:dyDescent="0.25">
      <c r="AG475" s="58"/>
    </row>
    <row r="476" spans="33:33" customFormat="1" x14ac:dyDescent="0.25">
      <c r="AG476" s="58"/>
    </row>
    <row r="477" spans="33:33" customFormat="1" x14ac:dyDescent="0.25">
      <c r="AG477" s="58"/>
    </row>
    <row r="478" spans="33:33" customFormat="1" x14ac:dyDescent="0.25">
      <c r="AG478" s="58"/>
    </row>
    <row r="479" spans="33:33" customFormat="1" x14ac:dyDescent="0.25">
      <c r="AG479" s="58"/>
    </row>
    <row r="480" spans="33:33" customFormat="1" x14ac:dyDescent="0.25">
      <c r="AG480" s="58"/>
    </row>
    <row r="481" spans="33:33" customFormat="1" x14ac:dyDescent="0.25">
      <c r="AG481" s="58"/>
    </row>
    <row r="482" spans="33:33" customFormat="1" x14ac:dyDescent="0.25">
      <c r="AG482" s="58"/>
    </row>
    <row r="483" spans="33:33" customFormat="1" x14ac:dyDescent="0.25">
      <c r="AG483" s="58"/>
    </row>
    <row r="484" spans="33:33" customFormat="1" x14ac:dyDescent="0.25">
      <c r="AG484" s="58"/>
    </row>
    <row r="485" spans="33:33" customFormat="1" x14ac:dyDescent="0.25">
      <c r="AG485" s="58"/>
    </row>
    <row r="486" spans="33:33" customFormat="1" x14ac:dyDescent="0.25">
      <c r="AG486" s="58"/>
    </row>
    <row r="487" spans="33:33" customFormat="1" x14ac:dyDescent="0.25">
      <c r="AG487" s="58"/>
    </row>
    <row r="488" spans="33:33" customFormat="1" x14ac:dyDescent="0.25">
      <c r="AG488" s="58"/>
    </row>
    <row r="489" spans="33:33" customFormat="1" x14ac:dyDescent="0.25">
      <c r="AG489" s="58"/>
    </row>
    <row r="490" spans="33:33" customFormat="1" x14ac:dyDescent="0.25">
      <c r="AG490" s="58"/>
    </row>
    <row r="491" spans="33:33" customFormat="1" x14ac:dyDescent="0.25">
      <c r="AG491" s="58"/>
    </row>
    <row r="492" spans="33:33" customFormat="1" x14ac:dyDescent="0.25">
      <c r="AG492" s="58"/>
    </row>
    <row r="493" spans="33:33" customFormat="1" x14ac:dyDescent="0.25">
      <c r="AG493" s="58"/>
    </row>
    <row r="494" spans="33:33" customFormat="1" x14ac:dyDescent="0.25">
      <c r="AG494" s="58"/>
    </row>
    <row r="495" spans="33:33" customFormat="1" x14ac:dyDescent="0.25">
      <c r="AG495" s="58"/>
    </row>
    <row r="496" spans="33:33" customFormat="1" x14ac:dyDescent="0.25">
      <c r="AG496" s="58"/>
    </row>
    <row r="497" spans="33:33" customFormat="1" x14ac:dyDescent="0.25">
      <c r="AG497" s="58"/>
    </row>
    <row r="498" spans="33:33" customFormat="1" x14ac:dyDescent="0.25">
      <c r="AG498" s="58"/>
    </row>
    <row r="499" spans="33:33" customFormat="1" x14ac:dyDescent="0.25">
      <c r="AG499" s="58"/>
    </row>
    <row r="500" spans="33:33" customFormat="1" x14ac:dyDescent="0.25">
      <c r="AG500" s="58"/>
    </row>
    <row r="501" spans="33:33" customFormat="1" x14ac:dyDescent="0.25">
      <c r="AG501" s="58"/>
    </row>
    <row r="502" spans="33:33" customFormat="1" x14ac:dyDescent="0.25">
      <c r="AG502" s="58"/>
    </row>
    <row r="503" spans="33:33" customFormat="1" x14ac:dyDescent="0.25">
      <c r="AG503" s="58"/>
    </row>
    <row r="504" spans="33:33" customFormat="1" x14ac:dyDescent="0.25">
      <c r="AG504" s="58"/>
    </row>
    <row r="505" spans="33:33" customFormat="1" x14ac:dyDescent="0.25">
      <c r="AG505" s="58"/>
    </row>
    <row r="506" spans="33:33" customFormat="1" x14ac:dyDescent="0.25">
      <c r="AG506" s="58"/>
    </row>
    <row r="507" spans="33:33" customFormat="1" x14ac:dyDescent="0.25">
      <c r="AG507" s="58"/>
    </row>
    <row r="508" spans="33:33" customFormat="1" x14ac:dyDescent="0.25">
      <c r="AG508" s="58"/>
    </row>
    <row r="509" spans="33:33" customFormat="1" x14ac:dyDescent="0.25">
      <c r="AG509" s="58"/>
    </row>
    <row r="510" spans="33:33" customFormat="1" x14ac:dyDescent="0.25">
      <c r="AG510" s="58"/>
    </row>
    <row r="511" spans="33:33" customFormat="1" x14ac:dyDescent="0.25">
      <c r="AG511" s="58"/>
    </row>
    <row r="512" spans="33:33" customFormat="1" x14ac:dyDescent="0.25">
      <c r="AG512" s="58"/>
    </row>
    <row r="513" spans="33:33" customFormat="1" x14ac:dyDescent="0.25">
      <c r="AG513" s="58"/>
    </row>
    <row r="514" spans="33:33" customFormat="1" x14ac:dyDescent="0.25">
      <c r="AG514" s="58"/>
    </row>
    <row r="515" spans="33:33" customFormat="1" x14ac:dyDescent="0.25">
      <c r="AG515" s="58"/>
    </row>
    <row r="516" spans="33:33" customFormat="1" x14ac:dyDescent="0.25">
      <c r="AG516" s="58"/>
    </row>
    <row r="517" spans="33:33" customFormat="1" x14ac:dyDescent="0.25">
      <c r="AG517" s="58"/>
    </row>
    <row r="518" spans="33:33" customFormat="1" x14ac:dyDescent="0.25">
      <c r="AG518" s="58"/>
    </row>
    <row r="519" spans="33:33" customFormat="1" x14ac:dyDescent="0.25">
      <c r="AG519" s="58"/>
    </row>
    <row r="520" spans="33:33" customFormat="1" x14ac:dyDescent="0.25">
      <c r="AG520" s="58"/>
    </row>
    <row r="521" spans="33:33" customFormat="1" x14ac:dyDescent="0.25">
      <c r="AG521" s="58"/>
    </row>
    <row r="522" spans="33:33" customFormat="1" x14ac:dyDescent="0.25">
      <c r="AG522" s="58"/>
    </row>
    <row r="523" spans="33:33" customFormat="1" x14ac:dyDescent="0.25">
      <c r="AG523" s="58"/>
    </row>
    <row r="524" spans="33:33" customFormat="1" x14ac:dyDescent="0.25">
      <c r="AG524" s="58"/>
    </row>
    <row r="525" spans="33:33" customFormat="1" x14ac:dyDescent="0.25">
      <c r="AG525" s="58"/>
    </row>
    <row r="526" spans="33:33" customFormat="1" x14ac:dyDescent="0.25">
      <c r="AG526" s="58"/>
    </row>
    <row r="527" spans="33:33" customFormat="1" x14ac:dyDescent="0.25">
      <c r="AG527" s="58"/>
    </row>
    <row r="528" spans="33:33" customFormat="1" x14ac:dyDescent="0.25">
      <c r="AG528" s="58"/>
    </row>
    <row r="529" spans="33:33" customFormat="1" x14ac:dyDescent="0.25">
      <c r="AG529" s="58"/>
    </row>
    <row r="530" spans="33:33" customFormat="1" x14ac:dyDescent="0.25">
      <c r="AG530" s="58"/>
    </row>
    <row r="531" spans="33:33" customFormat="1" x14ac:dyDescent="0.25">
      <c r="AG531" s="58"/>
    </row>
    <row r="532" spans="33:33" customFormat="1" x14ac:dyDescent="0.25">
      <c r="AG532" s="58"/>
    </row>
    <row r="533" spans="33:33" customFormat="1" x14ac:dyDescent="0.25">
      <c r="AG533" s="58"/>
    </row>
    <row r="534" spans="33:33" customFormat="1" x14ac:dyDescent="0.25">
      <c r="AG534" s="58"/>
    </row>
    <row r="535" spans="33:33" customFormat="1" x14ac:dyDescent="0.25">
      <c r="AG535" s="58"/>
    </row>
    <row r="536" spans="33:33" customFormat="1" x14ac:dyDescent="0.25">
      <c r="AG536" s="58"/>
    </row>
    <row r="537" spans="33:33" customFormat="1" x14ac:dyDescent="0.25">
      <c r="AG537" s="58"/>
    </row>
    <row r="538" spans="33:33" customFormat="1" x14ac:dyDescent="0.25">
      <c r="AG538" s="58"/>
    </row>
    <row r="539" spans="33:33" customFormat="1" x14ac:dyDescent="0.25">
      <c r="AG539" s="58"/>
    </row>
    <row r="540" spans="33:33" customFormat="1" x14ac:dyDescent="0.25">
      <c r="AG540" s="58"/>
    </row>
    <row r="541" spans="33:33" customFormat="1" x14ac:dyDescent="0.25">
      <c r="AG541" s="58"/>
    </row>
    <row r="542" spans="33:33" customFormat="1" x14ac:dyDescent="0.25">
      <c r="AG542" s="58"/>
    </row>
    <row r="543" spans="33:33" customFormat="1" x14ac:dyDescent="0.25">
      <c r="AG543" s="58"/>
    </row>
    <row r="544" spans="33:33" customFormat="1" x14ac:dyDescent="0.25">
      <c r="AG544" s="58"/>
    </row>
    <row r="545" spans="33:33" customFormat="1" x14ac:dyDescent="0.25">
      <c r="AG545" s="58"/>
    </row>
    <row r="546" spans="33:33" customFormat="1" x14ac:dyDescent="0.25">
      <c r="AG546" s="58"/>
    </row>
    <row r="547" spans="33:33" customFormat="1" x14ac:dyDescent="0.25">
      <c r="AG547" s="58"/>
    </row>
    <row r="548" spans="33:33" customFormat="1" x14ac:dyDescent="0.25">
      <c r="AG548" s="58"/>
    </row>
    <row r="549" spans="33:33" customFormat="1" x14ac:dyDescent="0.25">
      <c r="AG549" s="58"/>
    </row>
    <row r="550" spans="33:33" customFormat="1" x14ac:dyDescent="0.25">
      <c r="AG550" s="58"/>
    </row>
    <row r="551" spans="33:33" customFormat="1" x14ac:dyDescent="0.25">
      <c r="AG551" s="58"/>
    </row>
    <row r="552" spans="33:33" customFormat="1" x14ac:dyDescent="0.25">
      <c r="AG552" s="58"/>
    </row>
    <row r="553" spans="33:33" customFormat="1" x14ac:dyDescent="0.25">
      <c r="AG553" s="58"/>
    </row>
    <row r="554" spans="33:33" customFormat="1" x14ac:dyDescent="0.25">
      <c r="AG554" s="58"/>
    </row>
    <row r="555" spans="33:33" customFormat="1" x14ac:dyDescent="0.25">
      <c r="AG555" s="58"/>
    </row>
    <row r="556" spans="33:33" customFormat="1" x14ac:dyDescent="0.25">
      <c r="AG556" s="58"/>
    </row>
    <row r="557" spans="33:33" customFormat="1" x14ac:dyDescent="0.25">
      <c r="AG557" s="58"/>
    </row>
    <row r="558" spans="33:33" customFormat="1" x14ac:dyDescent="0.25">
      <c r="AG558" s="58"/>
    </row>
    <row r="559" spans="33:33" customFormat="1" x14ac:dyDescent="0.25">
      <c r="AG559" s="58"/>
    </row>
    <row r="560" spans="33:33" customFormat="1" x14ac:dyDescent="0.25">
      <c r="AG560" s="58"/>
    </row>
    <row r="561" spans="2:92" x14ac:dyDescent="0.25"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 s="58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</row>
    <row r="562" spans="2:92" x14ac:dyDescent="0.25"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 s="58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</row>
    <row r="563" spans="2:92" x14ac:dyDescent="0.25"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 s="58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</row>
    <row r="564" spans="2:92" x14ac:dyDescent="0.25"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 s="58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</row>
    <row r="565" spans="2:92" x14ac:dyDescent="0.25"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 s="58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</row>
    <row r="566" spans="2:92" x14ac:dyDescent="0.25"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 s="58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</row>
    <row r="567" spans="2:92" x14ac:dyDescent="0.25"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 s="58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</row>
    <row r="568" spans="2:92" x14ac:dyDescent="0.25"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 s="5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</row>
    <row r="569" spans="2:92" x14ac:dyDescent="0.25"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 s="58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</row>
    <row r="570" spans="2:92" x14ac:dyDescent="0.25"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 s="58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</row>
    <row r="571" spans="2:92" x14ac:dyDescent="0.25"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 s="58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</row>
    <row r="572" spans="2:92" x14ac:dyDescent="0.25"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 s="58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</row>
    <row r="573" spans="2:92" x14ac:dyDescent="0.25"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 s="58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</row>
    <row r="574" spans="2:92" x14ac:dyDescent="0.25"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 s="58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</row>
    <row r="575" spans="2:92" x14ac:dyDescent="0.25"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 s="58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</row>
    <row r="576" spans="2:92" x14ac:dyDescent="0.25">
      <c r="B576" t="str">
        <f t="shared" ref="B576:B639" si="116">IF(C576&lt;&gt;"",CONCATENATE(C576,F576,D576,I576),"")</f>
        <v/>
      </c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 s="58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</row>
    <row r="577" spans="2:92" x14ac:dyDescent="0.25">
      <c r="B577" t="str">
        <f t="shared" si="116"/>
        <v/>
      </c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 s="58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</row>
    <row r="578" spans="2:92" x14ac:dyDescent="0.25">
      <c r="B578" t="str">
        <f t="shared" si="116"/>
        <v/>
      </c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 s="5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</row>
    <row r="579" spans="2:92" x14ac:dyDescent="0.25">
      <c r="B579" t="str">
        <f t="shared" si="116"/>
        <v/>
      </c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 s="58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</row>
    <row r="580" spans="2:92" x14ac:dyDescent="0.25">
      <c r="B580" t="str">
        <f t="shared" si="116"/>
        <v/>
      </c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 s="58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</row>
    <row r="581" spans="2:92" x14ac:dyDescent="0.25">
      <c r="B581" t="str">
        <f t="shared" si="116"/>
        <v/>
      </c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 s="58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</row>
    <row r="582" spans="2:92" x14ac:dyDescent="0.25">
      <c r="B582" t="str">
        <f t="shared" si="116"/>
        <v/>
      </c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 s="58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</row>
    <row r="583" spans="2:92" x14ac:dyDescent="0.25">
      <c r="B583" t="str">
        <f t="shared" si="116"/>
        <v/>
      </c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 s="58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</row>
    <row r="584" spans="2:92" x14ac:dyDescent="0.25">
      <c r="B584" t="str">
        <f t="shared" si="116"/>
        <v/>
      </c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 s="58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</row>
    <row r="585" spans="2:92" x14ac:dyDescent="0.25">
      <c r="B585" t="str">
        <f t="shared" si="116"/>
        <v/>
      </c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 s="58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</row>
    <row r="586" spans="2:92" x14ac:dyDescent="0.25">
      <c r="B586" t="str">
        <f t="shared" si="116"/>
        <v/>
      </c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 s="58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</row>
    <row r="587" spans="2:92" x14ac:dyDescent="0.25">
      <c r="B587" t="str">
        <f t="shared" si="116"/>
        <v/>
      </c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 s="58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</row>
    <row r="588" spans="2:92" x14ac:dyDescent="0.25">
      <c r="B588" t="str">
        <f t="shared" si="116"/>
        <v/>
      </c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 s="5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</row>
    <row r="589" spans="2:92" x14ac:dyDescent="0.25">
      <c r="B589" t="str">
        <f t="shared" si="116"/>
        <v/>
      </c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 s="58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</row>
    <row r="590" spans="2:92" x14ac:dyDescent="0.25">
      <c r="B590" t="str">
        <f t="shared" si="116"/>
        <v/>
      </c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 s="58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</row>
    <row r="591" spans="2:92" x14ac:dyDescent="0.25">
      <c r="B591" t="str">
        <f t="shared" si="116"/>
        <v/>
      </c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 s="58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</row>
    <row r="592" spans="2:92" x14ac:dyDescent="0.25">
      <c r="B592" t="str">
        <f t="shared" si="116"/>
        <v/>
      </c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 s="58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</row>
    <row r="593" spans="2:92" x14ac:dyDescent="0.25">
      <c r="B593" t="str">
        <f t="shared" si="116"/>
        <v/>
      </c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 s="58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</row>
    <row r="594" spans="2:92" x14ac:dyDescent="0.25">
      <c r="B594" t="str">
        <f t="shared" si="116"/>
        <v/>
      </c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 s="58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</row>
    <row r="595" spans="2:92" x14ac:dyDescent="0.25">
      <c r="B595" t="str">
        <f t="shared" si="116"/>
        <v/>
      </c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 s="58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</row>
    <row r="596" spans="2:92" x14ac:dyDescent="0.25">
      <c r="B596" t="str">
        <f t="shared" si="116"/>
        <v/>
      </c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 s="58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</row>
    <row r="597" spans="2:92" x14ac:dyDescent="0.25">
      <c r="B597" t="str">
        <f t="shared" si="116"/>
        <v/>
      </c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 s="58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</row>
    <row r="598" spans="2:92" x14ac:dyDescent="0.25">
      <c r="B598" t="str">
        <f t="shared" si="116"/>
        <v/>
      </c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 s="5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</row>
    <row r="599" spans="2:92" x14ac:dyDescent="0.25">
      <c r="B599" t="str">
        <f t="shared" si="116"/>
        <v/>
      </c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 s="58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</row>
    <row r="600" spans="2:92" x14ac:dyDescent="0.25">
      <c r="B600" t="str">
        <f t="shared" si="116"/>
        <v/>
      </c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 s="58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</row>
    <row r="601" spans="2:92" x14ac:dyDescent="0.25">
      <c r="B601" t="str">
        <f t="shared" si="116"/>
        <v/>
      </c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 s="58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</row>
    <row r="602" spans="2:92" x14ac:dyDescent="0.25">
      <c r="B602" t="str">
        <f t="shared" si="116"/>
        <v/>
      </c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 s="58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</row>
    <row r="603" spans="2:92" x14ac:dyDescent="0.25">
      <c r="B603" t="str">
        <f t="shared" si="116"/>
        <v/>
      </c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 s="58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</row>
    <row r="604" spans="2:92" x14ac:dyDescent="0.25">
      <c r="B604" t="str">
        <f t="shared" si="116"/>
        <v/>
      </c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 s="58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</row>
    <row r="605" spans="2:92" x14ac:dyDescent="0.25">
      <c r="B605" t="str">
        <f t="shared" si="116"/>
        <v/>
      </c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 s="58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</row>
    <row r="606" spans="2:92" x14ac:dyDescent="0.25">
      <c r="B606" t="str">
        <f t="shared" si="116"/>
        <v/>
      </c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 s="58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</row>
    <row r="607" spans="2:92" x14ac:dyDescent="0.25">
      <c r="B607" t="str">
        <f t="shared" si="116"/>
        <v/>
      </c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 s="58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</row>
    <row r="608" spans="2:92" x14ac:dyDescent="0.25">
      <c r="B608" t="str">
        <f t="shared" si="116"/>
        <v/>
      </c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 s="5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</row>
    <row r="609" spans="2:92" x14ac:dyDescent="0.25">
      <c r="B609" t="str">
        <f t="shared" si="116"/>
        <v/>
      </c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 s="58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</row>
    <row r="610" spans="2:92" x14ac:dyDescent="0.25">
      <c r="B610" t="str">
        <f t="shared" si="116"/>
        <v/>
      </c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 s="58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</row>
    <row r="611" spans="2:92" x14ac:dyDescent="0.25">
      <c r="B611" t="str">
        <f t="shared" si="116"/>
        <v/>
      </c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 s="58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</row>
    <row r="612" spans="2:92" x14ac:dyDescent="0.25">
      <c r="B612" t="str">
        <f t="shared" si="116"/>
        <v/>
      </c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 s="58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</row>
    <row r="613" spans="2:92" x14ac:dyDescent="0.25">
      <c r="B613" t="str">
        <f t="shared" si="116"/>
        <v/>
      </c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 s="58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</row>
    <row r="614" spans="2:92" x14ac:dyDescent="0.25">
      <c r="B614" t="str">
        <f t="shared" si="116"/>
        <v/>
      </c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 s="58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</row>
    <row r="615" spans="2:92" x14ac:dyDescent="0.25">
      <c r="B615" t="str">
        <f t="shared" si="116"/>
        <v/>
      </c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 s="58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</row>
    <row r="616" spans="2:92" x14ac:dyDescent="0.25">
      <c r="B616" t="str">
        <f t="shared" si="116"/>
        <v/>
      </c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 s="58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</row>
    <row r="617" spans="2:92" x14ac:dyDescent="0.25">
      <c r="B617" t="str">
        <f t="shared" si="116"/>
        <v/>
      </c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 s="58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</row>
    <row r="618" spans="2:92" x14ac:dyDescent="0.25">
      <c r="B618" t="str">
        <f t="shared" si="116"/>
        <v/>
      </c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 s="5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</row>
    <row r="619" spans="2:92" x14ac:dyDescent="0.25">
      <c r="B619" t="str">
        <f t="shared" si="116"/>
        <v/>
      </c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 s="58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</row>
    <row r="620" spans="2:92" x14ac:dyDescent="0.25">
      <c r="B620" t="str">
        <f t="shared" si="116"/>
        <v/>
      </c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 s="58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</row>
    <row r="621" spans="2:92" x14ac:dyDescent="0.25">
      <c r="B621" t="str">
        <f t="shared" si="116"/>
        <v/>
      </c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 s="58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</row>
    <row r="622" spans="2:92" x14ac:dyDescent="0.25">
      <c r="B622" t="str">
        <f t="shared" si="116"/>
        <v/>
      </c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 s="58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</row>
    <row r="623" spans="2:92" x14ac:dyDescent="0.25">
      <c r="B623" t="str">
        <f t="shared" si="116"/>
        <v/>
      </c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 s="58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</row>
    <row r="624" spans="2:92" x14ac:dyDescent="0.25">
      <c r="B624" t="str">
        <f t="shared" si="116"/>
        <v/>
      </c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 s="58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</row>
    <row r="625" spans="2:92" x14ac:dyDescent="0.25">
      <c r="B625" t="str">
        <f t="shared" si="116"/>
        <v/>
      </c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 s="58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</row>
    <row r="626" spans="2:92" x14ac:dyDescent="0.25">
      <c r="B626" t="str">
        <f t="shared" si="116"/>
        <v/>
      </c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 s="58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</row>
    <row r="627" spans="2:92" x14ac:dyDescent="0.25">
      <c r="B627" t="str">
        <f t="shared" si="116"/>
        <v/>
      </c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 s="58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</row>
    <row r="628" spans="2:92" x14ac:dyDescent="0.25">
      <c r="B628" t="str">
        <f t="shared" si="116"/>
        <v/>
      </c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 s="5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</row>
    <row r="629" spans="2:92" x14ac:dyDescent="0.25">
      <c r="B629" t="str">
        <f t="shared" si="116"/>
        <v/>
      </c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 s="58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</row>
    <row r="630" spans="2:92" x14ac:dyDescent="0.25">
      <c r="B630" t="str">
        <f t="shared" si="116"/>
        <v/>
      </c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 s="58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</row>
    <row r="631" spans="2:92" x14ac:dyDescent="0.25">
      <c r="B631" t="str">
        <f t="shared" si="116"/>
        <v/>
      </c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 s="58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</row>
    <row r="632" spans="2:92" x14ac:dyDescent="0.25">
      <c r="B632" t="str">
        <f t="shared" si="116"/>
        <v/>
      </c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 s="58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</row>
    <row r="633" spans="2:92" x14ac:dyDescent="0.25">
      <c r="B633" t="str">
        <f t="shared" si="116"/>
        <v/>
      </c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 s="58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</row>
    <row r="634" spans="2:92" x14ac:dyDescent="0.25">
      <c r="B634" t="str">
        <f t="shared" si="116"/>
        <v/>
      </c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 s="58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</row>
    <row r="635" spans="2:92" x14ac:dyDescent="0.25">
      <c r="B635" t="str">
        <f t="shared" si="116"/>
        <v/>
      </c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 s="58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</row>
    <row r="636" spans="2:92" x14ac:dyDescent="0.25">
      <c r="B636" t="str">
        <f t="shared" si="116"/>
        <v/>
      </c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 s="58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</row>
    <row r="637" spans="2:92" x14ac:dyDescent="0.25">
      <c r="B637" t="str">
        <f t="shared" si="116"/>
        <v/>
      </c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 s="58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</row>
    <row r="638" spans="2:92" x14ac:dyDescent="0.25">
      <c r="B638" t="str">
        <f t="shared" si="116"/>
        <v/>
      </c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 s="5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</row>
    <row r="639" spans="2:92" x14ac:dyDescent="0.25">
      <c r="B639" t="str">
        <f t="shared" si="116"/>
        <v/>
      </c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 s="58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</row>
    <row r="640" spans="2:92" x14ac:dyDescent="0.25">
      <c r="B640" t="str">
        <f t="shared" ref="B640:B703" si="117">IF(C640&lt;&gt;"",CONCATENATE(C640,F640,D640,I640),"")</f>
        <v/>
      </c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 s="58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</row>
    <row r="641" spans="2:92" x14ac:dyDescent="0.25">
      <c r="B641" t="str">
        <f t="shared" si="117"/>
        <v/>
      </c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 s="58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</row>
    <row r="642" spans="2:92" x14ac:dyDescent="0.25">
      <c r="B642" t="str">
        <f t="shared" si="117"/>
        <v/>
      </c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 s="58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</row>
    <row r="643" spans="2:92" x14ac:dyDescent="0.25">
      <c r="B643" t="str">
        <f t="shared" si="117"/>
        <v/>
      </c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 s="58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</row>
    <row r="644" spans="2:92" x14ac:dyDescent="0.25">
      <c r="B644" t="str">
        <f t="shared" si="117"/>
        <v/>
      </c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 s="58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</row>
    <row r="645" spans="2:92" x14ac:dyDescent="0.25">
      <c r="B645" t="str">
        <f t="shared" si="117"/>
        <v/>
      </c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 s="58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</row>
    <row r="646" spans="2:92" x14ac:dyDescent="0.25">
      <c r="B646" t="str">
        <f t="shared" si="117"/>
        <v/>
      </c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 s="58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</row>
    <row r="647" spans="2:92" x14ac:dyDescent="0.25">
      <c r="B647" t="str">
        <f t="shared" si="117"/>
        <v/>
      </c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 s="58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</row>
    <row r="648" spans="2:92" x14ac:dyDescent="0.25">
      <c r="B648" t="str">
        <f t="shared" si="117"/>
        <v/>
      </c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 s="5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</row>
    <row r="649" spans="2:92" x14ac:dyDescent="0.25">
      <c r="B649" t="str">
        <f t="shared" si="117"/>
        <v/>
      </c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 s="58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</row>
    <row r="650" spans="2:92" x14ac:dyDescent="0.25">
      <c r="B650" t="str">
        <f t="shared" si="117"/>
        <v/>
      </c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 s="58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</row>
    <row r="651" spans="2:92" x14ac:dyDescent="0.25">
      <c r="B651" t="str">
        <f t="shared" si="117"/>
        <v/>
      </c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 s="58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</row>
    <row r="652" spans="2:92" x14ac:dyDescent="0.25">
      <c r="B652" t="str">
        <f t="shared" si="117"/>
        <v/>
      </c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 s="58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</row>
    <row r="653" spans="2:92" x14ac:dyDescent="0.25">
      <c r="B653" t="str">
        <f t="shared" si="117"/>
        <v/>
      </c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 s="58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</row>
    <row r="654" spans="2:92" x14ac:dyDescent="0.25">
      <c r="B654" t="str">
        <f t="shared" si="117"/>
        <v/>
      </c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 s="58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</row>
    <row r="655" spans="2:92" x14ac:dyDescent="0.25">
      <c r="B655" t="str">
        <f t="shared" si="117"/>
        <v/>
      </c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 s="58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</row>
    <row r="656" spans="2:92" x14ac:dyDescent="0.25">
      <c r="B656" t="str">
        <f t="shared" si="117"/>
        <v/>
      </c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 s="58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</row>
    <row r="657" spans="2:92" x14ac:dyDescent="0.25">
      <c r="B657" t="str">
        <f t="shared" si="117"/>
        <v/>
      </c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 s="58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</row>
    <row r="658" spans="2:92" x14ac:dyDescent="0.25">
      <c r="B658" t="str">
        <f t="shared" si="117"/>
        <v/>
      </c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 s="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</row>
    <row r="659" spans="2:92" x14ac:dyDescent="0.25">
      <c r="B659" t="str">
        <f t="shared" si="117"/>
        <v/>
      </c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 s="58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</row>
    <row r="660" spans="2:92" x14ac:dyDescent="0.25">
      <c r="B660" t="str">
        <f t="shared" si="117"/>
        <v/>
      </c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 s="58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</row>
    <row r="661" spans="2:92" x14ac:dyDescent="0.25">
      <c r="B661" t="str">
        <f t="shared" si="117"/>
        <v/>
      </c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 s="58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</row>
    <row r="662" spans="2:92" x14ac:dyDescent="0.25">
      <c r="B662" t="str">
        <f t="shared" si="117"/>
        <v/>
      </c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 s="58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</row>
    <row r="663" spans="2:92" x14ac:dyDescent="0.25">
      <c r="B663" t="str">
        <f t="shared" si="117"/>
        <v/>
      </c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 s="58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</row>
    <row r="664" spans="2:92" x14ac:dyDescent="0.25">
      <c r="B664" t="str">
        <f t="shared" si="117"/>
        <v/>
      </c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 s="58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</row>
    <row r="665" spans="2:92" x14ac:dyDescent="0.25">
      <c r="B665" t="str">
        <f t="shared" si="117"/>
        <v/>
      </c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 s="58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</row>
    <row r="666" spans="2:92" x14ac:dyDescent="0.25">
      <c r="B666" t="str">
        <f t="shared" si="117"/>
        <v/>
      </c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 s="58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</row>
    <row r="667" spans="2:92" x14ac:dyDescent="0.25">
      <c r="B667" t="str">
        <f t="shared" si="117"/>
        <v/>
      </c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 s="58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</row>
    <row r="668" spans="2:92" x14ac:dyDescent="0.25">
      <c r="B668" t="str">
        <f t="shared" si="117"/>
        <v/>
      </c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 s="5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</row>
    <row r="669" spans="2:92" x14ac:dyDescent="0.25">
      <c r="B669" t="str">
        <f t="shared" si="117"/>
        <v/>
      </c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 s="58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</row>
    <row r="670" spans="2:92" x14ac:dyDescent="0.25">
      <c r="B670" t="str">
        <f t="shared" si="117"/>
        <v/>
      </c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 s="58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</row>
    <row r="671" spans="2:92" x14ac:dyDescent="0.25">
      <c r="B671" t="str">
        <f t="shared" si="117"/>
        <v/>
      </c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 s="58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</row>
    <row r="672" spans="2:92" x14ac:dyDescent="0.25">
      <c r="B672" t="str">
        <f t="shared" si="117"/>
        <v/>
      </c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 s="58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</row>
    <row r="673" spans="2:92" x14ac:dyDescent="0.25">
      <c r="B673" t="str">
        <f t="shared" si="117"/>
        <v/>
      </c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 s="58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</row>
    <row r="674" spans="2:92" x14ac:dyDescent="0.25">
      <c r="B674" t="str">
        <f t="shared" si="117"/>
        <v/>
      </c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 s="58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</row>
    <row r="675" spans="2:92" x14ac:dyDescent="0.25">
      <c r="B675" t="str">
        <f t="shared" si="117"/>
        <v/>
      </c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 s="58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</row>
    <row r="676" spans="2:92" x14ac:dyDescent="0.25">
      <c r="B676" t="str">
        <f t="shared" si="117"/>
        <v/>
      </c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 s="58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</row>
    <row r="677" spans="2:92" x14ac:dyDescent="0.25">
      <c r="B677" t="str">
        <f t="shared" si="117"/>
        <v/>
      </c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 s="58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</row>
    <row r="678" spans="2:92" x14ac:dyDescent="0.25">
      <c r="B678" t="str">
        <f t="shared" si="117"/>
        <v/>
      </c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 s="5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</row>
    <row r="679" spans="2:92" x14ac:dyDescent="0.25">
      <c r="B679" t="str">
        <f t="shared" si="117"/>
        <v/>
      </c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 s="58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</row>
    <row r="680" spans="2:92" x14ac:dyDescent="0.25">
      <c r="B680" t="str">
        <f t="shared" si="117"/>
        <v/>
      </c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 s="58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</row>
    <row r="681" spans="2:92" x14ac:dyDescent="0.25">
      <c r="B681" t="str">
        <f t="shared" si="117"/>
        <v/>
      </c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 s="58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</row>
    <row r="682" spans="2:92" x14ac:dyDescent="0.25">
      <c r="B682" t="str">
        <f t="shared" si="117"/>
        <v/>
      </c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 s="58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</row>
    <row r="683" spans="2:92" x14ac:dyDescent="0.25">
      <c r="B683" t="str">
        <f t="shared" si="117"/>
        <v/>
      </c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 s="58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</row>
    <row r="684" spans="2:92" x14ac:dyDescent="0.25">
      <c r="B684" t="str">
        <f t="shared" si="117"/>
        <v/>
      </c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 s="58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</row>
    <row r="685" spans="2:92" x14ac:dyDescent="0.25">
      <c r="B685" t="str">
        <f t="shared" si="117"/>
        <v/>
      </c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 s="58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</row>
    <row r="686" spans="2:92" x14ac:dyDescent="0.25">
      <c r="B686" t="str">
        <f t="shared" si="117"/>
        <v/>
      </c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 s="58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</row>
    <row r="687" spans="2:92" x14ac:dyDescent="0.25">
      <c r="B687" t="str">
        <f t="shared" si="117"/>
        <v/>
      </c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 s="58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</row>
    <row r="688" spans="2:92" x14ac:dyDescent="0.25">
      <c r="B688" t="str">
        <f t="shared" si="117"/>
        <v/>
      </c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 s="5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</row>
    <row r="689" spans="2:92" x14ac:dyDescent="0.25">
      <c r="B689" t="str">
        <f t="shared" si="117"/>
        <v/>
      </c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 s="58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</row>
    <row r="690" spans="2:92" x14ac:dyDescent="0.25">
      <c r="B690" t="str">
        <f t="shared" si="117"/>
        <v/>
      </c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 s="58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</row>
    <row r="691" spans="2:92" x14ac:dyDescent="0.25">
      <c r="B691" t="str">
        <f t="shared" si="117"/>
        <v/>
      </c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 s="58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</row>
    <row r="692" spans="2:92" x14ac:dyDescent="0.25">
      <c r="B692" t="str">
        <f t="shared" si="117"/>
        <v/>
      </c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 s="58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</row>
    <row r="693" spans="2:92" x14ac:dyDescent="0.25">
      <c r="B693" t="str">
        <f t="shared" si="117"/>
        <v/>
      </c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 s="58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</row>
    <row r="694" spans="2:92" x14ac:dyDescent="0.25">
      <c r="B694" t="str">
        <f t="shared" si="117"/>
        <v/>
      </c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 s="58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</row>
    <row r="695" spans="2:92" x14ac:dyDescent="0.25">
      <c r="B695" t="str">
        <f t="shared" si="117"/>
        <v/>
      </c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 s="58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</row>
    <row r="696" spans="2:92" x14ac:dyDescent="0.25">
      <c r="B696" t="str">
        <f t="shared" si="117"/>
        <v/>
      </c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 s="58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</row>
    <row r="697" spans="2:92" x14ac:dyDescent="0.25">
      <c r="B697" t="str">
        <f t="shared" si="117"/>
        <v/>
      </c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 s="58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</row>
    <row r="698" spans="2:92" x14ac:dyDescent="0.25">
      <c r="B698" t="str">
        <f t="shared" si="117"/>
        <v/>
      </c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 s="5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</row>
    <row r="699" spans="2:92" x14ac:dyDescent="0.25">
      <c r="B699" t="str">
        <f t="shared" si="117"/>
        <v/>
      </c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 s="58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</row>
    <row r="700" spans="2:92" x14ac:dyDescent="0.25">
      <c r="B700" t="str">
        <f t="shared" si="117"/>
        <v/>
      </c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 s="58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</row>
    <row r="701" spans="2:92" x14ac:dyDescent="0.25">
      <c r="B701" t="str">
        <f t="shared" si="117"/>
        <v/>
      </c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 s="58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</row>
    <row r="702" spans="2:92" x14ac:dyDescent="0.25">
      <c r="B702" t="str">
        <f t="shared" si="117"/>
        <v/>
      </c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 s="58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</row>
    <row r="703" spans="2:92" x14ac:dyDescent="0.25">
      <c r="B703" t="str">
        <f t="shared" si="117"/>
        <v/>
      </c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 s="58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</row>
    <row r="704" spans="2:92" x14ac:dyDescent="0.25">
      <c r="B704" t="str">
        <f t="shared" ref="B704:B767" si="118">IF(C704&lt;&gt;"",CONCATENATE(C704,F704,D704,I704),"")</f>
        <v/>
      </c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 s="58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</row>
    <row r="705" spans="2:92" x14ac:dyDescent="0.25">
      <c r="B705" t="str">
        <f t="shared" si="118"/>
        <v/>
      </c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 s="58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</row>
    <row r="706" spans="2:92" x14ac:dyDescent="0.25">
      <c r="B706" t="str">
        <f t="shared" si="118"/>
        <v/>
      </c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 s="58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</row>
    <row r="707" spans="2:92" x14ac:dyDescent="0.25">
      <c r="B707" t="str">
        <f t="shared" si="118"/>
        <v/>
      </c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 s="58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</row>
    <row r="708" spans="2:92" x14ac:dyDescent="0.25">
      <c r="B708" t="str">
        <f t="shared" si="118"/>
        <v/>
      </c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 s="5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</row>
    <row r="709" spans="2:92" x14ac:dyDescent="0.25">
      <c r="B709" t="str">
        <f t="shared" si="118"/>
        <v/>
      </c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 s="58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</row>
    <row r="710" spans="2:92" x14ac:dyDescent="0.25">
      <c r="B710" t="str">
        <f t="shared" si="118"/>
        <v/>
      </c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 s="58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</row>
    <row r="711" spans="2:92" x14ac:dyDescent="0.25">
      <c r="B711" t="str">
        <f t="shared" si="118"/>
        <v/>
      </c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 s="58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</row>
    <row r="712" spans="2:92" x14ac:dyDescent="0.25">
      <c r="B712" t="str">
        <f t="shared" si="118"/>
        <v/>
      </c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 s="58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</row>
    <row r="713" spans="2:92" x14ac:dyDescent="0.25">
      <c r="B713" t="str">
        <f t="shared" si="118"/>
        <v/>
      </c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 s="58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</row>
    <row r="714" spans="2:92" x14ac:dyDescent="0.25">
      <c r="B714" t="str">
        <f t="shared" si="118"/>
        <v/>
      </c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 s="58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</row>
    <row r="715" spans="2:92" x14ac:dyDescent="0.25">
      <c r="B715" t="str">
        <f t="shared" si="118"/>
        <v/>
      </c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 s="58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</row>
    <row r="716" spans="2:92" x14ac:dyDescent="0.25">
      <c r="B716" t="str">
        <f t="shared" si="118"/>
        <v/>
      </c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 s="58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</row>
    <row r="717" spans="2:92" x14ac:dyDescent="0.25">
      <c r="B717" t="str">
        <f t="shared" si="118"/>
        <v/>
      </c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 s="58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</row>
    <row r="718" spans="2:92" x14ac:dyDescent="0.25">
      <c r="B718" t="str">
        <f t="shared" si="118"/>
        <v/>
      </c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 s="5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</row>
    <row r="719" spans="2:92" x14ac:dyDescent="0.25">
      <c r="B719" t="str">
        <f t="shared" si="118"/>
        <v/>
      </c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 s="58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</row>
    <row r="720" spans="2:92" x14ac:dyDescent="0.25">
      <c r="B720" t="str">
        <f t="shared" si="118"/>
        <v/>
      </c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 s="58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</row>
    <row r="721" spans="2:92" x14ac:dyDescent="0.25">
      <c r="B721" t="str">
        <f t="shared" si="118"/>
        <v/>
      </c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 s="58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</row>
    <row r="722" spans="2:92" x14ac:dyDescent="0.25">
      <c r="B722" t="str">
        <f t="shared" si="118"/>
        <v/>
      </c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 s="58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</row>
    <row r="723" spans="2:92" x14ac:dyDescent="0.25">
      <c r="B723" t="str">
        <f t="shared" si="118"/>
        <v/>
      </c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 s="58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</row>
    <row r="724" spans="2:92" x14ac:dyDescent="0.25">
      <c r="B724" t="str">
        <f t="shared" si="118"/>
        <v/>
      </c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 s="58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</row>
    <row r="725" spans="2:92" x14ac:dyDescent="0.25">
      <c r="B725" t="str">
        <f t="shared" si="118"/>
        <v/>
      </c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 s="58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</row>
    <row r="726" spans="2:92" x14ac:dyDescent="0.25">
      <c r="B726" t="str">
        <f t="shared" si="118"/>
        <v/>
      </c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 s="58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</row>
    <row r="727" spans="2:92" x14ac:dyDescent="0.25">
      <c r="B727" t="str">
        <f t="shared" si="118"/>
        <v/>
      </c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 s="58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</row>
    <row r="728" spans="2:92" x14ac:dyDescent="0.25">
      <c r="B728" t="str">
        <f t="shared" si="118"/>
        <v/>
      </c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 s="5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</row>
    <row r="729" spans="2:92" x14ac:dyDescent="0.25">
      <c r="B729" t="str">
        <f t="shared" si="118"/>
        <v/>
      </c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 s="58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</row>
    <row r="730" spans="2:92" x14ac:dyDescent="0.25">
      <c r="B730" t="str">
        <f t="shared" si="118"/>
        <v/>
      </c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 s="58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</row>
    <row r="731" spans="2:92" x14ac:dyDescent="0.25">
      <c r="B731" t="str">
        <f t="shared" si="118"/>
        <v/>
      </c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 s="58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</row>
    <row r="732" spans="2:92" x14ac:dyDescent="0.25">
      <c r="B732" t="str">
        <f t="shared" si="118"/>
        <v/>
      </c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 s="58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</row>
    <row r="733" spans="2:92" x14ac:dyDescent="0.25">
      <c r="B733" t="str">
        <f t="shared" si="118"/>
        <v/>
      </c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 s="58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</row>
    <row r="734" spans="2:92" x14ac:dyDescent="0.25">
      <c r="B734" t="str">
        <f t="shared" si="118"/>
        <v/>
      </c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 s="58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</row>
    <row r="735" spans="2:92" x14ac:dyDescent="0.25">
      <c r="B735" t="str">
        <f t="shared" si="118"/>
        <v/>
      </c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 s="58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</row>
    <row r="736" spans="2:92" x14ac:dyDescent="0.25">
      <c r="B736" t="str">
        <f t="shared" si="118"/>
        <v/>
      </c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 s="58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</row>
    <row r="737" spans="2:92" x14ac:dyDescent="0.25">
      <c r="B737" t="str">
        <f t="shared" si="118"/>
        <v/>
      </c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 s="58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</row>
    <row r="738" spans="2:92" x14ac:dyDescent="0.25">
      <c r="B738" t="str">
        <f t="shared" si="118"/>
        <v/>
      </c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 s="5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</row>
    <row r="739" spans="2:92" x14ac:dyDescent="0.25">
      <c r="B739" t="str">
        <f t="shared" si="118"/>
        <v/>
      </c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 s="58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</row>
    <row r="740" spans="2:92" x14ac:dyDescent="0.25">
      <c r="B740" t="str">
        <f t="shared" si="118"/>
        <v/>
      </c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 s="58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</row>
    <row r="741" spans="2:92" x14ac:dyDescent="0.25">
      <c r="B741" t="str">
        <f t="shared" si="118"/>
        <v/>
      </c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 s="58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</row>
    <row r="742" spans="2:92" x14ac:dyDescent="0.25">
      <c r="B742" t="str">
        <f t="shared" si="118"/>
        <v/>
      </c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 s="58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</row>
    <row r="743" spans="2:92" x14ac:dyDescent="0.25">
      <c r="B743" t="str">
        <f t="shared" si="118"/>
        <v/>
      </c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 s="58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</row>
    <row r="744" spans="2:92" x14ac:dyDescent="0.25">
      <c r="B744" t="str">
        <f t="shared" si="118"/>
        <v/>
      </c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 s="58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</row>
    <row r="745" spans="2:92" x14ac:dyDescent="0.25">
      <c r="B745" t="str">
        <f t="shared" si="118"/>
        <v/>
      </c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 s="58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</row>
    <row r="746" spans="2:92" x14ac:dyDescent="0.25">
      <c r="B746" t="str">
        <f t="shared" si="118"/>
        <v/>
      </c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 s="58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</row>
    <row r="747" spans="2:92" x14ac:dyDescent="0.25">
      <c r="B747" t="str">
        <f t="shared" si="118"/>
        <v/>
      </c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 s="58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</row>
    <row r="748" spans="2:92" x14ac:dyDescent="0.25">
      <c r="B748" t="str">
        <f t="shared" si="118"/>
        <v/>
      </c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 s="5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</row>
    <row r="749" spans="2:92" x14ac:dyDescent="0.25">
      <c r="B749" t="str">
        <f t="shared" si="118"/>
        <v/>
      </c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 s="58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</row>
    <row r="750" spans="2:92" x14ac:dyDescent="0.25">
      <c r="B750" t="str">
        <f t="shared" si="118"/>
        <v/>
      </c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 s="58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</row>
    <row r="751" spans="2:92" x14ac:dyDescent="0.25">
      <c r="B751" t="str">
        <f t="shared" si="118"/>
        <v/>
      </c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 s="58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</row>
    <row r="752" spans="2:92" x14ac:dyDescent="0.25">
      <c r="B752" t="str">
        <f t="shared" si="118"/>
        <v/>
      </c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 s="58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</row>
    <row r="753" spans="2:92" x14ac:dyDescent="0.25">
      <c r="B753" t="str">
        <f t="shared" si="118"/>
        <v/>
      </c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 s="58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</row>
    <row r="754" spans="2:92" x14ac:dyDescent="0.25">
      <c r="B754" t="str">
        <f t="shared" si="118"/>
        <v/>
      </c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 s="58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</row>
    <row r="755" spans="2:92" x14ac:dyDescent="0.25">
      <c r="B755" t="str">
        <f t="shared" si="118"/>
        <v/>
      </c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 s="58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</row>
    <row r="756" spans="2:92" x14ac:dyDescent="0.25">
      <c r="B756" t="str">
        <f t="shared" si="118"/>
        <v/>
      </c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 s="58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</row>
    <row r="757" spans="2:92" x14ac:dyDescent="0.25">
      <c r="B757" t="str">
        <f t="shared" si="118"/>
        <v/>
      </c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 s="58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</row>
    <row r="758" spans="2:92" x14ac:dyDescent="0.25">
      <c r="B758" t="str">
        <f t="shared" si="118"/>
        <v/>
      </c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 s="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</row>
    <row r="759" spans="2:92" x14ac:dyDescent="0.25">
      <c r="B759" t="str">
        <f t="shared" si="118"/>
        <v/>
      </c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 s="58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</row>
    <row r="760" spans="2:92" x14ac:dyDescent="0.25">
      <c r="B760" t="str">
        <f t="shared" si="118"/>
        <v/>
      </c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 s="58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</row>
    <row r="761" spans="2:92" x14ac:dyDescent="0.25">
      <c r="B761" t="str">
        <f t="shared" si="118"/>
        <v/>
      </c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 s="58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</row>
    <row r="762" spans="2:92" x14ac:dyDescent="0.25">
      <c r="B762" t="str">
        <f t="shared" si="118"/>
        <v/>
      </c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 s="58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</row>
    <row r="763" spans="2:92" x14ac:dyDescent="0.25">
      <c r="B763" t="str">
        <f t="shared" si="118"/>
        <v/>
      </c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 s="58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</row>
    <row r="764" spans="2:92" x14ac:dyDescent="0.25">
      <c r="B764" t="str">
        <f t="shared" si="118"/>
        <v/>
      </c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 s="58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</row>
    <row r="765" spans="2:92" x14ac:dyDescent="0.25">
      <c r="B765" t="str">
        <f t="shared" si="118"/>
        <v/>
      </c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 s="58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</row>
    <row r="766" spans="2:92" x14ac:dyDescent="0.25">
      <c r="B766" t="str">
        <f t="shared" si="118"/>
        <v/>
      </c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 s="58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</row>
    <row r="767" spans="2:92" x14ac:dyDescent="0.25">
      <c r="B767" t="str">
        <f t="shared" si="118"/>
        <v/>
      </c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 s="58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</row>
    <row r="768" spans="2:92" x14ac:dyDescent="0.25">
      <c r="B768" t="str">
        <f t="shared" ref="B768:B831" si="119">IF(C768&lt;&gt;"",CONCATENATE(C768,F768,D768,I768),"")</f>
        <v/>
      </c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 s="5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</row>
    <row r="769" spans="2:92" x14ac:dyDescent="0.25">
      <c r="B769" t="str">
        <f t="shared" si="119"/>
        <v/>
      </c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 s="58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</row>
    <row r="770" spans="2:92" x14ac:dyDescent="0.25">
      <c r="B770" t="str">
        <f t="shared" si="119"/>
        <v/>
      </c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 s="58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</row>
    <row r="771" spans="2:92" x14ac:dyDescent="0.25">
      <c r="B771" t="str">
        <f t="shared" si="119"/>
        <v/>
      </c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 s="58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</row>
    <row r="772" spans="2:92" x14ac:dyDescent="0.25">
      <c r="B772" t="str">
        <f t="shared" si="119"/>
        <v/>
      </c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 s="58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</row>
    <row r="773" spans="2:92" x14ac:dyDescent="0.25">
      <c r="B773" t="str">
        <f t="shared" si="119"/>
        <v/>
      </c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 s="58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</row>
    <row r="774" spans="2:92" x14ac:dyDescent="0.25">
      <c r="B774" t="str">
        <f t="shared" si="119"/>
        <v/>
      </c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 s="58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</row>
    <row r="775" spans="2:92" x14ac:dyDescent="0.25">
      <c r="B775" t="str">
        <f t="shared" si="119"/>
        <v/>
      </c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 s="58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</row>
    <row r="776" spans="2:92" x14ac:dyDescent="0.25">
      <c r="B776" t="str">
        <f t="shared" si="119"/>
        <v/>
      </c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 s="58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</row>
    <row r="777" spans="2:92" x14ac:dyDescent="0.25">
      <c r="B777" t="str">
        <f t="shared" si="119"/>
        <v/>
      </c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 s="58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</row>
    <row r="778" spans="2:92" x14ac:dyDescent="0.25">
      <c r="B778" t="str">
        <f t="shared" si="119"/>
        <v/>
      </c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 s="5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</row>
    <row r="779" spans="2:92" x14ac:dyDescent="0.25">
      <c r="B779" t="str">
        <f t="shared" si="119"/>
        <v/>
      </c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 s="58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</row>
    <row r="780" spans="2:92" x14ac:dyDescent="0.25">
      <c r="B780" t="str">
        <f t="shared" si="119"/>
        <v/>
      </c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 s="58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</row>
    <row r="781" spans="2:92" x14ac:dyDescent="0.25">
      <c r="B781" t="str">
        <f t="shared" si="119"/>
        <v/>
      </c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 s="58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</row>
    <row r="782" spans="2:92" x14ac:dyDescent="0.25">
      <c r="B782" t="str">
        <f t="shared" si="119"/>
        <v/>
      </c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 s="58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</row>
    <row r="783" spans="2:92" x14ac:dyDescent="0.25">
      <c r="B783" t="str">
        <f t="shared" si="119"/>
        <v/>
      </c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 s="58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</row>
    <row r="784" spans="2:92" x14ac:dyDescent="0.25">
      <c r="B784" t="str">
        <f t="shared" si="119"/>
        <v/>
      </c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 s="58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</row>
    <row r="785" spans="2:92" x14ac:dyDescent="0.25">
      <c r="B785" t="str">
        <f t="shared" si="119"/>
        <v/>
      </c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 s="58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</row>
    <row r="786" spans="2:92" x14ac:dyDescent="0.25">
      <c r="B786" t="str">
        <f t="shared" si="119"/>
        <v/>
      </c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 s="58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</row>
    <row r="787" spans="2:92" x14ac:dyDescent="0.25">
      <c r="B787" t="str">
        <f t="shared" si="119"/>
        <v/>
      </c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 s="58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</row>
    <row r="788" spans="2:92" x14ac:dyDescent="0.25">
      <c r="B788" t="str">
        <f t="shared" si="119"/>
        <v/>
      </c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 s="5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</row>
    <row r="789" spans="2:92" x14ac:dyDescent="0.25">
      <c r="B789" t="str">
        <f t="shared" si="119"/>
        <v/>
      </c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 s="58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</row>
    <row r="790" spans="2:92" x14ac:dyDescent="0.25">
      <c r="B790" t="str">
        <f t="shared" si="119"/>
        <v/>
      </c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 s="58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</row>
    <row r="791" spans="2:92" x14ac:dyDescent="0.25">
      <c r="B791" t="str">
        <f t="shared" si="119"/>
        <v/>
      </c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 s="58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</row>
    <row r="792" spans="2:92" x14ac:dyDescent="0.25">
      <c r="B792" t="str">
        <f t="shared" si="119"/>
        <v/>
      </c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 s="58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</row>
    <row r="793" spans="2:92" x14ac:dyDescent="0.25">
      <c r="B793" t="str">
        <f t="shared" si="119"/>
        <v/>
      </c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 s="58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</row>
    <row r="794" spans="2:92" x14ac:dyDescent="0.25">
      <c r="B794" t="str">
        <f t="shared" si="119"/>
        <v/>
      </c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 s="58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</row>
    <row r="795" spans="2:92" x14ac:dyDescent="0.25">
      <c r="B795" t="str">
        <f t="shared" si="119"/>
        <v/>
      </c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 s="58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</row>
    <row r="796" spans="2:92" x14ac:dyDescent="0.25">
      <c r="B796" t="str">
        <f t="shared" si="119"/>
        <v/>
      </c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 s="58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</row>
    <row r="797" spans="2:92" x14ac:dyDescent="0.25">
      <c r="B797" t="str">
        <f t="shared" si="119"/>
        <v/>
      </c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 s="58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</row>
    <row r="798" spans="2:92" x14ac:dyDescent="0.25">
      <c r="B798" t="str">
        <f t="shared" si="119"/>
        <v/>
      </c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 s="5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</row>
    <row r="799" spans="2:92" x14ac:dyDescent="0.25">
      <c r="B799" t="str">
        <f t="shared" si="119"/>
        <v/>
      </c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 s="58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</row>
    <row r="800" spans="2:92" x14ac:dyDescent="0.25">
      <c r="B800" t="str">
        <f t="shared" si="119"/>
        <v/>
      </c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 s="58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</row>
    <row r="801" spans="2:92" x14ac:dyDescent="0.25">
      <c r="B801" t="str">
        <f t="shared" si="119"/>
        <v/>
      </c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 s="58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</row>
    <row r="802" spans="2:92" x14ac:dyDescent="0.25">
      <c r="B802" t="str">
        <f t="shared" si="119"/>
        <v/>
      </c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 s="58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</row>
    <row r="803" spans="2:92" x14ac:dyDescent="0.25">
      <c r="B803" t="str">
        <f t="shared" si="119"/>
        <v/>
      </c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 s="58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</row>
    <row r="804" spans="2:92" x14ac:dyDescent="0.25">
      <c r="B804" t="str">
        <f t="shared" si="119"/>
        <v/>
      </c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 s="58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</row>
    <row r="805" spans="2:92" x14ac:dyDescent="0.25">
      <c r="B805" t="str">
        <f t="shared" si="119"/>
        <v/>
      </c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 s="58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</row>
    <row r="806" spans="2:92" x14ac:dyDescent="0.25">
      <c r="B806" t="str">
        <f t="shared" si="119"/>
        <v/>
      </c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 s="58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</row>
    <row r="807" spans="2:92" x14ac:dyDescent="0.25">
      <c r="B807" t="str">
        <f t="shared" si="119"/>
        <v/>
      </c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 s="58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</row>
    <row r="808" spans="2:92" x14ac:dyDescent="0.25">
      <c r="B808" t="str">
        <f t="shared" si="119"/>
        <v/>
      </c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 s="5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</row>
    <row r="809" spans="2:92" x14ac:dyDescent="0.25">
      <c r="B809" t="str">
        <f t="shared" si="119"/>
        <v/>
      </c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 s="58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</row>
    <row r="810" spans="2:92" x14ac:dyDescent="0.25">
      <c r="B810" t="str">
        <f t="shared" si="119"/>
        <v/>
      </c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 s="58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</row>
    <row r="811" spans="2:92" x14ac:dyDescent="0.25">
      <c r="B811" t="str">
        <f t="shared" si="119"/>
        <v/>
      </c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 s="58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</row>
    <row r="812" spans="2:92" x14ac:dyDescent="0.25">
      <c r="B812" t="str">
        <f t="shared" si="119"/>
        <v/>
      </c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 s="58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</row>
    <row r="813" spans="2:92" x14ac:dyDescent="0.25">
      <c r="B813" t="str">
        <f t="shared" si="119"/>
        <v/>
      </c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 s="58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</row>
    <row r="814" spans="2:92" x14ac:dyDescent="0.25">
      <c r="B814" t="str">
        <f t="shared" si="119"/>
        <v/>
      </c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 s="58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</row>
    <row r="815" spans="2:92" x14ac:dyDescent="0.25">
      <c r="B815" t="str">
        <f t="shared" si="119"/>
        <v/>
      </c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 s="58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</row>
    <row r="816" spans="2:92" x14ac:dyDescent="0.25">
      <c r="B816" t="str">
        <f t="shared" si="119"/>
        <v/>
      </c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 s="58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</row>
    <row r="817" spans="2:92" x14ac:dyDescent="0.25">
      <c r="B817" t="str">
        <f t="shared" si="119"/>
        <v/>
      </c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 s="58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</row>
    <row r="818" spans="2:92" x14ac:dyDescent="0.25">
      <c r="B818" t="str">
        <f t="shared" si="119"/>
        <v/>
      </c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 s="5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</row>
    <row r="819" spans="2:92" x14ac:dyDescent="0.25">
      <c r="B819" t="str">
        <f t="shared" si="119"/>
        <v/>
      </c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 s="58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</row>
    <row r="820" spans="2:92" x14ac:dyDescent="0.25">
      <c r="B820" t="str">
        <f t="shared" si="119"/>
        <v/>
      </c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 s="58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</row>
    <row r="821" spans="2:92" x14ac:dyDescent="0.25">
      <c r="B821" t="str">
        <f t="shared" si="119"/>
        <v/>
      </c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 s="58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</row>
    <row r="822" spans="2:92" x14ac:dyDescent="0.25">
      <c r="B822" t="str">
        <f t="shared" si="119"/>
        <v/>
      </c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 s="58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</row>
    <row r="823" spans="2:92" x14ac:dyDescent="0.25">
      <c r="B823" t="str">
        <f t="shared" si="119"/>
        <v/>
      </c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 s="58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</row>
    <row r="824" spans="2:92" x14ac:dyDescent="0.25">
      <c r="B824" t="str">
        <f t="shared" si="119"/>
        <v/>
      </c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 s="58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</row>
    <row r="825" spans="2:92" x14ac:dyDescent="0.25">
      <c r="B825" t="str">
        <f t="shared" si="119"/>
        <v/>
      </c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 s="58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</row>
    <row r="826" spans="2:92" x14ac:dyDescent="0.25">
      <c r="B826" t="str">
        <f t="shared" si="119"/>
        <v/>
      </c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 s="58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</row>
    <row r="827" spans="2:92" x14ac:dyDescent="0.25">
      <c r="B827" t="str">
        <f t="shared" si="119"/>
        <v/>
      </c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 s="58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</row>
    <row r="828" spans="2:92" x14ac:dyDescent="0.25">
      <c r="B828" t="str">
        <f t="shared" si="119"/>
        <v/>
      </c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 s="5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</row>
    <row r="829" spans="2:92" x14ac:dyDescent="0.25">
      <c r="B829" t="str">
        <f t="shared" si="119"/>
        <v/>
      </c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 s="58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</row>
    <row r="830" spans="2:92" x14ac:dyDescent="0.25">
      <c r="B830" t="str">
        <f t="shared" si="119"/>
        <v/>
      </c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 s="58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</row>
    <row r="831" spans="2:92" x14ac:dyDescent="0.25">
      <c r="B831" t="str">
        <f t="shared" si="119"/>
        <v/>
      </c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 s="58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</row>
    <row r="832" spans="2:92" x14ac:dyDescent="0.25">
      <c r="B832" t="str">
        <f t="shared" ref="B832:B895" si="120">IF(C832&lt;&gt;"",CONCATENATE(C832,F832,D832,I832),"")</f>
        <v/>
      </c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 s="58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</row>
    <row r="833" spans="2:92" x14ac:dyDescent="0.25">
      <c r="B833" t="str">
        <f t="shared" si="120"/>
        <v/>
      </c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 s="58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</row>
    <row r="834" spans="2:92" x14ac:dyDescent="0.25">
      <c r="B834" t="str">
        <f t="shared" si="120"/>
        <v/>
      </c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 s="58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</row>
    <row r="835" spans="2:92" x14ac:dyDescent="0.25">
      <c r="B835" t="str">
        <f t="shared" si="120"/>
        <v/>
      </c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 s="58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</row>
    <row r="836" spans="2:92" x14ac:dyDescent="0.25">
      <c r="B836" t="str">
        <f t="shared" si="120"/>
        <v/>
      </c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 s="58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</row>
    <row r="837" spans="2:92" x14ac:dyDescent="0.25">
      <c r="B837" t="str">
        <f t="shared" si="120"/>
        <v/>
      </c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 s="58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</row>
    <row r="838" spans="2:92" x14ac:dyDescent="0.25">
      <c r="B838" t="str">
        <f t="shared" si="120"/>
        <v/>
      </c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 s="5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</row>
    <row r="839" spans="2:92" x14ac:dyDescent="0.25">
      <c r="B839" t="str">
        <f t="shared" si="120"/>
        <v/>
      </c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 s="58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</row>
    <row r="840" spans="2:92" x14ac:dyDescent="0.25">
      <c r="B840" t="str">
        <f t="shared" si="120"/>
        <v/>
      </c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 s="58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</row>
    <row r="841" spans="2:92" x14ac:dyDescent="0.25">
      <c r="B841" t="str">
        <f t="shared" si="120"/>
        <v/>
      </c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 s="58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</row>
    <row r="842" spans="2:92" x14ac:dyDescent="0.25">
      <c r="B842" t="str">
        <f t="shared" si="120"/>
        <v/>
      </c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 s="58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</row>
    <row r="843" spans="2:92" x14ac:dyDescent="0.25">
      <c r="B843" t="str">
        <f t="shared" si="120"/>
        <v/>
      </c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 s="58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</row>
    <row r="844" spans="2:92" x14ac:dyDescent="0.25">
      <c r="B844" t="str">
        <f t="shared" si="120"/>
        <v/>
      </c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 s="58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</row>
    <row r="845" spans="2:92" x14ac:dyDescent="0.25">
      <c r="B845" t="str">
        <f t="shared" si="120"/>
        <v/>
      </c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 s="58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</row>
    <row r="846" spans="2:92" x14ac:dyDescent="0.25">
      <c r="B846" t="str">
        <f t="shared" si="120"/>
        <v/>
      </c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 s="58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</row>
    <row r="847" spans="2:92" x14ac:dyDescent="0.25">
      <c r="B847" t="str">
        <f t="shared" si="120"/>
        <v/>
      </c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 s="58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</row>
    <row r="848" spans="2:92" x14ac:dyDescent="0.25">
      <c r="B848" t="str">
        <f t="shared" si="120"/>
        <v/>
      </c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 s="5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</row>
    <row r="849" spans="2:92" x14ac:dyDescent="0.25">
      <c r="B849" t="str">
        <f t="shared" si="120"/>
        <v/>
      </c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 s="58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</row>
    <row r="850" spans="2:92" x14ac:dyDescent="0.25">
      <c r="B850" t="str">
        <f t="shared" si="120"/>
        <v/>
      </c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 s="58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</row>
    <row r="851" spans="2:92" x14ac:dyDescent="0.25">
      <c r="B851" t="str">
        <f t="shared" si="120"/>
        <v/>
      </c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 s="58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</row>
    <row r="852" spans="2:92" x14ac:dyDescent="0.25">
      <c r="B852" t="str">
        <f t="shared" si="120"/>
        <v/>
      </c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 s="58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</row>
    <row r="853" spans="2:92" x14ac:dyDescent="0.25">
      <c r="B853" t="str">
        <f t="shared" si="120"/>
        <v/>
      </c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 s="58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</row>
    <row r="854" spans="2:92" x14ac:dyDescent="0.25">
      <c r="B854" t="str">
        <f t="shared" si="120"/>
        <v/>
      </c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 s="58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</row>
    <row r="855" spans="2:92" x14ac:dyDescent="0.25">
      <c r="B855" t="str">
        <f t="shared" si="120"/>
        <v/>
      </c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 s="58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</row>
    <row r="856" spans="2:92" x14ac:dyDescent="0.25">
      <c r="B856" t="str">
        <f t="shared" si="120"/>
        <v/>
      </c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 s="58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</row>
    <row r="857" spans="2:92" x14ac:dyDescent="0.25">
      <c r="B857" t="str">
        <f t="shared" si="120"/>
        <v/>
      </c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 s="58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</row>
    <row r="858" spans="2:92" x14ac:dyDescent="0.25">
      <c r="B858" t="str">
        <f t="shared" si="120"/>
        <v/>
      </c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 s="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</row>
    <row r="859" spans="2:92" x14ac:dyDescent="0.25">
      <c r="B859" t="str">
        <f t="shared" si="120"/>
        <v/>
      </c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 s="58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</row>
    <row r="860" spans="2:92" x14ac:dyDescent="0.25">
      <c r="B860" t="str">
        <f t="shared" si="120"/>
        <v/>
      </c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 s="58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</row>
    <row r="861" spans="2:92" x14ac:dyDescent="0.25">
      <c r="B861" t="str">
        <f t="shared" si="120"/>
        <v/>
      </c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 s="58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</row>
    <row r="862" spans="2:92" x14ac:dyDescent="0.25">
      <c r="B862" t="str">
        <f t="shared" si="120"/>
        <v/>
      </c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 s="58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</row>
    <row r="863" spans="2:92" x14ac:dyDescent="0.25">
      <c r="B863" t="str">
        <f t="shared" si="120"/>
        <v/>
      </c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 s="58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</row>
    <row r="864" spans="2:92" x14ac:dyDescent="0.25">
      <c r="B864" t="str">
        <f t="shared" si="120"/>
        <v/>
      </c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 s="58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</row>
    <row r="865" spans="2:92" x14ac:dyDescent="0.25">
      <c r="B865" t="str">
        <f t="shared" si="120"/>
        <v/>
      </c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 s="58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</row>
    <row r="866" spans="2:92" x14ac:dyDescent="0.25">
      <c r="B866" t="str">
        <f t="shared" si="120"/>
        <v/>
      </c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 s="58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</row>
    <row r="867" spans="2:92" x14ac:dyDescent="0.25">
      <c r="B867" t="str">
        <f t="shared" si="120"/>
        <v/>
      </c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 s="58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</row>
    <row r="868" spans="2:92" x14ac:dyDescent="0.25">
      <c r="B868" t="str">
        <f t="shared" si="120"/>
        <v/>
      </c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 s="5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</row>
    <row r="869" spans="2:92" x14ac:dyDescent="0.25">
      <c r="B869" t="str">
        <f t="shared" si="120"/>
        <v/>
      </c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 s="58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</row>
    <row r="870" spans="2:92" x14ac:dyDescent="0.25">
      <c r="B870" t="str">
        <f t="shared" si="120"/>
        <v/>
      </c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 s="58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</row>
    <row r="871" spans="2:92" x14ac:dyDescent="0.25">
      <c r="B871" t="str">
        <f t="shared" si="120"/>
        <v/>
      </c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 s="58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</row>
    <row r="872" spans="2:92" x14ac:dyDescent="0.25">
      <c r="B872" t="str">
        <f t="shared" si="120"/>
        <v/>
      </c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 s="58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</row>
    <row r="873" spans="2:92" x14ac:dyDescent="0.25">
      <c r="B873" t="str">
        <f t="shared" si="120"/>
        <v/>
      </c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 s="58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</row>
    <row r="874" spans="2:92" x14ac:dyDescent="0.25">
      <c r="B874" t="str">
        <f t="shared" si="120"/>
        <v/>
      </c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 s="58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</row>
    <row r="875" spans="2:92" x14ac:dyDescent="0.25">
      <c r="B875" t="str">
        <f t="shared" si="120"/>
        <v/>
      </c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 s="58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</row>
    <row r="876" spans="2:92" x14ac:dyDescent="0.25">
      <c r="B876" t="str">
        <f t="shared" si="120"/>
        <v/>
      </c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 s="58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</row>
    <row r="877" spans="2:92" x14ac:dyDescent="0.25">
      <c r="B877" t="str">
        <f t="shared" si="120"/>
        <v/>
      </c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 s="58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</row>
    <row r="878" spans="2:92" x14ac:dyDescent="0.25">
      <c r="B878" t="str">
        <f t="shared" si="120"/>
        <v/>
      </c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 s="5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</row>
    <row r="879" spans="2:92" x14ac:dyDescent="0.25">
      <c r="B879" t="str">
        <f t="shared" si="120"/>
        <v/>
      </c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 s="58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</row>
    <row r="880" spans="2:92" x14ac:dyDescent="0.25">
      <c r="B880" t="str">
        <f t="shared" si="120"/>
        <v/>
      </c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 s="58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</row>
    <row r="881" spans="2:92" x14ac:dyDescent="0.25">
      <c r="B881" t="str">
        <f t="shared" si="120"/>
        <v/>
      </c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 s="58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</row>
    <row r="882" spans="2:92" x14ac:dyDescent="0.25">
      <c r="B882" t="str">
        <f t="shared" si="120"/>
        <v/>
      </c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 s="58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</row>
    <row r="883" spans="2:92" x14ac:dyDescent="0.25">
      <c r="B883" t="str">
        <f t="shared" si="120"/>
        <v/>
      </c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 s="58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</row>
    <row r="884" spans="2:92" x14ac:dyDescent="0.25">
      <c r="B884" t="str">
        <f t="shared" si="120"/>
        <v/>
      </c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 s="58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</row>
    <row r="885" spans="2:92" x14ac:dyDescent="0.25">
      <c r="B885" t="str">
        <f t="shared" si="120"/>
        <v/>
      </c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 s="58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</row>
    <row r="886" spans="2:92" x14ac:dyDescent="0.25">
      <c r="B886" t="str">
        <f t="shared" si="120"/>
        <v/>
      </c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 s="58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</row>
    <row r="887" spans="2:92" x14ac:dyDescent="0.25">
      <c r="B887" t="str">
        <f t="shared" si="120"/>
        <v/>
      </c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 s="58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</row>
    <row r="888" spans="2:92" x14ac:dyDescent="0.25">
      <c r="B888" t="str">
        <f t="shared" si="120"/>
        <v/>
      </c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 s="5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</row>
    <row r="889" spans="2:92" x14ac:dyDescent="0.25">
      <c r="B889" t="str">
        <f t="shared" si="120"/>
        <v/>
      </c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 s="58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</row>
    <row r="890" spans="2:92" x14ac:dyDescent="0.25">
      <c r="B890" t="str">
        <f t="shared" si="120"/>
        <v/>
      </c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 s="58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</row>
    <row r="891" spans="2:92" x14ac:dyDescent="0.25">
      <c r="B891" t="str">
        <f t="shared" si="120"/>
        <v/>
      </c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 s="58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</row>
    <row r="892" spans="2:92" x14ac:dyDescent="0.25">
      <c r="B892" t="str">
        <f t="shared" si="120"/>
        <v/>
      </c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 s="58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</row>
    <row r="893" spans="2:92" x14ac:dyDescent="0.25">
      <c r="B893" t="str">
        <f t="shared" si="120"/>
        <v/>
      </c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 s="58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</row>
    <row r="894" spans="2:92" x14ac:dyDescent="0.25">
      <c r="B894" t="str">
        <f t="shared" si="120"/>
        <v/>
      </c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 s="58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</row>
    <row r="895" spans="2:92" x14ac:dyDescent="0.25">
      <c r="B895" t="str">
        <f t="shared" si="120"/>
        <v/>
      </c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 s="58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</row>
    <row r="896" spans="2:92" x14ac:dyDescent="0.25">
      <c r="B896" t="str">
        <f t="shared" ref="B896:B959" si="121">IF(C896&lt;&gt;"",CONCATENATE(C896,F896,D896,I896),"")</f>
        <v/>
      </c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 s="58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</row>
    <row r="897" spans="2:92" x14ac:dyDescent="0.25">
      <c r="B897" t="str">
        <f t="shared" si="121"/>
        <v/>
      </c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 s="58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</row>
    <row r="898" spans="2:92" x14ac:dyDescent="0.25">
      <c r="B898" t="str">
        <f t="shared" si="121"/>
        <v/>
      </c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 s="5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</row>
    <row r="899" spans="2:92" x14ac:dyDescent="0.25">
      <c r="B899" t="str">
        <f t="shared" si="121"/>
        <v/>
      </c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 s="58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</row>
    <row r="900" spans="2:92" x14ac:dyDescent="0.25">
      <c r="B900" t="str">
        <f t="shared" si="121"/>
        <v/>
      </c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 s="58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</row>
    <row r="901" spans="2:92" x14ac:dyDescent="0.25">
      <c r="B901" t="str">
        <f t="shared" si="121"/>
        <v/>
      </c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 s="58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</row>
    <row r="902" spans="2:92" x14ac:dyDescent="0.25">
      <c r="B902" t="str">
        <f t="shared" si="121"/>
        <v/>
      </c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 s="58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</row>
    <row r="903" spans="2:92" x14ac:dyDescent="0.25">
      <c r="B903" t="str">
        <f t="shared" si="121"/>
        <v/>
      </c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 s="58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</row>
    <row r="904" spans="2:92" x14ac:dyDescent="0.25">
      <c r="B904" t="str">
        <f t="shared" si="121"/>
        <v/>
      </c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 s="58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</row>
    <row r="905" spans="2:92" x14ac:dyDescent="0.25">
      <c r="B905" t="str">
        <f t="shared" si="121"/>
        <v/>
      </c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 s="58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</row>
    <row r="906" spans="2:92" x14ac:dyDescent="0.25">
      <c r="B906" t="str">
        <f t="shared" si="121"/>
        <v/>
      </c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 s="58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</row>
    <row r="907" spans="2:92" x14ac:dyDescent="0.25">
      <c r="B907" t="str">
        <f t="shared" si="121"/>
        <v/>
      </c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 s="58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</row>
    <row r="908" spans="2:92" x14ac:dyDescent="0.25">
      <c r="B908" t="str">
        <f t="shared" si="121"/>
        <v/>
      </c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 s="5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</row>
    <row r="909" spans="2:92" x14ac:dyDescent="0.25">
      <c r="B909" t="str">
        <f t="shared" si="121"/>
        <v/>
      </c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 s="58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</row>
    <row r="910" spans="2:92" x14ac:dyDescent="0.25">
      <c r="B910" t="str">
        <f t="shared" si="121"/>
        <v/>
      </c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 s="58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</row>
    <row r="911" spans="2:92" x14ac:dyDescent="0.25">
      <c r="B911" t="str">
        <f t="shared" si="121"/>
        <v/>
      </c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 s="58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</row>
    <row r="912" spans="2:92" x14ac:dyDescent="0.25">
      <c r="B912" t="str">
        <f t="shared" si="121"/>
        <v/>
      </c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 s="58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</row>
    <row r="913" spans="2:92" x14ac:dyDescent="0.25">
      <c r="B913" t="str">
        <f t="shared" si="121"/>
        <v/>
      </c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 s="58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</row>
    <row r="914" spans="2:92" x14ac:dyDescent="0.25">
      <c r="B914" t="str">
        <f t="shared" si="121"/>
        <v/>
      </c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 s="58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</row>
    <row r="915" spans="2:92" x14ac:dyDescent="0.25">
      <c r="B915" t="str">
        <f t="shared" si="121"/>
        <v/>
      </c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 s="58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</row>
    <row r="916" spans="2:92" x14ac:dyDescent="0.25">
      <c r="B916" t="str">
        <f t="shared" si="121"/>
        <v/>
      </c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 s="58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</row>
    <row r="917" spans="2:92" x14ac:dyDescent="0.25">
      <c r="B917" t="str">
        <f t="shared" si="121"/>
        <v/>
      </c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 s="58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</row>
    <row r="918" spans="2:92" x14ac:dyDescent="0.25">
      <c r="B918" t="str">
        <f t="shared" si="121"/>
        <v/>
      </c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 s="5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</row>
    <row r="919" spans="2:92" x14ac:dyDescent="0.25">
      <c r="B919" t="str">
        <f t="shared" si="121"/>
        <v/>
      </c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 s="58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</row>
    <row r="920" spans="2:92" x14ac:dyDescent="0.25">
      <c r="B920" t="str">
        <f t="shared" si="121"/>
        <v/>
      </c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 s="58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</row>
    <row r="921" spans="2:92" x14ac:dyDescent="0.25">
      <c r="B921" t="str">
        <f t="shared" si="121"/>
        <v/>
      </c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 s="58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</row>
    <row r="922" spans="2:92" x14ac:dyDescent="0.25">
      <c r="B922" t="str">
        <f t="shared" si="121"/>
        <v/>
      </c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 s="58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</row>
    <row r="923" spans="2:92" x14ac:dyDescent="0.25">
      <c r="B923" t="str">
        <f t="shared" si="121"/>
        <v/>
      </c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 s="58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</row>
    <row r="924" spans="2:92" x14ac:dyDescent="0.25">
      <c r="B924" t="str">
        <f t="shared" si="121"/>
        <v/>
      </c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 s="58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</row>
    <row r="925" spans="2:92" x14ac:dyDescent="0.25">
      <c r="B925" t="str">
        <f t="shared" si="121"/>
        <v/>
      </c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 s="58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</row>
    <row r="926" spans="2:92" x14ac:dyDescent="0.25">
      <c r="B926" t="str">
        <f t="shared" si="121"/>
        <v/>
      </c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 s="58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</row>
    <row r="927" spans="2:92" x14ac:dyDescent="0.25">
      <c r="B927" t="str">
        <f t="shared" si="121"/>
        <v/>
      </c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 s="58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</row>
    <row r="928" spans="2:92" x14ac:dyDescent="0.25">
      <c r="B928" t="str">
        <f t="shared" si="121"/>
        <v/>
      </c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 s="5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</row>
    <row r="929" spans="2:92" x14ac:dyDescent="0.25">
      <c r="B929" t="str">
        <f t="shared" si="121"/>
        <v/>
      </c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 s="58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</row>
    <row r="930" spans="2:92" x14ac:dyDescent="0.25">
      <c r="B930" t="str">
        <f t="shared" si="121"/>
        <v/>
      </c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 s="58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</row>
    <row r="931" spans="2:92" x14ac:dyDescent="0.25">
      <c r="B931" t="str">
        <f t="shared" si="121"/>
        <v/>
      </c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 s="58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</row>
    <row r="932" spans="2:92" x14ac:dyDescent="0.25">
      <c r="B932" t="str">
        <f t="shared" si="121"/>
        <v/>
      </c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 s="58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</row>
    <row r="933" spans="2:92" x14ac:dyDescent="0.25">
      <c r="B933" t="str">
        <f t="shared" si="121"/>
        <v/>
      </c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 s="58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</row>
    <row r="934" spans="2:92" x14ac:dyDescent="0.25">
      <c r="B934" t="str">
        <f t="shared" si="121"/>
        <v/>
      </c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 s="58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</row>
    <row r="935" spans="2:92" x14ac:dyDescent="0.25">
      <c r="B935" t="str">
        <f t="shared" si="121"/>
        <v/>
      </c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 s="58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</row>
    <row r="936" spans="2:92" x14ac:dyDescent="0.25">
      <c r="B936" t="str">
        <f t="shared" si="121"/>
        <v/>
      </c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 s="58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</row>
    <row r="937" spans="2:92" x14ac:dyDescent="0.25">
      <c r="B937" t="str">
        <f t="shared" si="121"/>
        <v/>
      </c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 s="58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</row>
    <row r="938" spans="2:92" x14ac:dyDescent="0.25">
      <c r="B938" t="str">
        <f t="shared" si="121"/>
        <v/>
      </c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 s="5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</row>
    <row r="939" spans="2:92" x14ac:dyDescent="0.25">
      <c r="B939" t="str">
        <f t="shared" si="121"/>
        <v/>
      </c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 s="58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</row>
    <row r="940" spans="2:92" x14ac:dyDescent="0.25">
      <c r="B940" t="str">
        <f t="shared" si="121"/>
        <v/>
      </c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 s="58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</row>
    <row r="941" spans="2:92" x14ac:dyDescent="0.25">
      <c r="B941" t="str">
        <f t="shared" si="121"/>
        <v/>
      </c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 s="58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</row>
    <row r="942" spans="2:92" x14ac:dyDescent="0.25">
      <c r="B942" t="str">
        <f t="shared" si="121"/>
        <v/>
      </c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 s="58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</row>
    <row r="943" spans="2:92" x14ac:dyDescent="0.25">
      <c r="B943" t="str">
        <f t="shared" si="121"/>
        <v/>
      </c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 s="58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</row>
    <row r="944" spans="2:92" x14ac:dyDescent="0.25">
      <c r="B944" t="str">
        <f t="shared" si="121"/>
        <v/>
      </c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 s="58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</row>
    <row r="945" spans="2:92" x14ac:dyDescent="0.25">
      <c r="B945" t="str">
        <f t="shared" si="121"/>
        <v/>
      </c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 s="58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</row>
    <row r="946" spans="2:92" x14ac:dyDescent="0.25">
      <c r="B946" t="str">
        <f t="shared" si="121"/>
        <v/>
      </c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 s="58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</row>
    <row r="947" spans="2:92" x14ac:dyDescent="0.25">
      <c r="B947" t="str">
        <f t="shared" si="121"/>
        <v/>
      </c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 s="58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</row>
    <row r="948" spans="2:92" x14ac:dyDescent="0.25">
      <c r="B948" t="str">
        <f t="shared" si="121"/>
        <v/>
      </c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 s="5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</row>
    <row r="949" spans="2:92" x14ac:dyDescent="0.25">
      <c r="B949" t="str">
        <f t="shared" si="121"/>
        <v/>
      </c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 s="58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</row>
    <row r="950" spans="2:92" x14ac:dyDescent="0.25">
      <c r="B950" t="str">
        <f t="shared" si="121"/>
        <v/>
      </c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 s="58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</row>
    <row r="951" spans="2:92" x14ac:dyDescent="0.25">
      <c r="B951" t="str">
        <f t="shared" si="121"/>
        <v/>
      </c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 s="58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</row>
    <row r="952" spans="2:92" x14ac:dyDescent="0.25">
      <c r="B952" t="str">
        <f t="shared" si="121"/>
        <v/>
      </c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 s="58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</row>
    <row r="953" spans="2:92" x14ac:dyDescent="0.25">
      <c r="B953" t="str">
        <f t="shared" si="121"/>
        <v/>
      </c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 s="58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</row>
    <row r="954" spans="2:92" x14ac:dyDescent="0.25">
      <c r="B954" t="str">
        <f t="shared" si="121"/>
        <v/>
      </c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 s="58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</row>
    <row r="955" spans="2:92" x14ac:dyDescent="0.25">
      <c r="B955" t="str">
        <f t="shared" si="121"/>
        <v/>
      </c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 s="58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</row>
    <row r="956" spans="2:92" x14ac:dyDescent="0.25">
      <c r="B956" t="str">
        <f t="shared" si="121"/>
        <v/>
      </c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 s="58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</row>
    <row r="957" spans="2:92" x14ac:dyDescent="0.25">
      <c r="B957" t="str">
        <f t="shared" si="121"/>
        <v/>
      </c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 s="58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</row>
    <row r="958" spans="2:92" x14ac:dyDescent="0.25">
      <c r="B958" t="str">
        <f t="shared" si="121"/>
        <v/>
      </c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 s="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</row>
    <row r="959" spans="2:92" x14ac:dyDescent="0.25">
      <c r="B959" t="str">
        <f t="shared" si="121"/>
        <v/>
      </c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 s="58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</row>
    <row r="960" spans="2:92" x14ac:dyDescent="0.25">
      <c r="B960" t="str">
        <f t="shared" ref="B960:B1023" si="122">IF(C960&lt;&gt;"",CONCATENATE(C960,F960,D960,I960),"")</f>
        <v/>
      </c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 s="58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</row>
    <row r="961" spans="2:92" x14ac:dyDescent="0.25">
      <c r="B961" t="str">
        <f t="shared" si="122"/>
        <v/>
      </c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 s="58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</row>
    <row r="962" spans="2:92" x14ac:dyDescent="0.25">
      <c r="B962" t="str">
        <f t="shared" si="122"/>
        <v/>
      </c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 s="58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</row>
    <row r="963" spans="2:92" x14ac:dyDescent="0.25">
      <c r="B963" t="str">
        <f t="shared" si="122"/>
        <v/>
      </c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 s="58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</row>
    <row r="964" spans="2:92" x14ac:dyDescent="0.25">
      <c r="B964" t="str">
        <f t="shared" si="122"/>
        <v/>
      </c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 s="58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</row>
    <row r="965" spans="2:92" x14ac:dyDescent="0.25">
      <c r="B965" t="str">
        <f t="shared" si="122"/>
        <v/>
      </c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 s="58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</row>
    <row r="966" spans="2:92" x14ac:dyDescent="0.25">
      <c r="B966" t="str">
        <f t="shared" si="122"/>
        <v/>
      </c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 s="58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  <c r="BY966"/>
      <c r="BZ966"/>
      <c r="CA966"/>
      <c r="CB966"/>
      <c r="CC966"/>
      <c r="CD966"/>
      <c r="CE966"/>
      <c r="CF966"/>
      <c r="CG966"/>
      <c r="CH966"/>
      <c r="CI966"/>
      <c r="CJ966"/>
      <c r="CK966"/>
      <c r="CL966"/>
      <c r="CM966"/>
      <c r="CN966"/>
    </row>
    <row r="967" spans="2:92" x14ac:dyDescent="0.25">
      <c r="B967" t="str">
        <f t="shared" si="122"/>
        <v/>
      </c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 s="58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  <c r="BY967"/>
      <c r="BZ967"/>
      <c r="CA967"/>
      <c r="CB967"/>
      <c r="CC967"/>
      <c r="CD967"/>
      <c r="CE967"/>
      <c r="CF967"/>
      <c r="CG967"/>
      <c r="CH967"/>
      <c r="CI967"/>
      <c r="CJ967"/>
      <c r="CK967"/>
      <c r="CL967"/>
      <c r="CM967"/>
      <c r="CN967"/>
    </row>
    <row r="968" spans="2:92" x14ac:dyDescent="0.25">
      <c r="B968" t="str">
        <f t="shared" si="122"/>
        <v/>
      </c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 s="5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  <c r="BY968"/>
      <c r="BZ968"/>
      <c r="CA968"/>
      <c r="CB968"/>
      <c r="CC968"/>
      <c r="CD968"/>
      <c r="CE968"/>
      <c r="CF968"/>
      <c r="CG968"/>
      <c r="CH968"/>
      <c r="CI968"/>
      <c r="CJ968"/>
      <c r="CK968"/>
      <c r="CL968"/>
      <c r="CM968"/>
      <c r="CN968"/>
    </row>
    <row r="969" spans="2:92" x14ac:dyDescent="0.25">
      <c r="B969" t="str">
        <f t="shared" si="122"/>
        <v/>
      </c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 s="58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  <c r="BY969"/>
      <c r="BZ969"/>
      <c r="CA969"/>
      <c r="CB969"/>
      <c r="CC969"/>
      <c r="CD969"/>
      <c r="CE969"/>
      <c r="CF969"/>
      <c r="CG969"/>
      <c r="CH969"/>
      <c r="CI969"/>
      <c r="CJ969"/>
      <c r="CK969"/>
      <c r="CL969"/>
      <c r="CM969"/>
      <c r="CN969"/>
    </row>
    <row r="970" spans="2:92" x14ac:dyDescent="0.25">
      <c r="B970" t="str">
        <f t="shared" si="122"/>
        <v/>
      </c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 s="58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  <c r="BY970"/>
      <c r="BZ970"/>
      <c r="CA970"/>
      <c r="CB970"/>
      <c r="CC970"/>
      <c r="CD970"/>
      <c r="CE970"/>
      <c r="CF970"/>
      <c r="CG970"/>
      <c r="CH970"/>
      <c r="CI970"/>
      <c r="CJ970"/>
      <c r="CK970"/>
      <c r="CL970"/>
      <c r="CM970"/>
      <c r="CN970"/>
    </row>
    <row r="971" spans="2:92" x14ac:dyDescent="0.25">
      <c r="B971" t="str">
        <f t="shared" si="122"/>
        <v/>
      </c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 s="58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  <c r="BY971"/>
      <c r="BZ971"/>
      <c r="CA971"/>
      <c r="CB971"/>
      <c r="CC971"/>
      <c r="CD971"/>
      <c r="CE971"/>
      <c r="CF971"/>
      <c r="CG971"/>
      <c r="CH971"/>
      <c r="CI971"/>
      <c r="CJ971"/>
      <c r="CK971"/>
      <c r="CL971"/>
      <c r="CM971"/>
      <c r="CN971"/>
    </row>
    <row r="972" spans="2:92" x14ac:dyDescent="0.25">
      <c r="B972" t="str">
        <f t="shared" si="122"/>
        <v/>
      </c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 s="58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  <c r="BY972"/>
      <c r="BZ972"/>
      <c r="CA972"/>
      <c r="CB972"/>
      <c r="CC972"/>
      <c r="CD972"/>
      <c r="CE972"/>
      <c r="CF972"/>
      <c r="CG972"/>
      <c r="CH972"/>
      <c r="CI972"/>
      <c r="CJ972"/>
      <c r="CK972"/>
      <c r="CL972"/>
      <c r="CM972"/>
      <c r="CN972"/>
    </row>
    <row r="973" spans="2:92" x14ac:dyDescent="0.25">
      <c r="B973" t="str">
        <f t="shared" si="122"/>
        <v/>
      </c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 s="58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  <c r="BY973"/>
      <c r="BZ973"/>
      <c r="CA973"/>
      <c r="CB973"/>
      <c r="CC973"/>
      <c r="CD973"/>
      <c r="CE973"/>
      <c r="CF973"/>
      <c r="CG973"/>
      <c r="CH973"/>
      <c r="CI973"/>
      <c r="CJ973"/>
      <c r="CK973"/>
      <c r="CL973"/>
      <c r="CM973"/>
      <c r="CN973"/>
    </row>
    <row r="974" spans="2:92" x14ac:dyDescent="0.25">
      <c r="B974" t="str">
        <f t="shared" si="122"/>
        <v/>
      </c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 s="58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  <c r="BY974"/>
      <c r="BZ974"/>
      <c r="CA974"/>
      <c r="CB974"/>
      <c r="CC974"/>
      <c r="CD974"/>
      <c r="CE974"/>
      <c r="CF974"/>
      <c r="CG974"/>
      <c r="CH974"/>
      <c r="CI974"/>
      <c r="CJ974"/>
      <c r="CK974"/>
      <c r="CL974"/>
      <c r="CM974"/>
      <c r="CN974"/>
    </row>
    <row r="975" spans="2:92" x14ac:dyDescent="0.25">
      <c r="B975" t="str">
        <f t="shared" si="122"/>
        <v/>
      </c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 s="58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  <c r="BY975"/>
      <c r="BZ975"/>
      <c r="CA975"/>
      <c r="CB975"/>
      <c r="CC975"/>
      <c r="CD975"/>
      <c r="CE975"/>
      <c r="CF975"/>
      <c r="CG975"/>
      <c r="CH975"/>
      <c r="CI975"/>
      <c r="CJ975"/>
      <c r="CK975"/>
      <c r="CL975"/>
      <c r="CM975"/>
      <c r="CN975"/>
    </row>
    <row r="976" spans="2:92" x14ac:dyDescent="0.25">
      <c r="B976" t="str">
        <f t="shared" si="122"/>
        <v/>
      </c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 s="58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  <c r="BY976"/>
      <c r="BZ976"/>
      <c r="CA976"/>
      <c r="CB976"/>
      <c r="CC976"/>
      <c r="CD976"/>
      <c r="CE976"/>
      <c r="CF976"/>
      <c r="CG976"/>
      <c r="CH976"/>
      <c r="CI976"/>
      <c r="CJ976"/>
      <c r="CK976"/>
      <c r="CL976"/>
      <c r="CM976"/>
      <c r="CN976"/>
    </row>
    <row r="977" spans="2:92" x14ac:dyDescent="0.25">
      <c r="B977" t="str">
        <f t="shared" si="122"/>
        <v/>
      </c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 s="58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  <c r="BY977"/>
      <c r="BZ977"/>
      <c r="CA977"/>
      <c r="CB977"/>
      <c r="CC977"/>
      <c r="CD977"/>
      <c r="CE977"/>
      <c r="CF977"/>
      <c r="CG977"/>
      <c r="CH977"/>
      <c r="CI977"/>
      <c r="CJ977"/>
      <c r="CK977"/>
      <c r="CL977"/>
      <c r="CM977"/>
      <c r="CN977"/>
    </row>
    <row r="978" spans="2:92" x14ac:dyDescent="0.25">
      <c r="B978" t="str">
        <f t="shared" si="122"/>
        <v/>
      </c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 s="5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  <c r="BY978"/>
      <c r="BZ978"/>
      <c r="CA978"/>
      <c r="CB978"/>
      <c r="CC978"/>
      <c r="CD978"/>
      <c r="CE978"/>
      <c r="CF978"/>
      <c r="CG978"/>
      <c r="CH978"/>
      <c r="CI978"/>
      <c r="CJ978"/>
      <c r="CK978"/>
      <c r="CL978"/>
      <c r="CM978"/>
      <c r="CN978"/>
    </row>
    <row r="979" spans="2:92" x14ac:dyDescent="0.25">
      <c r="B979" t="str">
        <f t="shared" si="122"/>
        <v/>
      </c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 s="58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  <c r="BY979"/>
      <c r="BZ979"/>
      <c r="CA979"/>
      <c r="CB979"/>
      <c r="CC979"/>
      <c r="CD979"/>
      <c r="CE979"/>
      <c r="CF979"/>
      <c r="CG979"/>
      <c r="CH979"/>
      <c r="CI979"/>
      <c r="CJ979"/>
      <c r="CK979"/>
      <c r="CL979"/>
      <c r="CM979"/>
      <c r="CN979"/>
    </row>
    <row r="980" spans="2:92" x14ac:dyDescent="0.25">
      <c r="B980" t="str">
        <f t="shared" si="122"/>
        <v/>
      </c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 s="58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  <c r="BY980"/>
      <c r="BZ980"/>
      <c r="CA980"/>
      <c r="CB980"/>
      <c r="CC980"/>
      <c r="CD980"/>
      <c r="CE980"/>
      <c r="CF980"/>
      <c r="CG980"/>
      <c r="CH980"/>
      <c r="CI980"/>
      <c r="CJ980"/>
      <c r="CK980"/>
      <c r="CL980"/>
      <c r="CM980"/>
      <c r="CN980"/>
    </row>
    <row r="981" spans="2:92" x14ac:dyDescent="0.25">
      <c r="B981" t="str">
        <f t="shared" si="122"/>
        <v/>
      </c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 s="58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  <c r="BY981"/>
      <c r="BZ981"/>
      <c r="CA981"/>
      <c r="CB981"/>
      <c r="CC981"/>
      <c r="CD981"/>
      <c r="CE981"/>
      <c r="CF981"/>
      <c r="CG981"/>
      <c r="CH981"/>
      <c r="CI981"/>
      <c r="CJ981"/>
      <c r="CK981"/>
      <c r="CL981"/>
      <c r="CM981"/>
      <c r="CN981"/>
    </row>
    <row r="982" spans="2:92" x14ac:dyDescent="0.25">
      <c r="B982" t="str">
        <f t="shared" si="122"/>
        <v/>
      </c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 s="58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  <c r="BY982"/>
      <c r="BZ982"/>
      <c r="CA982"/>
      <c r="CB982"/>
      <c r="CC982"/>
      <c r="CD982"/>
      <c r="CE982"/>
      <c r="CF982"/>
      <c r="CG982"/>
      <c r="CH982"/>
      <c r="CI982"/>
      <c r="CJ982"/>
      <c r="CK982"/>
      <c r="CL982"/>
      <c r="CM982"/>
      <c r="CN982"/>
    </row>
    <row r="983" spans="2:92" x14ac:dyDescent="0.25">
      <c r="B983" t="str">
        <f t="shared" si="122"/>
        <v/>
      </c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 s="58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  <c r="BY983"/>
      <c r="BZ983"/>
      <c r="CA983"/>
      <c r="CB983"/>
      <c r="CC983"/>
      <c r="CD983"/>
      <c r="CE983"/>
      <c r="CF983"/>
      <c r="CG983"/>
      <c r="CH983"/>
      <c r="CI983"/>
      <c r="CJ983"/>
      <c r="CK983"/>
      <c r="CL983"/>
      <c r="CM983"/>
      <c r="CN983"/>
    </row>
    <row r="984" spans="2:92" x14ac:dyDescent="0.25">
      <c r="B984" t="str">
        <f t="shared" si="122"/>
        <v/>
      </c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 s="58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  <c r="BY984"/>
      <c r="BZ984"/>
      <c r="CA984"/>
      <c r="CB984"/>
      <c r="CC984"/>
      <c r="CD984"/>
      <c r="CE984"/>
      <c r="CF984"/>
      <c r="CG984"/>
      <c r="CH984"/>
      <c r="CI984"/>
      <c r="CJ984"/>
      <c r="CK984"/>
      <c r="CL984"/>
      <c r="CM984"/>
      <c r="CN984"/>
    </row>
    <row r="985" spans="2:92" x14ac:dyDescent="0.25">
      <c r="B985" t="str">
        <f t="shared" si="122"/>
        <v/>
      </c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 s="58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  <c r="BY985"/>
      <c r="BZ985"/>
      <c r="CA985"/>
      <c r="CB985"/>
      <c r="CC985"/>
      <c r="CD985"/>
      <c r="CE985"/>
      <c r="CF985"/>
      <c r="CG985"/>
      <c r="CH985"/>
      <c r="CI985"/>
      <c r="CJ985"/>
      <c r="CK985"/>
      <c r="CL985"/>
      <c r="CM985"/>
      <c r="CN985"/>
    </row>
    <row r="986" spans="2:92" x14ac:dyDescent="0.25">
      <c r="B986" t="str">
        <f t="shared" si="122"/>
        <v/>
      </c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 s="58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  <c r="BY986"/>
      <c r="BZ986"/>
      <c r="CA986"/>
      <c r="CB986"/>
      <c r="CC986"/>
      <c r="CD986"/>
      <c r="CE986"/>
      <c r="CF986"/>
      <c r="CG986"/>
      <c r="CH986"/>
      <c r="CI986"/>
      <c r="CJ986"/>
      <c r="CK986"/>
      <c r="CL986"/>
      <c r="CM986"/>
      <c r="CN986"/>
    </row>
    <row r="987" spans="2:92" x14ac:dyDescent="0.25">
      <c r="B987" t="str">
        <f t="shared" si="122"/>
        <v/>
      </c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 s="58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  <c r="BY987"/>
      <c r="BZ987"/>
      <c r="CA987"/>
      <c r="CB987"/>
      <c r="CC987"/>
      <c r="CD987"/>
      <c r="CE987"/>
      <c r="CF987"/>
      <c r="CG987"/>
      <c r="CH987"/>
      <c r="CI987"/>
      <c r="CJ987"/>
      <c r="CK987"/>
      <c r="CL987"/>
      <c r="CM987"/>
      <c r="CN987"/>
    </row>
    <row r="988" spans="2:92" x14ac:dyDescent="0.25">
      <c r="B988" t="str">
        <f t="shared" si="122"/>
        <v/>
      </c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 s="5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  <c r="BY988"/>
      <c r="BZ988"/>
      <c r="CA988"/>
      <c r="CB988"/>
      <c r="CC988"/>
      <c r="CD988"/>
      <c r="CE988"/>
      <c r="CF988"/>
      <c r="CG988"/>
      <c r="CH988"/>
      <c r="CI988"/>
      <c r="CJ988"/>
      <c r="CK988"/>
      <c r="CL988"/>
      <c r="CM988"/>
      <c r="CN988"/>
    </row>
    <row r="989" spans="2:92" x14ac:dyDescent="0.25">
      <c r="B989" t="str">
        <f t="shared" si="122"/>
        <v/>
      </c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 s="58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  <c r="BY989"/>
      <c r="BZ989"/>
      <c r="CA989"/>
      <c r="CB989"/>
      <c r="CC989"/>
      <c r="CD989"/>
      <c r="CE989"/>
      <c r="CF989"/>
      <c r="CG989"/>
      <c r="CH989"/>
      <c r="CI989"/>
      <c r="CJ989"/>
      <c r="CK989"/>
      <c r="CL989"/>
      <c r="CM989"/>
      <c r="CN989"/>
    </row>
    <row r="990" spans="2:92" x14ac:dyDescent="0.25">
      <c r="B990" t="str">
        <f t="shared" si="122"/>
        <v/>
      </c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 s="58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  <c r="BY990"/>
      <c r="BZ990"/>
      <c r="CA990"/>
      <c r="CB990"/>
      <c r="CC990"/>
      <c r="CD990"/>
      <c r="CE990"/>
      <c r="CF990"/>
      <c r="CG990"/>
      <c r="CH990"/>
      <c r="CI990"/>
      <c r="CJ990"/>
      <c r="CK990"/>
      <c r="CL990"/>
      <c r="CM990"/>
      <c r="CN990"/>
    </row>
    <row r="991" spans="2:92" x14ac:dyDescent="0.25">
      <c r="B991" t="str">
        <f t="shared" si="122"/>
        <v/>
      </c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 s="58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  <c r="BY991"/>
      <c r="BZ991"/>
      <c r="CA991"/>
      <c r="CB991"/>
      <c r="CC991"/>
      <c r="CD991"/>
      <c r="CE991"/>
      <c r="CF991"/>
      <c r="CG991"/>
      <c r="CH991"/>
      <c r="CI991"/>
      <c r="CJ991"/>
      <c r="CK991"/>
      <c r="CL991"/>
      <c r="CM991"/>
      <c r="CN991"/>
    </row>
    <row r="992" spans="2:92" x14ac:dyDescent="0.25">
      <c r="B992" t="str">
        <f t="shared" si="122"/>
        <v/>
      </c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 s="58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  <c r="BY992"/>
      <c r="BZ992"/>
      <c r="CA992"/>
      <c r="CB992"/>
      <c r="CC992"/>
      <c r="CD992"/>
      <c r="CE992"/>
      <c r="CF992"/>
      <c r="CG992"/>
      <c r="CH992"/>
      <c r="CI992"/>
      <c r="CJ992"/>
      <c r="CK992"/>
      <c r="CL992"/>
      <c r="CM992"/>
      <c r="CN992"/>
    </row>
    <row r="993" spans="2:92" x14ac:dyDescent="0.25">
      <c r="B993" t="str">
        <f t="shared" si="122"/>
        <v/>
      </c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 s="58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  <c r="BY993"/>
      <c r="BZ993"/>
      <c r="CA993"/>
      <c r="CB993"/>
      <c r="CC993"/>
      <c r="CD993"/>
      <c r="CE993"/>
      <c r="CF993"/>
      <c r="CG993"/>
      <c r="CH993"/>
      <c r="CI993"/>
      <c r="CJ993"/>
      <c r="CK993"/>
      <c r="CL993"/>
      <c r="CM993"/>
      <c r="CN993"/>
    </row>
    <row r="994" spans="2:92" x14ac:dyDescent="0.25">
      <c r="B994" t="str">
        <f t="shared" si="122"/>
        <v/>
      </c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 s="58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  <c r="BY994"/>
      <c r="BZ994"/>
      <c r="CA994"/>
      <c r="CB994"/>
      <c r="CC994"/>
      <c r="CD994"/>
      <c r="CE994"/>
      <c r="CF994"/>
      <c r="CG994"/>
      <c r="CH994"/>
      <c r="CI994"/>
      <c r="CJ994"/>
      <c r="CK994"/>
      <c r="CL994"/>
      <c r="CM994"/>
      <c r="CN994"/>
    </row>
    <row r="995" spans="2:92" x14ac:dyDescent="0.25">
      <c r="B995" t="str">
        <f t="shared" si="122"/>
        <v/>
      </c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 s="58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  <c r="BY995"/>
      <c r="BZ995"/>
      <c r="CA995"/>
      <c r="CB995"/>
      <c r="CC995"/>
      <c r="CD995"/>
      <c r="CE995"/>
      <c r="CF995"/>
      <c r="CG995"/>
      <c r="CH995"/>
      <c r="CI995"/>
      <c r="CJ995"/>
      <c r="CK995"/>
      <c r="CL995"/>
      <c r="CM995"/>
      <c r="CN995"/>
    </row>
    <row r="996" spans="2:92" x14ac:dyDescent="0.25">
      <c r="B996" t="str">
        <f t="shared" si="122"/>
        <v/>
      </c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 s="58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  <c r="BY996"/>
      <c r="BZ996"/>
      <c r="CA996"/>
      <c r="CB996"/>
      <c r="CC996"/>
      <c r="CD996"/>
      <c r="CE996"/>
      <c r="CF996"/>
      <c r="CG996"/>
      <c r="CH996"/>
      <c r="CI996"/>
      <c r="CJ996"/>
      <c r="CK996"/>
      <c r="CL996"/>
      <c r="CM996"/>
      <c r="CN996"/>
    </row>
    <row r="997" spans="2:92" x14ac:dyDescent="0.25">
      <c r="B997" t="str">
        <f t="shared" si="122"/>
        <v/>
      </c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 s="58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  <c r="BY997"/>
      <c r="BZ997"/>
      <c r="CA997"/>
      <c r="CB997"/>
      <c r="CC997"/>
      <c r="CD997"/>
      <c r="CE997"/>
      <c r="CF997"/>
      <c r="CG997"/>
      <c r="CH997"/>
      <c r="CI997"/>
      <c r="CJ997"/>
      <c r="CK997"/>
      <c r="CL997"/>
      <c r="CM997"/>
      <c r="CN997"/>
    </row>
    <row r="998" spans="2:92" x14ac:dyDescent="0.25">
      <c r="B998" t="str">
        <f t="shared" si="122"/>
        <v/>
      </c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 s="5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  <c r="BY998"/>
      <c r="BZ998"/>
      <c r="CA998"/>
      <c r="CB998"/>
      <c r="CC998"/>
      <c r="CD998"/>
      <c r="CE998"/>
      <c r="CF998"/>
      <c r="CG998"/>
      <c r="CH998"/>
      <c r="CI998"/>
      <c r="CJ998"/>
      <c r="CK998"/>
      <c r="CL998"/>
      <c r="CM998"/>
      <c r="CN998"/>
    </row>
    <row r="999" spans="2:92" x14ac:dyDescent="0.25">
      <c r="B999" t="str">
        <f t="shared" si="122"/>
        <v/>
      </c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 s="58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  <c r="BY999"/>
      <c r="BZ999"/>
      <c r="CA999"/>
      <c r="CB999"/>
      <c r="CC999"/>
      <c r="CD999"/>
      <c r="CE999"/>
      <c r="CF999"/>
      <c r="CG999"/>
      <c r="CH999"/>
      <c r="CI999"/>
      <c r="CJ999"/>
      <c r="CK999"/>
      <c r="CL999"/>
      <c r="CM999"/>
      <c r="CN999"/>
    </row>
    <row r="1000" spans="2:92" x14ac:dyDescent="0.25">
      <c r="B1000" t="str">
        <f t="shared" si="122"/>
        <v/>
      </c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 s="58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  <c r="BY1000"/>
      <c r="BZ1000"/>
      <c r="CA1000"/>
      <c r="CB1000"/>
      <c r="CC1000"/>
      <c r="CD1000"/>
      <c r="CE1000"/>
      <c r="CF1000"/>
      <c r="CG1000"/>
      <c r="CH1000"/>
      <c r="CI1000"/>
      <c r="CJ1000"/>
      <c r="CK1000"/>
      <c r="CL1000"/>
      <c r="CM1000"/>
      <c r="CN1000"/>
    </row>
    <row r="1001" spans="2:92" x14ac:dyDescent="0.25">
      <c r="B1001" t="str">
        <f t="shared" si="122"/>
        <v/>
      </c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 s="58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  <c r="BY1001"/>
      <c r="BZ1001"/>
      <c r="CA1001"/>
      <c r="CB1001"/>
      <c r="CC1001"/>
      <c r="CD1001"/>
      <c r="CE1001"/>
      <c r="CF1001"/>
      <c r="CG1001"/>
      <c r="CH1001"/>
      <c r="CI1001"/>
      <c r="CJ1001"/>
      <c r="CK1001"/>
      <c r="CL1001"/>
      <c r="CM1001"/>
      <c r="CN1001"/>
    </row>
    <row r="1002" spans="2:92" x14ac:dyDescent="0.25">
      <c r="B1002" t="str">
        <f t="shared" si="122"/>
        <v/>
      </c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 s="58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  <c r="BY1002"/>
      <c r="BZ1002"/>
      <c r="CA1002"/>
      <c r="CB1002"/>
      <c r="CC1002"/>
      <c r="CD1002"/>
      <c r="CE1002"/>
      <c r="CF1002"/>
      <c r="CG1002"/>
      <c r="CH1002"/>
      <c r="CI1002"/>
      <c r="CJ1002"/>
      <c r="CK1002"/>
      <c r="CL1002"/>
      <c r="CM1002"/>
      <c r="CN1002"/>
    </row>
    <row r="1003" spans="2:92" x14ac:dyDescent="0.25">
      <c r="B1003" t="str">
        <f t="shared" si="122"/>
        <v/>
      </c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 s="58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  <c r="BY1003"/>
      <c r="BZ1003"/>
      <c r="CA1003"/>
      <c r="CB1003"/>
      <c r="CC1003"/>
      <c r="CD1003"/>
      <c r="CE1003"/>
      <c r="CF1003"/>
      <c r="CG1003"/>
      <c r="CH1003"/>
      <c r="CI1003"/>
      <c r="CJ1003"/>
      <c r="CK1003"/>
      <c r="CL1003"/>
      <c r="CM1003"/>
      <c r="CN1003"/>
    </row>
    <row r="1004" spans="2:92" x14ac:dyDescent="0.25">
      <c r="B1004" t="str">
        <f t="shared" si="122"/>
        <v/>
      </c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 s="58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  <c r="BY1004"/>
      <c r="BZ1004"/>
      <c r="CA1004"/>
      <c r="CB1004"/>
      <c r="CC1004"/>
      <c r="CD1004"/>
      <c r="CE1004"/>
      <c r="CF1004"/>
      <c r="CG1004"/>
      <c r="CH1004"/>
      <c r="CI1004"/>
      <c r="CJ1004"/>
      <c r="CK1004"/>
      <c r="CL1004"/>
      <c r="CM1004"/>
      <c r="CN1004"/>
    </row>
    <row r="1005" spans="2:92" x14ac:dyDescent="0.25">
      <c r="B1005" t="str">
        <f t="shared" si="122"/>
        <v/>
      </c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 s="58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  <c r="BY1005"/>
      <c r="BZ1005"/>
      <c r="CA1005"/>
      <c r="CB1005"/>
      <c r="CC1005"/>
      <c r="CD1005"/>
      <c r="CE1005"/>
      <c r="CF1005"/>
      <c r="CG1005"/>
      <c r="CH1005"/>
      <c r="CI1005"/>
      <c r="CJ1005"/>
      <c r="CK1005"/>
      <c r="CL1005"/>
      <c r="CM1005"/>
      <c r="CN1005"/>
    </row>
    <row r="1006" spans="2:92" x14ac:dyDescent="0.25">
      <c r="B1006" t="str">
        <f t="shared" si="122"/>
        <v/>
      </c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 s="58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  <c r="BY1006"/>
      <c r="BZ1006"/>
      <c r="CA1006"/>
      <c r="CB1006"/>
      <c r="CC1006"/>
      <c r="CD1006"/>
      <c r="CE1006"/>
      <c r="CF1006"/>
      <c r="CG1006"/>
      <c r="CH1006"/>
      <c r="CI1006"/>
      <c r="CJ1006"/>
      <c r="CK1006"/>
      <c r="CL1006"/>
      <c r="CM1006"/>
      <c r="CN1006"/>
    </row>
    <row r="1007" spans="2:92" x14ac:dyDescent="0.25">
      <c r="B1007" t="str">
        <f t="shared" si="122"/>
        <v/>
      </c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 s="58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  <c r="BY1007"/>
      <c r="BZ1007"/>
      <c r="CA1007"/>
      <c r="CB1007"/>
      <c r="CC1007"/>
      <c r="CD1007"/>
      <c r="CE1007"/>
      <c r="CF1007"/>
      <c r="CG1007"/>
      <c r="CH1007"/>
      <c r="CI1007"/>
      <c r="CJ1007"/>
      <c r="CK1007"/>
      <c r="CL1007"/>
      <c r="CM1007"/>
      <c r="CN1007"/>
    </row>
    <row r="1008" spans="2:92" x14ac:dyDescent="0.25">
      <c r="B1008" t="str">
        <f t="shared" si="122"/>
        <v/>
      </c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 s="5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  <c r="BY1008"/>
      <c r="BZ1008"/>
      <c r="CA1008"/>
      <c r="CB1008"/>
      <c r="CC1008"/>
      <c r="CD1008"/>
      <c r="CE1008"/>
      <c r="CF1008"/>
      <c r="CG1008"/>
      <c r="CH1008"/>
      <c r="CI1008"/>
      <c r="CJ1008"/>
      <c r="CK1008"/>
      <c r="CL1008"/>
      <c r="CM1008"/>
      <c r="CN1008"/>
    </row>
    <row r="1009" spans="2:92" x14ac:dyDescent="0.25">
      <c r="B1009" t="str">
        <f t="shared" si="122"/>
        <v/>
      </c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 s="58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  <c r="BY1009"/>
      <c r="BZ1009"/>
      <c r="CA1009"/>
      <c r="CB1009"/>
      <c r="CC1009"/>
      <c r="CD1009"/>
      <c r="CE1009"/>
      <c r="CF1009"/>
      <c r="CG1009"/>
      <c r="CH1009"/>
      <c r="CI1009"/>
      <c r="CJ1009"/>
      <c r="CK1009"/>
      <c r="CL1009"/>
      <c r="CM1009"/>
      <c r="CN1009"/>
    </row>
    <row r="1010" spans="2:92" x14ac:dyDescent="0.25">
      <c r="B1010" t="str">
        <f t="shared" si="122"/>
        <v/>
      </c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 s="58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  <c r="BY1010"/>
      <c r="BZ1010"/>
      <c r="CA1010"/>
      <c r="CB1010"/>
      <c r="CC1010"/>
      <c r="CD1010"/>
      <c r="CE1010"/>
      <c r="CF1010"/>
      <c r="CG1010"/>
      <c r="CH1010"/>
      <c r="CI1010"/>
      <c r="CJ1010"/>
      <c r="CK1010"/>
      <c r="CL1010"/>
      <c r="CM1010"/>
      <c r="CN1010"/>
    </row>
    <row r="1011" spans="2:92" x14ac:dyDescent="0.25">
      <c r="B1011" t="str">
        <f t="shared" si="122"/>
        <v/>
      </c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 s="58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  <c r="BY1011"/>
      <c r="BZ1011"/>
      <c r="CA1011"/>
      <c r="CB1011"/>
      <c r="CC1011"/>
      <c r="CD1011"/>
      <c r="CE1011"/>
      <c r="CF1011"/>
      <c r="CG1011"/>
      <c r="CH1011"/>
      <c r="CI1011"/>
      <c r="CJ1011"/>
      <c r="CK1011"/>
      <c r="CL1011"/>
      <c r="CM1011"/>
      <c r="CN1011"/>
    </row>
    <row r="1012" spans="2:92" x14ac:dyDescent="0.25">
      <c r="B1012" t="str">
        <f t="shared" si="122"/>
        <v/>
      </c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 s="58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  <c r="BY1012"/>
      <c r="BZ1012"/>
      <c r="CA1012"/>
      <c r="CB1012"/>
      <c r="CC1012"/>
      <c r="CD1012"/>
      <c r="CE1012"/>
      <c r="CF1012"/>
      <c r="CG1012"/>
      <c r="CH1012"/>
      <c r="CI1012"/>
      <c r="CJ1012"/>
      <c r="CK1012"/>
      <c r="CL1012"/>
      <c r="CM1012"/>
      <c r="CN1012"/>
    </row>
    <row r="1013" spans="2:92" x14ac:dyDescent="0.25">
      <c r="B1013" t="str">
        <f t="shared" si="122"/>
        <v/>
      </c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 s="58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  <c r="BY1013"/>
      <c r="BZ1013"/>
      <c r="CA1013"/>
      <c r="CB1013"/>
      <c r="CC1013"/>
      <c r="CD1013"/>
      <c r="CE1013"/>
      <c r="CF1013"/>
      <c r="CG1013"/>
      <c r="CH1013"/>
      <c r="CI1013"/>
      <c r="CJ1013"/>
      <c r="CK1013"/>
      <c r="CL1013"/>
      <c r="CM1013"/>
      <c r="CN1013"/>
    </row>
    <row r="1014" spans="2:92" x14ac:dyDescent="0.25">
      <c r="B1014" t="str">
        <f t="shared" si="122"/>
        <v/>
      </c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 s="58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  <c r="BY1014"/>
      <c r="BZ1014"/>
      <c r="CA1014"/>
      <c r="CB1014"/>
      <c r="CC1014"/>
      <c r="CD1014"/>
      <c r="CE1014"/>
      <c r="CF1014"/>
      <c r="CG1014"/>
      <c r="CH1014"/>
      <c r="CI1014"/>
      <c r="CJ1014"/>
      <c r="CK1014"/>
      <c r="CL1014"/>
      <c r="CM1014"/>
      <c r="CN1014"/>
    </row>
    <row r="1015" spans="2:92" x14ac:dyDescent="0.25">
      <c r="B1015" t="str">
        <f t="shared" si="122"/>
        <v/>
      </c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 s="58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  <c r="BY1015"/>
      <c r="BZ1015"/>
      <c r="CA1015"/>
      <c r="CB1015"/>
      <c r="CC1015"/>
      <c r="CD1015"/>
      <c r="CE1015"/>
      <c r="CF1015"/>
      <c r="CG1015"/>
      <c r="CH1015"/>
      <c r="CI1015"/>
      <c r="CJ1015"/>
      <c r="CK1015"/>
      <c r="CL1015"/>
      <c r="CM1015"/>
      <c r="CN1015"/>
    </row>
    <row r="1016" spans="2:92" x14ac:dyDescent="0.25">
      <c r="B1016" t="str">
        <f t="shared" si="122"/>
        <v/>
      </c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 s="58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  <c r="BY1016"/>
      <c r="BZ1016"/>
      <c r="CA1016"/>
      <c r="CB1016"/>
      <c r="CC1016"/>
      <c r="CD1016"/>
      <c r="CE1016"/>
      <c r="CF1016"/>
      <c r="CG1016"/>
      <c r="CH1016"/>
      <c r="CI1016"/>
      <c r="CJ1016"/>
      <c r="CK1016"/>
      <c r="CL1016"/>
      <c r="CM1016"/>
      <c r="CN1016"/>
    </row>
    <row r="1017" spans="2:92" x14ac:dyDescent="0.25">
      <c r="B1017" t="str">
        <f t="shared" si="122"/>
        <v/>
      </c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 s="58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  <c r="BY1017"/>
      <c r="BZ1017"/>
      <c r="CA1017"/>
      <c r="CB1017"/>
      <c r="CC1017"/>
      <c r="CD1017"/>
      <c r="CE1017"/>
      <c r="CF1017"/>
      <c r="CG1017"/>
      <c r="CH1017"/>
      <c r="CI1017"/>
      <c r="CJ1017"/>
      <c r="CK1017"/>
      <c r="CL1017"/>
      <c r="CM1017"/>
      <c r="CN1017"/>
    </row>
    <row r="1018" spans="2:92" x14ac:dyDescent="0.25">
      <c r="B1018" t="str">
        <f t="shared" si="122"/>
        <v/>
      </c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 s="5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  <c r="BY1018"/>
      <c r="BZ1018"/>
      <c r="CA1018"/>
      <c r="CB1018"/>
      <c r="CC1018"/>
      <c r="CD1018"/>
      <c r="CE1018"/>
      <c r="CF1018"/>
      <c r="CG1018"/>
      <c r="CH1018"/>
      <c r="CI1018"/>
      <c r="CJ1018"/>
      <c r="CK1018"/>
      <c r="CL1018"/>
      <c r="CM1018"/>
      <c r="CN1018"/>
    </row>
    <row r="1019" spans="2:92" x14ac:dyDescent="0.25">
      <c r="B1019" t="str">
        <f t="shared" si="122"/>
        <v/>
      </c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 s="58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  <c r="BY1019"/>
      <c r="BZ1019"/>
      <c r="CA1019"/>
      <c r="CB1019"/>
      <c r="CC1019"/>
      <c r="CD1019"/>
      <c r="CE1019"/>
      <c r="CF1019"/>
      <c r="CG1019"/>
      <c r="CH1019"/>
      <c r="CI1019"/>
      <c r="CJ1019"/>
      <c r="CK1019"/>
      <c r="CL1019"/>
      <c r="CM1019"/>
      <c r="CN1019"/>
    </row>
    <row r="1020" spans="2:92" x14ac:dyDescent="0.25">
      <c r="B1020" t="str">
        <f t="shared" si="122"/>
        <v/>
      </c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 s="58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  <c r="BY1020"/>
      <c r="BZ1020"/>
      <c r="CA1020"/>
      <c r="CB1020"/>
      <c r="CC1020"/>
      <c r="CD1020"/>
      <c r="CE1020"/>
      <c r="CF1020"/>
      <c r="CG1020"/>
      <c r="CH1020"/>
      <c r="CI1020"/>
      <c r="CJ1020"/>
      <c r="CK1020"/>
      <c r="CL1020"/>
      <c r="CM1020"/>
      <c r="CN1020"/>
    </row>
    <row r="1021" spans="2:92" x14ac:dyDescent="0.25">
      <c r="B1021" t="str">
        <f t="shared" si="122"/>
        <v/>
      </c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 s="58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  <c r="BY1021"/>
      <c r="BZ1021"/>
      <c r="CA1021"/>
      <c r="CB1021"/>
      <c r="CC1021"/>
      <c r="CD1021"/>
      <c r="CE1021"/>
      <c r="CF1021"/>
      <c r="CG1021"/>
      <c r="CH1021"/>
      <c r="CI1021"/>
      <c r="CJ1021"/>
      <c r="CK1021"/>
      <c r="CL1021"/>
      <c r="CM1021"/>
      <c r="CN1021"/>
    </row>
    <row r="1022" spans="2:92" x14ac:dyDescent="0.25">
      <c r="B1022" t="str">
        <f t="shared" si="122"/>
        <v/>
      </c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 s="58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  <c r="BY1022"/>
      <c r="BZ1022"/>
      <c r="CA1022"/>
      <c r="CB1022"/>
      <c r="CC1022"/>
      <c r="CD1022"/>
      <c r="CE1022"/>
      <c r="CF1022"/>
      <c r="CG1022"/>
      <c r="CH1022"/>
      <c r="CI1022"/>
      <c r="CJ1022"/>
      <c r="CK1022"/>
      <c r="CL1022"/>
      <c r="CM1022"/>
      <c r="CN1022"/>
    </row>
    <row r="1023" spans="2:92" x14ac:dyDescent="0.25">
      <c r="B1023" t="str">
        <f t="shared" si="122"/>
        <v/>
      </c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 s="58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  <c r="BY1023"/>
      <c r="BZ1023"/>
      <c r="CA1023"/>
      <c r="CB1023"/>
      <c r="CC1023"/>
      <c r="CD1023"/>
      <c r="CE1023"/>
      <c r="CF1023"/>
      <c r="CG1023"/>
      <c r="CH1023"/>
      <c r="CI1023"/>
      <c r="CJ1023"/>
      <c r="CK1023"/>
      <c r="CL1023"/>
      <c r="CM1023"/>
      <c r="CN1023"/>
    </row>
    <row r="1024" spans="2:92" x14ac:dyDescent="0.25">
      <c r="B1024" t="str">
        <f t="shared" ref="B1024:B1087" si="123">IF(C1024&lt;&gt;"",CONCATENATE(C1024,F1024,D1024,I1024),"")</f>
        <v/>
      </c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 s="58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  <c r="BY1024"/>
      <c r="BZ1024"/>
      <c r="CA1024"/>
      <c r="CB1024"/>
      <c r="CC1024"/>
      <c r="CD1024"/>
      <c r="CE1024"/>
      <c r="CF1024"/>
      <c r="CG1024"/>
      <c r="CH1024"/>
      <c r="CI1024"/>
      <c r="CJ1024"/>
      <c r="CK1024"/>
      <c r="CL1024"/>
      <c r="CM1024"/>
      <c r="CN1024"/>
    </row>
    <row r="1025" spans="2:92" x14ac:dyDescent="0.25">
      <c r="B1025" t="str">
        <f t="shared" si="123"/>
        <v/>
      </c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 s="58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  <c r="BY1025"/>
      <c r="BZ1025"/>
      <c r="CA1025"/>
      <c r="CB1025"/>
      <c r="CC1025"/>
      <c r="CD1025"/>
      <c r="CE1025"/>
      <c r="CF1025"/>
      <c r="CG1025"/>
      <c r="CH1025"/>
      <c r="CI1025"/>
      <c r="CJ1025"/>
      <c r="CK1025"/>
      <c r="CL1025"/>
      <c r="CM1025"/>
      <c r="CN1025"/>
    </row>
    <row r="1026" spans="2:92" x14ac:dyDescent="0.25">
      <c r="B1026" t="str">
        <f t="shared" si="123"/>
        <v/>
      </c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 s="58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  <c r="BY1026"/>
      <c r="BZ1026"/>
      <c r="CA1026"/>
      <c r="CB1026"/>
      <c r="CC1026"/>
      <c r="CD1026"/>
      <c r="CE1026"/>
      <c r="CF1026"/>
      <c r="CG1026"/>
      <c r="CH1026"/>
      <c r="CI1026"/>
      <c r="CJ1026"/>
      <c r="CK1026"/>
      <c r="CL1026"/>
      <c r="CM1026"/>
      <c r="CN1026"/>
    </row>
    <row r="1027" spans="2:92" x14ac:dyDescent="0.25">
      <c r="B1027" t="str">
        <f t="shared" si="123"/>
        <v/>
      </c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 s="58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  <c r="BY1027"/>
      <c r="BZ1027"/>
      <c r="CA1027"/>
      <c r="CB1027"/>
      <c r="CC1027"/>
      <c r="CD1027"/>
      <c r="CE1027"/>
      <c r="CF1027"/>
      <c r="CG1027"/>
      <c r="CH1027"/>
      <c r="CI1027"/>
      <c r="CJ1027"/>
      <c r="CK1027"/>
      <c r="CL1027"/>
      <c r="CM1027"/>
      <c r="CN1027"/>
    </row>
    <row r="1028" spans="2:92" x14ac:dyDescent="0.25">
      <c r="B1028" t="str">
        <f t="shared" si="123"/>
        <v/>
      </c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 s="5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  <c r="BY1028"/>
      <c r="BZ1028"/>
      <c r="CA1028"/>
      <c r="CB1028"/>
      <c r="CC1028"/>
      <c r="CD1028"/>
      <c r="CE1028"/>
      <c r="CF1028"/>
      <c r="CG1028"/>
      <c r="CH1028"/>
      <c r="CI1028"/>
      <c r="CJ1028"/>
      <c r="CK1028"/>
      <c r="CL1028"/>
      <c r="CM1028"/>
      <c r="CN1028"/>
    </row>
    <row r="1029" spans="2:92" x14ac:dyDescent="0.25">
      <c r="B1029" t="str">
        <f t="shared" si="123"/>
        <v/>
      </c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 s="58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  <c r="BY1029"/>
      <c r="BZ1029"/>
      <c r="CA1029"/>
      <c r="CB1029"/>
      <c r="CC1029"/>
      <c r="CD1029"/>
      <c r="CE1029"/>
      <c r="CF1029"/>
      <c r="CG1029"/>
      <c r="CH1029"/>
      <c r="CI1029"/>
      <c r="CJ1029"/>
      <c r="CK1029"/>
      <c r="CL1029"/>
      <c r="CM1029"/>
      <c r="CN1029"/>
    </row>
    <row r="1030" spans="2:92" x14ac:dyDescent="0.25">
      <c r="B1030" t="str">
        <f t="shared" si="123"/>
        <v/>
      </c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 s="58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  <c r="BY1030"/>
      <c r="BZ1030"/>
      <c r="CA1030"/>
      <c r="CB1030"/>
      <c r="CC1030"/>
      <c r="CD1030"/>
      <c r="CE1030"/>
      <c r="CF1030"/>
      <c r="CG1030"/>
      <c r="CH1030"/>
      <c r="CI1030"/>
      <c r="CJ1030"/>
      <c r="CK1030"/>
      <c r="CL1030"/>
      <c r="CM1030"/>
      <c r="CN1030"/>
    </row>
    <row r="1031" spans="2:92" x14ac:dyDescent="0.25">
      <c r="B1031" t="str">
        <f t="shared" si="123"/>
        <v/>
      </c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 s="58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  <c r="BY1031"/>
      <c r="BZ1031"/>
      <c r="CA1031"/>
      <c r="CB1031"/>
      <c r="CC1031"/>
      <c r="CD1031"/>
      <c r="CE1031"/>
      <c r="CF1031"/>
      <c r="CG1031"/>
      <c r="CH1031"/>
      <c r="CI1031"/>
      <c r="CJ1031"/>
      <c r="CK1031"/>
      <c r="CL1031"/>
      <c r="CM1031"/>
      <c r="CN1031"/>
    </row>
    <row r="1032" spans="2:92" x14ac:dyDescent="0.25">
      <c r="B1032" t="str">
        <f t="shared" si="123"/>
        <v/>
      </c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 s="58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  <c r="BY1032"/>
      <c r="BZ1032"/>
      <c r="CA1032"/>
      <c r="CB1032"/>
      <c r="CC1032"/>
      <c r="CD1032"/>
      <c r="CE1032"/>
      <c r="CF1032"/>
      <c r="CG1032"/>
      <c r="CH1032"/>
      <c r="CI1032"/>
      <c r="CJ1032"/>
      <c r="CK1032"/>
      <c r="CL1032"/>
      <c r="CM1032"/>
      <c r="CN1032"/>
    </row>
    <row r="1033" spans="2:92" x14ac:dyDescent="0.25">
      <c r="B1033" t="str">
        <f t="shared" si="123"/>
        <v/>
      </c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 s="58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  <c r="BY1033"/>
      <c r="BZ1033"/>
      <c r="CA1033"/>
      <c r="CB1033"/>
      <c r="CC1033"/>
      <c r="CD1033"/>
      <c r="CE1033"/>
      <c r="CF1033"/>
      <c r="CG1033"/>
      <c r="CH1033"/>
      <c r="CI1033"/>
      <c r="CJ1033"/>
      <c r="CK1033"/>
      <c r="CL1033"/>
      <c r="CM1033"/>
      <c r="CN1033"/>
    </row>
    <row r="1034" spans="2:92" x14ac:dyDescent="0.25">
      <c r="B1034" t="str">
        <f t="shared" si="123"/>
        <v/>
      </c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 s="58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  <c r="BY1034"/>
      <c r="BZ1034"/>
      <c r="CA1034"/>
      <c r="CB1034"/>
      <c r="CC1034"/>
      <c r="CD1034"/>
      <c r="CE1034"/>
      <c r="CF1034"/>
      <c r="CG1034"/>
      <c r="CH1034"/>
      <c r="CI1034"/>
      <c r="CJ1034"/>
      <c r="CK1034"/>
      <c r="CL1034"/>
      <c r="CM1034"/>
      <c r="CN1034"/>
    </row>
    <row r="1035" spans="2:92" x14ac:dyDescent="0.25">
      <c r="B1035" t="str">
        <f t="shared" si="123"/>
        <v/>
      </c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 s="58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  <c r="BY1035"/>
      <c r="BZ1035"/>
      <c r="CA1035"/>
      <c r="CB1035"/>
      <c r="CC1035"/>
      <c r="CD1035"/>
      <c r="CE1035"/>
      <c r="CF1035"/>
      <c r="CG1035"/>
      <c r="CH1035"/>
      <c r="CI1035"/>
      <c r="CJ1035"/>
      <c r="CK1035"/>
      <c r="CL1035"/>
      <c r="CM1035"/>
      <c r="CN1035"/>
    </row>
    <row r="1036" spans="2:92" x14ac:dyDescent="0.25">
      <c r="B1036" t="str">
        <f t="shared" si="123"/>
        <v/>
      </c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 s="58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  <c r="BY1036"/>
      <c r="BZ1036"/>
      <c r="CA1036"/>
      <c r="CB1036"/>
      <c r="CC1036"/>
      <c r="CD1036"/>
      <c r="CE1036"/>
      <c r="CF1036"/>
      <c r="CG1036"/>
      <c r="CH1036"/>
      <c r="CI1036"/>
      <c r="CJ1036"/>
      <c r="CK1036"/>
      <c r="CL1036"/>
      <c r="CM1036"/>
      <c r="CN1036"/>
    </row>
    <row r="1037" spans="2:92" x14ac:dyDescent="0.25">
      <c r="B1037" t="str">
        <f t="shared" si="123"/>
        <v/>
      </c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 s="58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  <c r="BY1037"/>
      <c r="BZ1037"/>
      <c r="CA1037"/>
      <c r="CB1037"/>
      <c r="CC1037"/>
      <c r="CD1037"/>
      <c r="CE1037"/>
      <c r="CF1037"/>
      <c r="CG1037"/>
      <c r="CH1037"/>
      <c r="CI1037"/>
      <c r="CJ1037"/>
      <c r="CK1037"/>
      <c r="CL1037"/>
      <c r="CM1037"/>
      <c r="CN1037"/>
    </row>
    <row r="1038" spans="2:92" x14ac:dyDescent="0.25">
      <c r="B1038" t="str">
        <f t="shared" si="123"/>
        <v/>
      </c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 s="5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  <c r="BY1038"/>
      <c r="BZ1038"/>
      <c r="CA1038"/>
      <c r="CB1038"/>
      <c r="CC1038"/>
      <c r="CD1038"/>
      <c r="CE1038"/>
      <c r="CF1038"/>
      <c r="CG1038"/>
      <c r="CH1038"/>
      <c r="CI1038"/>
      <c r="CJ1038"/>
      <c r="CK1038"/>
      <c r="CL1038"/>
      <c r="CM1038"/>
      <c r="CN1038"/>
    </row>
    <row r="1039" spans="2:92" x14ac:dyDescent="0.25">
      <c r="B1039" t="str">
        <f t="shared" si="123"/>
        <v/>
      </c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 s="58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  <c r="BY1039"/>
      <c r="BZ1039"/>
      <c r="CA1039"/>
      <c r="CB1039"/>
      <c r="CC1039"/>
      <c r="CD1039"/>
      <c r="CE1039"/>
      <c r="CF1039"/>
      <c r="CG1039"/>
      <c r="CH1039"/>
      <c r="CI1039"/>
      <c r="CJ1039"/>
      <c r="CK1039"/>
      <c r="CL1039"/>
      <c r="CM1039"/>
      <c r="CN1039"/>
    </row>
    <row r="1040" spans="2:92" x14ac:dyDescent="0.25">
      <c r="B1040" t="str">
        <f t="shared" si="123"/>
        <v/>
      </c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 s="58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  <c r="BY1040"/>
      <c r="BZ1040"/>
      <c r="CA1040"/>
      <c r="CB1040"/>
      <c r="CC1040"/>
      <c r="CD1040"/>
      <c r="CE1040"/>
      <c r="CF1040"/>
      <c r="CG1040"/>
      <c r="CH1040"/>
      <c r="CI1040"/>
      <c r="CJ1040"/>
      <c r="CK1040"/>
      <c r="CL1040"/>
      <c r="CM1040"/>
      <c r="CN1040"/>
    </row>
    <row r="1041" spans="2:92" x14ac:dyDescent="0.25">
      <c r="B1041" t="str">
        <f t="shared" si="123"/>
        <v/>
      </c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 s="58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  <c r="BY1041"/>
      <c r="BZ1041"/>
      <c r="CA1041"/>
      <c r="CB1041"/>
      <c r="CC1041"/>
      <c r="CD1041"/>
      <c r="CE1041"/>
      <c r="CF1041"/>
      <c r="CG1041"/>
      <c r="CH1041"/>
      <c r="CI1041"/>
      <c r="CJ1041"/>
      <c r="CK1041"/>
      <c r="CL1041"/>
      <c r="CM1041"/>
      <c r="CN1041"/>
    </row>
    <row r="1042" spans="2:92" x14ac:dyDescent="0.25">
      <c r="B1042" t="str">
        <f t="shared" si="123"/>
        <v/>
      </c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 s="58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  <c r="BY1042"/>
      <c r="BZ1042"/>
      <c r="CA1042"/>
      <c r="CB1042"/>
      <c r="CC1042"/>
      <c r="CD1042"/>
      <c r="CE1042"/>
      <c r="CF1042"/>
      <c r="CG1042"/>
      <c r="CH1042"/>
      <c r="CI1042"/>
      <c r="CJ1042"/>
      <c r="CK1042"/>
      <c r="CL1042"/>
      <c r="CM1042"/>
      <c r="CN1042"/>
    </row>
    <row r="1043" spans="2:92" x14ac:dyDescent="0.25">
      <c r="B1043" t="str">
        <f t="shared" si="123"/>
        <v/>
      </c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 s="58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  <c r="BY1043"/>
      <c r="BZ1043"/>
      <c r="CA1043"/>
      <c r="CB1043"/>
      <c r="CC1043"/>
      <c r="CD1043"/>
      <c r="CE1043"/>
      <c r="CF1043"/>
      <c r="CG1043"/>
      <c r="CH1043"/>
      <c r="CI1043"/>
      <c r="CJ1043"/>
      <c r="CK1043"/>
      <c r="CL1043"/>
      <c r="CM1043"/>
      <c r="CN1043"/>
    </row>
    <row r="1044" spans="2:92" x14ac:dyDescent="0.25">
      <c r="B1044" t="str">
        <f t="shared" si="123"/>
        <v/>
      </c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 s="58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  <c r="BY1044"/>
      <c r="BZ1044"/>
      <c r="CA1044"/>
      <c r="CB1044"/>
      <c r="CC1044"/>
      <c r="CD1044"/>
      <c r="CE1044"/>
      <c r="CF1044"/>
      <c r="CG1044"/>
      <c r="CH1044"/>
      <c r="CI1044"/>
      <c r="CJ1044"/>
      <c r="CK1044"/>
      <c r="CL1044"/>
      <c r="CM1044"/>
      <c r="CN1044"/>
    </row>
    <row r="1045" spans="2:92" x14ac:dyDescent="0.25">
      <c r="B1045" t="str">
        <f t="shared" si="123"/>
        <v/>
      </c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 s="58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  <c r="BY1045"/>
      <c r="BZ1045"/>
      <c r="CA1045"/>
      <c r="CB1045"/>
      <c r="CC1045"/>
      <c r="CD1045"/>
      <c r="CE1045"/>
      <c r="CF1045"/>
      <c r="CG1045"/>
      <c r="CH1045"/>
      <c r="CI1045"/>
      <c r="CJ1045"/>
      <c r="CK1045"/>
      <c r="CL1045"/>
      <c r="CM1045"/>
      <c r="CN1045"/>
    </row>
    <row r="1046" spans="2:92" x14ac:dyDescent="0.25">
      <c r="B1046" t="str">
        <f t="shared" si="123"/>
        <v/>
      </c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 s="58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  <c r="BY1046"/>
      <c r="BZ1046"/>
      <c r="CA1046"/>
      <c r="CB1046"/>
      <c r="CC1046"/>
      <c r="CD1046"/>
      <c r="CE1046"/>
      <c r="CF1046"/>
      <c r="CG1046"/>
      <c r="CH1046"/>
      <c r="CI1046"/>
      <c r="CJ1046"/>
      <c r="CK1046"/>
      <c r="CL1046"/>
      <c r="CM1046"/>
      <c r="CN1046"/>
    </row>
    <row r="1047" spans="2:92" x14ac:dyDescent="0.25">
      <c r="B1047" t="str">
        <f t="shared" si="123"/>
        <v/>
      </c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 s="58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  <c r="BY1047"/>
      <c r="BZ1047"/>
      <c r="CA1047"/>
      <c r="CB1047"/>
      <c r="CC1047"/>
      <c r="CD1047"/>
      <c r="CE1047"/>
      <c r="CF1047"/>
      <c r="CG1047"/>
      <c r="CH1047"/>
      <c r="CI1047"/>
      <c r="CJ1047"/>
      <c r="CK1047"/>
      <c r="CL1047"/>
      <c r="CM1047"/>
      <c r="CN1047"/>
    </row>
    <row r="1048" spans="2:92" x14ac:dyDescent="0.25">
      <c r="B1048" t="str">
        <f t="shared" si="123"/>
        <v/>
      </c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 s="5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  <c r="BY1048"/>
      <c r="BZ1048"/>
      <c r="CA1048"/>
      <c r="CB1048"/>
      <c r="CC1048"/>
      <c r="CD1048"/>
      <c r="CE1048"/>
      <c r="CF1048"/>
      <c r="CG1048"/>
      <c r="CH1048"/>
      <c r="CI1048"/>
      <c r="CJ1048"/>
      <c r="CK1048"/>
      <c r="CL1048"/>
      <c r="CM1048"/>
      <c r="CN1048"/>
    </row>
    <row r="1049" spans="2:92" x14ac:dyDescent="0.25">
      <c r="B1049" t="str">
        <f t="shared" si="123"/>
        <v/>
      </c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 s="58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  <c r="BY1049"/>
      <c r="BZ1049"/>
      <c r="CA1049"/>
      <c r="CB1049"/>
      <c r="CC1049"/>
      <c r="CD1049"/>
      <c r="CE1049"/>
      <c r="CF1049"/>
      <c r="CG1049"/>
      <c r="CH1049"/>
      <c r="CI1049"/>
      <c r="CJ1049"/>
      <c r="CK1049"/>
      <c r="CL1049"/>
      <c r="CM1049"/>
      <c r="CN1049"/>
    </row>
    <row r="1050" spans="2:92" x14ac:dyDescent="0.25">
      <c r="B1050" t="str">
        <f t="shared" si="123"/>
        <v/>
      </c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 s="58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  <c r="BY1050"/>
      <c r="BZ1050"/>
      <c r="CA1050"/>
      <c r="CB1050"/>
      <c r="CC1050"/>
      <c r="CD1050"/>
      <c r="CE1050"/>
      <c r="CF1050"/>
      <c r="CG1050"/>
      <c r="CH1050"/>
      <c r="CI1050"/>
      <c r="CJ1050"/>
      <c r="CK1050"/>
      <c r="CL1050"/>
      <c r="CM1050"/>
      <c r="CN1050"/>
    </row>
    <row r="1051" spans="2:92" x14ac:dyDescent="0.25">
      <c r="B1051" t="str">
        <f t="shared" si="123"/>
        <v/>
      </c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 s="58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  <c r="BY1051"/>
      <c r="BZ1051"/>
      <c r="CA1051"/>
      <c r="CB1051"/>
      <c r="CC1051"/>
      <c r="CD1051"/>
      <c r="CE1051"/>
      <c r="CF1051"/>
      <c r="CG1051"/>
      <c r="CH1051"/>
      <c r="CI1051"/>
      <c r="CJ1051"/>
      <c r="CK1051"/>
      <c r="CL1051"/>
      <c r="CM1051"/>
      <c r="CN1051"/>
    </row>
    <row r="1052" spans="2:92" x14ac:dyDescent="0.25">
      <c r="B1052" t="str">
        <f t="shared" si="123"/>
        <v/>
      </c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 s="58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  <c r="BY1052"/>
      <c r="BZ1052"/>
      <c r="CA1052"/>
      <c r="CB1052"/>
      <c r="CC1052"/>
      <c r="CD1052"/>
      <c r="CE1052"/>
      <c r="CF1052"/>
      <c r="CG1052"/>
      <c r="CH1052"/>
      <c r="CI1052"/>
      <c r="CJ1052"/>
      <c r="CK1052"/>
      <c r="CL1052"/>
      <c r="CM1052"/>
      <c r="CN1052"/>
    </row>
    <row r="1053" spans="2:92" x14ac:dyDescent="0.25">
      <c r="B1053" t="str">
        <f t="shared" si="123"/>
        <v/>
      </c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 s="58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  <c r="BY1053"/>
      <c r="BZ1053"/>
      <c r="CA1053"/>
      <c r="CB1053"/>
      <c r="CC1053"/>
      <c r="CD1053"/>
      <c r="CE1053"/>
      <c r="CF1053"/>
      <c r="CG1053"/>
      <c r="CH1053"/>
      <c r="CI1053"/>
      <c r="CJ1053"/>
      <c r="CK1053"/>
      <c r="CL1053"/>
      <c r="CM1053"/>
      <c r="CN1053"/>
    </row>
    <row r="1054" spans="2:92" x14ac:dyDescent="0.25">
      <c r="B1054" t="str">
        <f t="shared" si="123"/>
        <v/>
      </c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 s="58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  <c r="BY1054"/>
      <c r="BZ1054"/>
      <c r="CA1054"/>
      <c r="CB1054"/>
      <c r="CC1054"/>
      <c r="CD1054"/>
      <c r="CE1054"/>
      <c r="CF1054"/>
      <c r="CG1054"/>
      <c r="CH1054"/>
      <c r="CI1054"/>
      <c r="CJ1054"/>
      <c r="CK1054"/>
      <c r="CL1054"/>
      <c r="CM1054"/>
      <c r="CN1054"/>
    </row>
    <row r="1055" spans="2:92" x14ac:dyDescent="0.25">
      <c r="B1055" t="str">
        <f t="shared" si="123"/>
        <v/>
      </c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 s="58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  <c r="BY1055"/>
      <c r="BZ1055"/>
      <c r="CA1055"/>
      <c r="CB1055"/>
      <c r="CC1055"/>
      <c r="CD1055"/>
      <c r="CE1055"/>
      <c r="CF1055"/>
      <c r="CG1055"/>
      <c r="CH1055"/>
      <c r="CI1055"/>
      <c r="CJ1055"/>
      <c r="CK1055"/>
      <c r="CL1055"/>
      <c r="CM1055"/>
      <c r="CN1055"/>
    </row>
    <row r="1056" spans="2:92" x14ac:dyDescent="0.25">
      <c r="B1056" t="str">
        <f t="shared" si="123"/>
        <v/>
      </c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 s="58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/>
      <c r="BG1056"/>
      <c r="BH1056"/>
      <c r="BI1056"/>
      <c r="BJ1056"/>
      <c r="BK1056"/>
      <c r="BL1056"/>
      <c r="BM1056"/>
      <c r="BN1056"/>
      <c r="BO1056"/>
      <c r="BP1056"/>
      <c r="BQ1056"/>
      <c r="BR1056"/>
      <c r="BS1056"/>
      <c r="BT1056"/>
      <c r="BU1056"/>
      <c r="BV1056"/>
      <c r="BW1056"/>
      <c r="BX1056"/>
      <c r="BY1056"/>
      <c r="BZ1056"/>
      <c r="CA1056"/>
      <c r="CB1056"/>
      <c r="CC1056"/>
      <c r="CD1056"/>
      <c r="CE1056"/>
      <c r="CF1056"/>
      <c r="CG1056"/>
      <c r="CH1056"/>
      <c r="CI1056"/>
      <c r="CJ1056"/>
      <c r="CK1056"/>
      <c r="CL1056"/>
      <c r="CM1056"/>
      <c r="CN1056"/>
    </row>
    <row r="1057" spans="2:92" x14ac:dyDescent="0.25">
      <c r="B1057" t="str">
        <f t="shared" si="123"/>
        <v/>
      </c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 s="58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/>
      <c r="BG1057"/>
      <c r="BH1057"/>
      <c r="BI1057"/>
      <c r="BJ1057"/>
      <c r="BK1057"/>
      <c r="BL1057"/>
      <c r="BM1057"/>
      <c r="BN1057"/>
      <c r="BO1057"/>
      <c r="BP1057"/>
      <c r="BQ1057"/>
      <c r="BR1057"/>
      <c r="BS1057"/>
      <c r="BT1057"/>
      <c r="BU1057"/>
      <c r="BV1057"/>
      <c r="BW1057"/>
      <c r="BX1057"/>
      <c r="BY1057"/>
      <c r="BZ1057"/>
      <c r="CA1057"/>
      <c r="CB1057"/>
      <c r="CC1057"/>
      <c r="CD1057"/>
      <c r="CE1057"/>
      <c r="CF1057"/>
      <c r="CG1057"/>
      <c r="CH1057"/>
      <c r="CI1057"/>
      <c r="CJ1057"/>
      <c r="CK1057"/>
      <c r="CL1057"/>
      <c r="CM1057"/>
      <c r="CN1057"/>
    </row>
    <row r="1058" spans="2:92" x14ac:dyDescent="0.25">
      <c r="B1058" t="str">
        <f t="shared" si="123"/>
        <v/>
      </c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 s="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/>
      <c r="BG1058"/>
      <c r="BH1058"/>
      <c r="BI1058"/>
      <c r="BJ1058"/>
      <c r="BK1058"/>
      <c r="BL1058"/>
      <c r="BM1058"/>
      <c r="BN1058"/>
      <c r="BO1058"/>
      <c r="BP1058"/>
      <c r="BQ1058"/>
      <c r="BR1058"/>
      <c r="BS1058"/>
      <c r="BT1058"/>
      <c r="BU1058"/>
      <c r="BV1058"/>
      <c r="BW1058"/>
      <c r="BX1058"/>
      <c r="BY1058"/>
      <c r="BZ1058"/>
      <c r="CA1058"/>
      <c r="CB1058"/>
      <c r="CC1058"/>
      <c r="CD1058"/>
      <c r="CE1058"/>
      <c r="CF1058"/>
      <c r="CG1058"/>
      <c r="CH1058"/>
      <c r="CI1058"/>
      <c r="CJ1058"/>
      <c r="CK1058"/>
      <c r="CL1058"/>
      <c r="CM1058"/>
      <c r="CN1058"/>
    </row>
    <row r="1059" spans="2:92" x14ac:dyDescent="0.25">
      <c r="B1059" t="str">
        <f t="shared" si="123"/>
        <v/>
      </c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 s="58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/>
      <c r="BG1059"/>
      <c r="BH1059"/>
      <c r="BI1059"/>
      <c r="BJ1059"/>
      <c r="BK1059"/>
      <c r="BL1059"/>
      <c r="BM1059"/>
      <c r="BN1059"/>
      <c r="BO1059"/>
      <c r="BP1059"/>
      <c r="BQ1059"/>
      <c r="BR1059"/>
      <c r="BS1059"/>
      <c r="BT1059"/>
      <c r="BU1059"/>
      <c r="BV1059"/>
      <c r="BW1059"/>
      <c r="BX1059"/>
      <c r="BY1059"/>
      <c r="BZ1059"/>
      <c r="CA1059"/>
      <c r="CB1059"/>
      <c r="CC1059"/>
      <c r="CD1059"/>
      <c r="CE1059"/>
      <c r="CF1059"/>
      <c r="CG1059"/>
      <c r="CH1059"/>
      <c r="CI1059"/>
      <c r="CJ1059"/>
      <c r="CK1059"/>
      <c r="CL1059"/>
      <c r="CM1059"/>
      <c r="CN1059"/>
    </row>
    <row r="1060" spans="2:92" x14ac:dyDescent="0.25">
      <c r="B1060" t="str">
        <f t="shared" si="123"/>
        <v/>
      </c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 s="58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/>
      <c r="BG1060"/>
      <c r="BH1060"/>
      <c r="BI1060"/>
      <c r="BJ1060"/>
      <c r="BK1060"/>
      <c r="BL1060"/>
      <c r="BM1060"/>
      <c r="BN1060"/>
      <c r="BO1060"/>
      <c r="BP1060"/>
      <c r="BQ1060"/>
      <c r="BR1060"/>
      <c r="BS1060"/>
      <c r="BT1060"/>
      <c r="BU1060"/>
      <c r="BV1060"/>
      <c r="BW1060"/>
      <c r="BX1060"/>
      <c r="BY1060"/>
      <c r="BZ1060"/>
      <c r="CA1060"/>
      <c r="CB1060"/>
      <c r="CC1060"/>
      <c r="CD1060"/>
      <c r="CE1060"/>
      <c r="CF1060"/>
      <c r="CG1060"/>
      <c r="CH1060"/>
      <c r="CI1060"/>
      <c r="CJ1060"/>
      <c r="CK1060"/>
      <c r="CL1060"/>
      <c r="CM1060"/>
      <c r="CN1060"/>
    </row>
    <row r="1061" spans="2:92" x14ac:dyDescent="0.25">
      <c r="B1061" t="str">
        <f t="shared" si="123"/>
        <v/>
      </c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 s="58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/>
      <c r="BG1061"/>
      <c r="BH1061"/>
      <c r="BI1061"/>
      <c r="BJ1061"/>
      <c r="BK1061"/>
      <c r="BL1061"/>
      <c r="BM1061"/>
      <c r="BN1061"/>
      <c r="BO1061"/>
      <c r="BP1061"/>
      <c r="BQ1061"/>
      <c r="BR1061"/>
      <c r="BS1061"/>
      <c r="BT1061"/>
      <c r="BU1061"/>
      <c r="BV1061"/>
      <c r="BW1061"/>
      <c r="BX1061"/>
      <c r="BY1061"/>
      <c r="BZ1061"/>
      <c r="CA1061"/>
      <c r="CB1061"/>
      <c r="CC1061"/>
      <c r="CD1061"/>
      <c r="CE1061"/>
      <c r="CF1061"/>
      <c r="CG1061"/>
      <c r="CH1061"/>
      <c r="CI1061"/>
      <c r="CJ1061"/>
      <c r="CK1061"/>
      <c r="CL1061"/>
      <c r="CM1061"/>
      <c r="CN1061"/>
    </row>
    <row r="1062" spans="2:92" x14ac:dyDescent="0.25">
      <c r="B1062" t="str">
        <f t="shared" si="123"/>
        <v/>
      </c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 s="58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/>
      <c r="BG1062"/>
      <c r="BH1062"/>
      <c r="BI1062"/>
      <c r="BJ1062"/>
      <c r="BK1062"/>
      <c r="BL1062"/>
      <c r="BM1062"/>
      <c r="BN1062"/>
      <c r="BO1062"/>
      <c r="BP1062"/>
      <c r="BQ1062"/>
      <c r="BR1062"/>
      <c r="BS1062"/>
      <c r="BT1062"/>
      <c r="BU1062"/>
      <c r="BV1062"/>
      <c r="BW1062"/>
      <c r="BX1062"/>
      <c r="BY1062"/>
      <c r="BZ1062"/>
      <c r="CA1062"/>
      <c r="CB1062"/>
      <c r="CC1062"/>
      <c r="CD1062"/>
      <c r="CE1062"/>
      <c r="CF1062"/>
      <c r="CG1062"/>
      <c r="CH1062"/>
      <c r="CI1062"/>
      <c r="CJ1062"/>
      <c r="CK1062"/>
      <c r="CL1062"/>
      <c r="CM1062"/>
      <c r="CN1062"/>
    </row>
    <row r="1063" spans="2:92" x14ac:dyDescent="0.25">
      <c r="B1063" t="str">
        <f t="shared" si="123"/>
        <v/>
      </c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 s="58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/>
      <c r="BG1063"/>
      <c r="BH1063"/>
      <c r="BI1063"/>
      <c r="BJ1063"/>
      <c r="BK1063"/>
      <c r="BL1063"/>
      <c r="BM1063"/>
      <c r="BN1063"/>
      <c r="BO1063"/>
      <c r="BP1063"/>
      <c r="BQ1063"/>
      <c r="BR1063"/>
      <c r="BS1063"/>
      <c r="BT1063"/>
      <c r="BU1063"/>
      <c r="BV1063"/>
      <c r="BW1063"/>
      <c r="BX1063"/>
      <c r="BY1063"/>
      <c r="BZ1063"/>
      <c r="CA1063"/>
      <c r="CB1063"/>
      <c r="CC1063"/>
      <c r="CD1063"/>
      <c r="CE1063"/>
      <c r="CF1063"/>
      <c r="CG1063"/>
      <c r="CH1063"/>
      <c r="CI1063"/>
      <c r="CJ1063"/>
      <c r="CK1063"/>
      <c r="CL1063"/>
      <c r="CM1063"/>
      <c r="CN1063"/>
    </row>
    <row r="1064" spans="2:92" x14ac:dyDescent="0.25">
      <c r="B1064" t="str">
        <f t="shared" si="123"/>
        <v/>
      </c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 s="58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/>
      <c r="BG1064"/>
      <c r="BH1064"/>
      <c r="BI1064"/>
      <c r="BJ1064"/>
      <c r="BK1064"/>
      <c r="BL1064"/>
      <c r="BM1064"/>
      <c r="BN1064"/>
      <c r="BO1064"/>
      <c r="BP1064"/>
      <c r="BQ1064"/>
      <c r="BR1064"/>
      <c r="BS1064"/>
      <c r="BT1064"/>
      <c r="BU1064"/>
      <c r="BV1064"/>
      <c r="BW1064"/>
      <c r="BX1064"/>
      <c r="BY1064"/>
      <c r="BZ1064"/>
      <c r="CA1064"/>
      <c r="CB1064"/>
      <c r="CC1064"/>
      <c r="CD1064"/>
      <c r="CE1064"/>
      <c r="CF1064"/>
      <c r="CG1064"/>
      <c r="CH1064"/>
      <c r="CI1064"/>
      <c r="CJ1064"/>
      <c r="CK1064"/>
      <c r="CL1064"/>
      <c r="CM1064"/>
      <c r="CN1064"/>
    </row>
    <row r="1065" spans="2:92" x14ac:dyDescent="0.25">
      <c r="B1065" t="str">
        <f t="shared" si="123"/>
        <v/>
      </c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 s="58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/>
      <c r="BG1065"/>
      <c r="BH1065"/>
      <c r="BI1065"/>
      <c r="BJ1065"/>
      <c r="BK1065"/>
      <c r="BL1065"/>
      <c r="BM1065"/>
      <c r="BN1065"/>
      <c r="BO1065"/>
      <c r="BP1065"/>
      <c r="BQ1065"/>
      <c r="BR1065"/>
      <c r="BS1065"/>
      <c r="BT1065"/>
      <c r="BU1065"/>
      <c r="BV1065"/>
      <c r="BW1065"/>
      <c r="BX1065"/>
      <c r="BY1065"/>
      <c r="BZ1065"/>
      <c r="CA1065"/>
      <c r="CB1065"/>
      <c r="CC1065"/>
      <c r="CD1065"/>
      <c r="CE1065"/>
      <c r="CF1065"/>
      <c r="CG1065"/>
      <c r="CH1065"/>
      <c r="CI1065"/>
      <c r="CJ1065"/>
      <c r="CK1065"/>
      <c r="CL1065"/>
      <c r="CM1065"/>
      <c r="CN1065"/>
    </row>
    <row r="1066" spans="2:92" x14ac:dyDescent="0.25">
      <c r="B1066" t="str">
        <f t="shared" si="123"/>
        <v/>
      </c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 s="58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/>
      <c r="BG1066"/>
      <c r="BH1066"/>
      <c r="BI1066"/>
      <c r="BJ1066"/>
      <c r="BK1066"/>
      <c r="BL1066"/>
      <c r="BM1066"/>
      <c r="BN1066"/>
      <c r="BO1066"/>
      <c r="BP1066"/>
      <c r="BQ1066"/>
      <c r="BR1066"/>
      <c r="BS1066"/>
      <c r="BT1066"/>
      <c r="BU1066"/>
      <c r="BV1066"/>
      <c r="BW1066"/>
      <c r="BX1066"/>
      <c r="BY1066"/>
      <c r="BZ1066"/>
      <c r="CA1066"/>
      <c r="CB1066"/>
      <c r="CC1066"/>
      <c r="CD1066"/>
      <c r="CE1066"/>
      <c r="CF1066"/>
      <c r="CG1066"/>
      <c r="CH1066"/>
      <c r="CI1066"/>
      <c r="CJ1066"/>
      <c r="CK1066"/>
      <c r="CL1066"/>
      <c r="CM1066"/>
      <c r="CN1066"/>
    </row>
    <row r="1067" spans="2:92" x14ac:dyDescent="0.25">
      <c r="B1067" t="str">
        <f t="shared" si="123"/>
        <v/>
      </c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 s="58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/>
      <c r="BG1067"/>
      <c r="BH1067"/>
      <c r="BI1067"/>
      <c r="BJ1067"/>
      <c r="BK1067"/>
      <c r="BL1067"/>
      <c r="BM1067"/>
      <c r="BN1067"/>
      <c r="BO1067"/>
      <c r="BP1067"/>
      <c r="BQ1067"/>
      <c r="BR1067"/>
      <c r="BS1067"/>
      <c r="BT1067"/>
      <c r="BU1067"/>
      <c r="BV1067"/>
      <c r="BW1067"/>
      <c r="BX1067"/>
      <c r="BY1067"/>
      <c r="BZ1067"/>
      <c r="CA1067"/>
      <c r="CB1067"/>
      <c r="CC1067"/>
      <c r="CD1067"/>
      <c r="CE1067"/>
      <c r="CF1067"/>
      <c r="CG1067"/>
      <c r="CH1067"/>
      <c r="CI1067"/>
      <c r="CJ1067"/>
      <c r="CK1067"/>
      <c r="CL1067"/>
      <c r="CM1067"/>
      <c r="CN1067"/>
    </row>
    <row r="1068" spans="2:92" x14ac:dyDescent="0.25">
      <c r="B1068" t="str">
        <f t="shared" si="123"/>
        <v/>
      </c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 s="5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/>
      <c r="BG1068"/>
      <c r="BH1068"/>
      <c r="BI1068"/>
      <c r="BJ1068"/>
      <c r="BK1068"/>
      <c r="BL1068"/>
      <c r="BM1068"/>
      <c r="BN1068"/>
      <c r="BO1068"/>
      <c r="BP1068"/>
      <c r="BQ1068"/>
      <c r="BR1068"/>
      <c r="BS1068"/>
      <c r="BT1068"/>
      <c r="BU1068"/>
      <c r="BV1068"/>
      <c r="BW1068"/>
      <c r="BX1068"/>
      <c r="BY1068"/>
      <c r="BZ1068"/>
      <c r="CA1068"/>
      <c r="CB1068"/>
      <c r="CC1068"/>
      <c r="CD1068"/>
      <c r="CE1068"/>
      <c r="CF1068"/>
      <c r="CG1068"/>
      <c r="CH1068"/>
      <c r="CI1068"/>
      <c r="CJ1068"/>
      <c r="CK1068"/>
      <c r="CL1068"/>
      <c r="CM1068"/>
      <c r="CN1068"/>
    </row>
    <row r="1069" spans="2:92" x14ac:dyDescent="0.25">
      <c r="B1069" t="str">
        <f t="shared" si="123"/>
        <v/>
      </c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 s="58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/>
      <c r="BG1069"/>
      <c r="BH1069"/>
      <c r="BI1069"/>
      <c r="BJ1069"/>
      <c r="BK1069"/>
      <c r="BL1069"/>
      <c r="BM1069"/>
      <c r="BN1069"/>
      <c r="BO1069"/>
      <c r="BP1069"/>
      <c r="BQ1069"/>
      <c r="BR1069"/>
      <c r="BS1069"/>
      <c r="BT1069"/>
      <c r="BU1069"/>
      <c r="BV1069"/>
      <c r="BW1069"/>
      <c r="BX1069"/>
      <c r="BY1069"/>
      <c r="BZ1069"/>
      <c r="CA1069"/>
      <c r="CB1069"/>
      <c r="CC1069"/>
      <c r="CD1069"/>
      <c r="CE1069"/>
      <c r="CF1069"/>
      <c r="CG1069"/>
      <c r="CH1069"/>
      <c r="CI1069"/>
      <c r="CJ1069"/>
      <c r="CK1069"/>
      <c r="CL1069"/>
      <c r="CM1069"/>
      <c r="CN1069"/>
    </row>
    <row r="1070" spans="2:92" x14ac:dyDescent="0.25">
      <c r="B1070" t="str">
        <f t="shared" si="123"/>
        <v/>
      </c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 s="58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/>
      <c r="BG1070"/>
      <c r="BH1070"/>
      <c r="BI1070"/>
      <c r="BJ1070"/>
      <c r="BK1070"/>
      <c r="BL1070"/>
      <c r="BM1070"/>
      <c r="BN1070"/>
      <c r="BO1070"/>
      <c r="BP1070"/>
      <c r="BQ1070"/>
      <c r="BR1070"/>
      <c r="BS1070"/>
      <c r="BT1070"/>
      <c r="BU1070"/>
      <c r="BV1070"/>
      <c r="BW1070"/>
      <c r="BX1070"/>
      <c r="BY1070"/>
      <c r="BZ1070"/>
      <c r="CA1070"/>
      <c r="CB1070"/>
      <c r="CC1070"/>
      <c r="CD1070"/>
      <c r="CE1070"/>
      <c r="CF1070"/>
      <c r="CG1070"/>
      <c r="CH1070"/>
      <c r="CI1070"/>
      <c r="CJ1070"/>
      <c r="CK1070"/>
      <c r="CL1070"/>
      <c r="CM1070"/>
      <c r="CN1070"/>
    </row>
    <row r="1071" spans="2:92" x14ac:dyDescent="0.25">
      <c r="B1071" t="str">
        <f t="shared" si="123"/>
        <v/>
      </c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 s="58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/>
      <c r="BG1071"/>
      <c r="BH1071"/>
      <c r="BI1071"/>
      <c r="BJ1071"/>
      <c r="BK1071"/>
      <c r="BL1071"/>
      <c r="BM1071"/>
      <c r="BN1071"/>
      <c r="BO1071"/>
      <c r="BP1071"/>
      <c r="BQ1071"/>
      <c r="BR1071"/>
      <c r="BS1071"/>
      <c r="BT1071"/>
      <c r="BU1071"/>
      <c r="BV1071"/>
      <c r="BW1071"/>
      <c r="BX1071"/>
      <c r="BY1071"/>
      <c r="BZ1071"/>
      <c r="CA1071"/>
      <c r="CB1071"/>
      <c r="CC1071"/>
      <c r="CD1071"/>
      <c r="CE1071"/>
      <c r="CF1071"/>
      <c r="CG1071"/>
      <c r="CH1071"/>
      <c r="CI1071"/>
      <c r="CJ1071"/>
      <c r="CK1071"/>
      <c r="CL1071"/>
      <c r="CM1071"/>
      <c r="CN1071"/>
    </row>
    <row r="1072" spans="2:92" x14ac:dyDescent="0.25">
      <c r="B1072" t="str">
        <f t="shared" si="123"/>
        <v/>
      </c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 s="58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/>
      <c r="BG1072"/>
      <c r="BH1072"/>
      <c r="BI1072"/>
      <c r="BJ1072"/>
      <c r="BK1072"/>
      <c r="BL1072"/>
      <c r="BM1072"/>
      <c r="BN1072"/>
      <c r="BO1072"/>
      <c r="BP1072"/>
      <c r="BQ1072"/>
      <c r="BR1072"/>
      <c r="BS1072"/>
      <c r="BT1072"/>
      <c r="BU1072"/>
      <c r="BV1072"/>
      <c r="BW1072"/>
      <c r="BX1072"/>
      <c r="BY1072"/>
      <c r="BZ1072"/>
      <c r="CA1072"/>
      <c r="CB1072"/>
      <c r="CC1072"/>
      <c r="CD1072"/>
      <c r="CE1072"/>
      <c r="CF1072"/>
      <c r="CG1072"/>
      <c r="CH1072"/>
      <c r="CI1072"/>
      <c r="CJ1072"/>
      <c r="CK1072"/>
      <c r="CL1072"/>
      <c r="CM1072"/>
      <c r="CN1072"/>
    </row>
    <row r="1073" spans="2:92" x14ac:dyDescent="0.25">
      <c r="B1073" t="str">
        <f t="shared" si="123"/>
        <v/>
      </c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 s="58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/>
      <c r="BG1073"/>
      <c r="BH1073"/>
      <c r="BI1073"/>
      <c r="BJ1073"/>
      <c r="BK1073"/>
      <c r="BL1073"/>
      <c r="BM1073"/>
      <c r="BN1073"/>
      <c r="BO1073"/>
      <c r="BP1073"/>
      <c r="BQ1073"/>
      <c r="BR1073"/>
      <c r="BS1073"/>
      <c r="BT1073"/>
      <c r="BU1073"/>
      <c r="BV1073"/>
      <c r="BW1073"/>
      <c r="BX1073"/>
      <c r="BY1073"/>
      <c r="BZ1073"/>
      <c r="CA1073"/>
      <c r="CB1073"/>
      <c r="CC1073"/>
      <c r="CD1073"/>
      <c r="CE1073"/>
      <c r="CF1073"/>
      <c r="CG1073"/>
      <c r="CH1073"/>
      <c r="CI1073"/>
      <c r="CJ1073"/>
      <c r="CK1073"/>
      <c r="CL1073"/>
      <c r="CM1073"/>
      <c r="CN1073"/>
    </row>
    <row r="1074" spans="2:92" x14ac:dyDescent="0.25">
      <c r="B1074" t="str">
        <f t="shared" si="123"/>
        <v/>
      </c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 s="58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/>
      <c r="BG1074"/>
      <c r="BH1074"/>
      <c r="BI1074"/>
      <c r="BJ1074"/>
      <c r="BK1074"/>
      <c r="BL1074"/>
      <c r="BM1074"/>
      <c r="BN1074"/>
      <c r="BO1074"/>
      <c r="BP1074"/>
      <c r="BQ1074"/>
      <c r="BR1074"/>
      <c r="BS1074"/>
      <c r="BT1074"/>
      <c r="BU1074"/>
      <c r="BV1074"/>
      <c r="BW1074"/>
      <c r="BX1074"/>
      <c r="BY1074"/>
      <c r="BZ1074"/>
      <c r="CA1074"/>
      <c r="CB1074"/>
      <c r="CC1074"/>
      <c r="CD1074"/>
      <c r="CE1074"/>
      <c r="CF1074"/>
      <c r="CG1074"/>
      <c r="CH1074"/>
      <c r="CI1074"/>
      <c r="CJ1074"/>
      <c r="CK1074"/>
      <c r="CL1074"/>
      <c r="CM1074"/>
      <c r="CN1074"/>
    </row>
    <row r="1075" spans="2:92" x14ac:dyDescent="0.25">
      <c r="B1075" t="str">
        <f t="shared" si="123"/>
        <v/>
      </c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 s="58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/>
      <c r="BG1075"/>
      <c r="BH1075"/>
      <c r="BI1075"/>
      <c r="BJ1075"/>
      <c r="BK1075"/>
      <c r="BL1075"/>
      <c r="BM1075"/>
      <c r="BN1075"/>
      <c r="BO1075"/>
      <c r="BP1075"/>
      <c r="BQ1075"/>
      <c r="BR1075"/>
      <c r="BS1075"/>
      <c r="BT1075"/>
      <c r="BU1075"/>
      <c r="BV1075"/>
      <c r="BW1075"/>
      <c r="BX1075"/>
      <c r="BY1075"/>
      <c r="BZ1075"/>
      <c r="CA1075"/>
      <c r="CB1075"/>
      <c r="CC1075"/>
      <c r="CD1075"/>
      <c r="CE1075"/>
      <c r="CF1075"/>
      <c r="CG1075"/>
      <c r="CH1075"/>
      <c r="CI1075"/>
      <c r="CJ1075"/>
      <c r="CK1075"/>
      <c r="CL1075"/>
      <c r="CM1075"/>
      <c r="CN1075"/>
    </row>
    <row r="1076" spans="2:92" x14ac:dyDescent="0.25">
      <c r="B1076" t="str">
        <f t="shared" si="123"/>
        <v/>
      </c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 s="58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/>
      <c r="BG1076"/>
      <c r="BH1076"/>
      <c r="BI1076"/>
      <c r="BJ1076"/>
      <c r="BK1076"/>
      <c r="BL1076"/>
      <c r="BM1076"/>
      <c r="BN1076"/>
      <c r="BO1076"/>
      <c r="BP1076"/>
      <c r="BQ1076"/>
      <c r="BR1076"/>
      <c r="BS1076"/>
      <c r="BT1076"/>
      <c r="BU1076"/>
      <c r="BV1076"/>
      <c r="BW1076"/>
      <c r="BX1076"/>
      <c r="BY1076"/>
      <c r="BZ1076"/>
      <c r="CA1076"/>
      <c r="CB1076"/>
      <c r="CC1076"/>
      <c r="CD1076"/>
      <c r="CE1076"/>
      <c r="CF1076"/>
      <c r="CG1076"/>
      <c r="CH1076"/>
      <c r="CI1076"/>
      <c r="CJ1076"/>
      <c r="CK1076"/>
      <c r="CL1076"/>
      <c r="CM1076"/>
      <c r="CN1076"/>
    </row>
    <row r="1077" spans="2:92" x14ac:dyDescent="0.25">
      <c r="B1077" t="str">
        <f t="shared" si="123"/>
        <v/>
      </c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 s="58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/>
      <c r="BG1077"/>
      <c r="BH1077"/>
      <c r="BI1077"/>
      <c r="BJ1077"/>
      <c r="BK1077"/>
      <c r="BL1077"/>
      <c r="BM1077"/>
      <c r="BN1077"/>
      <c r="BO1077"/>
      <c r="BP1077"/>
      <c r="BQ1077"/>
      <c r="BR1077"/>
      <c r="BS1077"/>
      <c r="BT1077"/>
      <c r="BU1077"/>
      <c r="BV1077"/>
      <c r="BW1077"/>
      <c r="BX1077"/>
      <c r="BY1077"/>
      <c r="BZ1077"/>
      <c r="CA1077"/>
      <c r="CB1077"/>
      <c r="CC1077"/>
      <c r="CD1077"/>
      <c r="CE1077"/>
      <c r="CF1077"/>
      <c r="CG1077"/>
      <c r="CH1077"/>
      <c r="CI1077"/>
      <c r="CJ1077"/>
      <c r="CK1077"/>
      <c r="CL1077"/>
      <c r="CM1077"/>
      <c r="CN1077"/>
    </row>
    <row r="1078" spans="2:92" x14ac:dyDescent="0.25">
      <c r="B1078" t="str">
        <f t="shared" si="123"/>
        <v/>
      </c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 s="5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/>
      <c r="BG1078"/>
      <c r="BH1078"/>
      <c r="BI1078"/>
      <c r="BJ1078"/>
      <c r="BK1078"/>
      <c r="BL1078"/>
      <c r="BM1078"/>
      <c r="BN1078"/>
      <c r="BO1078"/>
      <c r="BP1078"/>
      <c r="BQ1078"/>
      <c r="BR1078"/>
      <c r="BS1078"/>
      <c r="BT1078"/>
      <c r="BU1078"/>
      <c r="BV1078"/>
      <c r="BW1078"/>
      <c r="BX1078"/>
      <c r="BY1078"/>
      <c r="BZ1078"/>
      <c r="CA1078"/>
      <c r="CB1078"/>
      <c r="CC1078"/>
      <c r="CD1078"/>
      <c r="CE1078"/>
      <c r="CF1078"/>
      <c r="CG1078"/>
      <c r="CH1078"/>
      <c r="CI1078"/>
      <c r="CJ1078"/>
      <c r="CK1078"/>
      <c r="CL1078"/>
      <c r="CM1078"/>
      <c r="CN1078"/>
    </row>
    <row r="1079" spans="2:92" x14ac:dyDescent="0.25">
      <c r="B1079" t="str">
        <f t="shared" si="123"/>
        <v/>
      </c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 s="58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/>
      <c r="BG1079"/>
      <c r="BH1079"/>
      <c r="BI1079"/>
      <c r="BJ1079"/>
      <c r="BK1079"/>
      <c r="BL1079"/>
      <c r="BM1079"/>
      <c r="BN1079"/>
      <c r="BO1079"/>
      <c r="BP1079"/>
      <c r="BQ1079"/>
      <c r="BR1079"/>
      <c r="BS1079"/>
      <c r="BT1079"/>
      <c r="BU1079"/>
      <c r="BV1079"/>
      <c r="BW1079"/>
      <c r="BX1079"/>
      <c r="BY1079"/>
      <c r="BZ1079"/>
      <c r="CA1079"/>
      <c r="CB1079"/>
      <c r="CC1079"/>
      <c r="CD1079"/>
      <c r="CE1079"/>
      <c r="CF1079"/>
      <c r="CG1079"/>
      <c r="CH1079"/>
      <c r="CI1079"/>
      <c r="CJ1079"/>
      <c r="CK1079"/>
      <c r="CL1079"/>
      <c r="CM1079"/>
      <c r="CN1079"/>
    </row>
    <row r="1080" spans="2:92" x14ac:dyDescent="0.25">
      <c r="B1080" t="str">
        <f t="shared" si="123"/>
        <v/>
      </c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 s="58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/>
      <c r="BG1080"/>
      <c r="BH1080"/>
      <c r="BI1080"/>
      <c r="BJ1080"/>
      <c r="BK1080"/>
      <c r="BL1080"/>
      <c r="BM1080"/>
      <c r="BN1080"/>
      <c r="BO1080"/>
      <c r="BP1080"/>
      <c r="BQ1080"/>
      <c r="BR1080"/>
      <c r="BS1080"/>
      <c r="BT1080"/>
      <c r="BU1080"/>
      <c r="BV1080"/>
      <c r="BW1080"/>
      <c r="BX1080"/>
      <c r="BY1080"/>
      <c r="BZ1080"/>
      <c r="CA1080"/>
      <c r="CB1080"/>
      <c r="CC1080"/>
      <c r="CD1080"/>
      <c r="CE1080"/>
      <c r="CF1080"/>
      <c r="CG1080"/>
      <c r="CH1080"/>
      <c r="CI1080"/>
      <c r="CJ1080"/>
      <c r="CK1080"/>
      <c r="CL1080"/>
      <c r="CM1080"/>
      <c r="CN1080"/>
    </row>
    <row r="1081" spans="2:92" x14ac:dyDescent="0.25">
      <c r="B1081" t="str">
        <f t="shared" si="123"/>
        <v/>
      </c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 s="58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/>
      <c r="BG1081"/>
      <c r="BH1081"/>
      <c r="BI1081"/>
      <c r="BJ1081"/>
      <c r="BK1081"/>
      <c r="BL1081"/>
      <c r="BM1081"/>
      <c r="BN1081"/>
      <c r="BO1081"/>
      <c r="BP1081"/>
      <c r="BQ1081"/>
      <c r="BR1081"/>
      <c r="BS1081"/>
      <c r="BT1081"/>
      <c r="BU1081"/>
      <c r="BV1081"/>
      <c r="BW1081"/>
      <c r="BX1081"/>
      <c r="BY1081"/>
      <c r="BZ1081"/>
      <c r="CA1081"/>
      <c r="CB1081"/>
      <c r="CC1081"/>
      <c r="CD1081"/>
      <c r="CE1081"/>
      <c r="CF1081"/>
      <c r="CG1081"/>
      <c r="CH1081"/>
      <c r="CI1081"/>
      <c r="CJ1081"/>
      <c r="CK1081"/>
      <c r="CL1081"/>
      <c r="CM1081"/>
      <c r="CN1081"/>
    </row>
    <row r="1082" spans="2:92" x14ac:dyDescent="0.25">
      <c r="B1082" t="str">
        <f t="shared" si="123"/>
        <v/>
      </c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 s="58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/>
      <c r="BG1082"/>
      <c r="BH1082"/>
      <c r="BI1082"/>
      <c r="BJ1082"/>
      <c r="BK1082"/>
      <c r="BL1082"/>
      <c r="BM1082"/>
      <c r="BN1082"/>
      <c r="BO1082"/>
      <c r="BP1082"/>
      <c r="BQ1082"/>
      <c r="BR1082"/>
      <c r="BS1082"/>
      <c r="BT1082"/>
      <c r="BU1082"/>
      <c r="BV1082"/>
      <c r="BW1082"/>
      <c r="BX1082"/>
      <c r="BY1082"/>
      <c r="BZ1082"/>
      <c r="CA1082"/>
      <c r="CB1082"/>
      <c r="CC1082"/>
      <c r="CD1082"/>
      <c r="CE1082"/>
      <c r="CF1082"/>
      <c r="CG1082"/>
      <c r="CH1082"/>
      <c r="CI1082"/>
      <c r="CJ1082"/>
      <c r="CK1082"/>
      <c r="CL1082"/>
      <c r="CM1082"/>
      <c r="CN1082"/>
    </row>
    <row r="1083" spans="2:92" x14ac:dyDescent="0.25">
      <c r="B1083" t="str">
        <f t="shared" si="123"/>
        <v/>
      </c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 s="58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/>
      <c r="BG1083"/>
      <c r="BH1083"/>
      <c r="BI1083"/>
      <c r="BJ1083"/>
      <c r="BK1083"/>
      <c r="BL1083"/>
      <c r="BM1083"/>
      <c r="BN1083"/>
      <c r="BO1083"/>
      <c r="BP1083"/>
      <c r="BQ1083"/>
      <c r="BR1083"/>
      <c r="BS1083"/>
      <c r="BT1083"/>
      <c r="BU1083"/>
      <c r="BV1083"/>
      <c r="BW1083"/>
      <c r="BX1083"/>
      <c r="BY1083"/>
      <c r="BZ1083"/>
      <c r="CA1083"/>
      <c r="CB1083"/>
      <c r="CC1083"/>
      <c r="CD1083"/>
      <c r="CE1083"/>
      <c r="CF1083"/>
      <c r="CG1083"/>
      <c r="CH1083"/>
      <c r="CI1083"/>
      <c r="CJ1083"/>
      <c r="CK1083"/>
      <c r="CL1083"/>
      <c r="CM1083"/>
      <c r="CN1083"/>
    </row>
    <row r="1084" spans="2:92" x14ac:dyDescent="0.25">
      <c r="B1084" t="str">
        <f t="shared" si="123"/>
        <v/>
      </c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 s="58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/>
      <c r="BG1084"/>
      <c r="BH1084"/>
      <c r="BI1084"/>
      <c r="BJ1084"/>
      <c r="BK1084"/>
      <c r="BL1084"/>
      <c r="BM1084"/>
      <c r="BN1084"/>
      <c r="BO1084"/>
      <c r="BP1084"/>
      <c r="BQ1084"/>
      <c r="BR1084"/>
      <c r="BS1084"/>
      <c r="BT1084"/>
      <c r="BU1084"/>
      <c r="BV1084"/>
      <c r="BW1084"/>
      <c r="BX1084"/>
      <c r="BY1084"/>
      <c r="BZ1084"/>
      <c r="CA1084"/>
      <c r="CB1084"/>
      <c r="CC1084"/>
      <c r="CD1084"/>
      <c r="CE1084"/>
      <c r="CF1084"/>
      <c r="CG1084"/>
      <c r="CH1084"/>
      <c r="CI1084"/>
      <c r="CJ1084"/>
      <c r="CK1084"/>
      <c r="CL1084"/>
      <c r="CM1084"/>
      <c r="CN1084"/>
    </row>
    <row r="1085" spans="2:92" x14ac:dyDescent="0.25">
      <c r="B1085" t="str">
        <f t="shared" si="123"/>
        <v/>
      </c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 s="58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/>
      <c r="BG1085"/>
      <c r="BH1085"/>
      <c r="BI1085"/>
      <c r="BJ1085"/>
      <c r="BK1085"/>
      <c r="BL1085"/>
      <c r="BM1085"/>
      <c r="BN1085"/>
      <c r="BO1085"/>
      <c r="BP1085"/>
      <c r="BQ1085"/>
      <c r="BR1085"/>
      <c r="BS1085"/>
      <c r="BT1085"/>
      <c r="BU1085"/>
      <c r="BV1085"/>
      <c r="BW1085"/>
      <c r="BX1085"/>
      <c r="BY1085"/>
      <c r="BZ1085"/>
      <c r="CA1085"/>
      <c r="CB1085"/>
      <c r="CC1085"/>
      <c r="CD1085"/>
      <c r="CE1085"/>
      <c r="CF1085"/>
      <c r="CG1085"/>
      <c r="CH1085"/>
      <c r="CI1085"/>
      <c r="CJ1085"/>
      <c r="CK1085"/>
      <c r="CL1085"/>
      <c r="CM1085"/>
      <c r="CN1085"/>
    </row>
    <row r="1086" spans="2:92" x14ac:dyDescent="0.25">
      <c r="B1086" t="str">
        <f t="shared" si="123"/>
        <v/>
      </c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 s="58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/>
      <c r="BG1086"/>
      <c r="BH1086"/>
      <c r="BI1086"/>
      <c r="BJ1086"/>
      <c r="BK1086"/>
      <c r="BL1086"/>
      <c r="BM1086"/>
      <c r="BN1086"/>
      <c r="BO1086"/>
      <c r="BP1086"/>
      <c r="BQ1086"/>
      <c r="BR1086"/>
      <c r="BS1086"/>
      <c r="BT1086"/>
      <c r="BU1086"/>
      <c r="BV1086"/>
      <c r="BW1086"/>
      <c r="BX1086"/>
      <c r="BY1086"/>
      <c r="BZ1086"/>
      <c r="CA1086"/>
      <c r="CB1086"/>
      <c r="CC1086"/>
      <c r="CD1086"/>
      <c r="CE1086"/>
      <c r="CF1086"/>
      <c r="CG1086"/>
      <c r="CH1086"/>
      <c r="CI1086"/>
      <c r="CJ1086"/>
      <c r="CK1086"/>
      <c r="CL1086"/>
      <c r="CM1086"/>
      <c r="CN1086"/>
    </row>
    <row r="1087" spans="2:92" x14ac:dyDescent="0.25">
      <c r="B1087" t="str">
        <f t="shared" si="123"/>
        <v/>
      </c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 s="58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/>
      <c r="BG1087"/>
      <c r="BH1087"/>
      <c r="BI1087"/>
      <c r="BJ1087"/>
      <c r="BK1087"/>
      <c r="BL1087"/>
      <c r="BM1087"/>
      <c r="BN1087"/>
      <c r="BO1087"/>
      <c r="BP1087"/>
      <c r="BQ1087"/>
      <c r="BR1087"/>
      <c r="BS1087"/>
      <c r="BT1087"/>
      <c r="BU1087"/>
      <c r="BV1087"/>
      <c r="BW1087"/>
      <c r="BX1087"/>
      <c r="BY1087"/>
      <c r="BZ1087"/>
      <c r="CA1087"/>
      <c r="CB1087"/>
      <c r="CC1087"/>
      <c r="CD1087"/>
      <c r="CE1087"/>
      <c r="CF1087"/>
      <c r="CG1087"/>
      <c r="CH1087"/>
      <c r="CI1087"/>
      <c r="CJ1087"/>
      <c r="CK1087"/>
      <c r="CL1087"/>
      <c r="CM1087"/>
      <c r="CN1087"/>
    </row>
    <row r="1088" spans="2:92" x14ac:dyDescent="0.25">
      <c r="B1088" t="str">
        <f t="shared" ref="B1088:B1151" si="124">IF(C1088&lt;&gt;"",CONCATENATE(C1088,F1088,D1088,I1088),"")</f>
        <v/>
      </c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 s="5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/>
      <c r="BG1088"/>
      <c r="BH1088"/>
      <c r="BI1088"/>
      <c r="BJ1088"/>
      <c r="BK1088"/>
      <c r="BL1088"/>
      <c r="BM1088"/>
      <c r="BN1088"/>
      <c r="BO1088"/>
      <c r="BP1088"/>
      <c r="BQ1088"/>
      <c r="BR1088"/>
      <c r="BS1088"/>
      <c r="BT1088"/>
      <c r="BU1088"/>
      <c r="BV1088"/>
      <c r="BW1088"/>
      <c r="BX1088"/>
      <c r="BY1088"/>
      <c r="BZ1088"/>
      <c r="CA1088"/>
      <c r="CB1088"/>
      <c r="CC1088"/>
      <c r="CD1088"/>
      <c r="CE1088"/>
      <c r="CF1088"/>
      <c r="CG1088"/>
      <c r="CH1088"/>
      <c r="CI1088"/>
      <c r="CJ1088"/>
      <c r="CK1088"/>
      <c r="CL1088"/>
      <c r="CM1088"/>
      <c r="CN1088"/>
    </row>
    <row r="1089" spans="2:92" x14ac:dyDescent="0.25">
      <c r="B1089" t="str">
        <f t="shared" si="124"/>
        <v/>
      </c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 s="58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/>
      <c r="BG1089"/>
      <c r="BH1089"/>
      <c r="BI1089"/>
      <c r="BJ1089"/>
      <c r="BK1089"/>
      <c r="BL1089"/>
      <c r="BM1089"/>
      <c r="BN1089"/>
      <c r="BO1089"/>
      <c r="BP1089"/>
      <c r="BQ1089"/>
      <c r="BR1089"/>
      <c r="BS1089"/>
      <c r="BT1089"/>
      <c r="BU1089"/>
      <c r="BV1089"/>
      <c r="BW1089"/>
      <c r="BX1089"/>
      <c r="BY1089"/>
      <c r="BZ1089"/>
      <c r="CA1089"/>
      <c r="CB1089"/>
      <c r="CC1089"/>
      <c r="CD1089"/>
      <c r="CE1089"/>
      <c r="CF1089"/>
      <c r="CG1089"/>
      <c r="CH1089"/>
      <c r="CI1089"/>
      <c r="CJ1089"/>
      <c r="CK1089"/>
      <c r="CL1089"/>
      <c r="CM1089"/>
      <c r="CN1089"/>
    </row>
    <row r="1090" spans="2:92" x14ac:dyDescent="0.25">
      <c r="B1090" t="str">
        <f t="shared" si="124"/>
        <v/>
      </c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 s="58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/>
      <c r="BG1090"/>
      <c r="BH1090"/>
      <c r="BI1090"/>
      <c r="BJ1090"/>
      <c r="BK1090"/>
      <c r="BL1090"/>
      <c r="BM1090"/>
      <c r="BN1090"/>
      <c r="BO1090"/>
      <c r="BP1090"/>
      <c r="BQ1090"/>
      <c r="BR1090"/>
      <c r="BS1090"/>
      <c r="BT1090"/>
      <c r="BU1090"/>
      <c r="BV1090"/>
      <c r="BW1090"/>
      <c r="BX1090"/>
      <c r="BY1090"/>
      <c r="BZ1090"/>
      <c r="CA1090"/>
      <c r="CB1090"/>
      <c r="CC1090"/>
      <c r="CD1090"/>
      <c r="CE1090"/>
      <c r="CF1090"/>
      <c r="CG1090"/>
      <c r="CH1090"/>
      <c r="CI1090"/>
      <c r="CJ1090"/>
      <c r="CK1090"/>
      <c r="CL1090"/>
      <c r="CM1090"/>
      <c r="CN1090"/>
    </row>
    <row r="1091" spans="2:92" x14ac:dyDescent="0.25">
      <c r="B1091" t="str">
        <f t="shared" si="124"/>
        <v/>
      </c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 s="58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/>
      <c r="BG1091"/>
      <c r="BH1091"/>
      <c r="BI1091"/>
      <c r="BJ1091"/>
      <c r="BK1091"/>
      <c r="BL1091"/>
      <c r="BM1091"/>
      <c r="BN1091"/>
      <c r="BO1091"/>
      <c r="BP1091"/>
      <c r="BQ1091"/>
      <c r="BR1091"/>
      <c r="BS1091"/>
      <c r="BT1091"/>
      <c r="BU1091"/>
      <c r="BV1091"/>
      <c r="BW1091"/>
      <c r="BX1091"/>
      <c r="BY1091"/>
      <c r="BZ1091"/>
      <c r="CA1091"/>
      <c r="CB1091"/>
      <c r="CC1091"/>
      <c r="CD1091"/>
      <c r="CE1091"/>
      <c r="CF1091"/>
      <c r="CG1091"/>
      <c r="CH1091"/>
      <c r="CI1091"/>
      <c r="CJ1091"/>
      <c r="CK1091"/>
      <c r="CL1091"/>
      <c r="CM1091"/>
      <c r="CN1091"/>
    </row>
    <row r="1092" spans="2:92" x14ac:dyDescent="0.25">
      <c r="B1092" t="str">
        <f t="shared" si="124"/>
        <v/>
      </c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 s="58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/>
      <c r="BG1092"/>
      <c r="BH1092"/>
      <c r="BI1092"/>
      <c r="BJ1092"/>
      <c r="BK1092"/>
      <c r="BL1092"/>
      <c r="BM1092"/>
      <c r="BN1092"/>
      <c r="BO1092"/>
      <c r="BP1092"/>
      <c r="BQ1092"/>
      <c r="BR1092"/>
      <c r="BS1092"/>
      <c r="BT1092"/>
      <c r="BU1092"/>
      <c r="BV1092"/>
      <c r="BW1092"/>
      <c r="BX1092"/>
      <c r="BY1092"/>
      <c r="BZ1092"/>
      <c r="CA1092"/>
      <c r="CB1092"/>
      <c r="CC1092"/>
      <c r="CD1092"/>
      <c r="CE1092"/>
      <c r="CF1092"/>
      <c r="CG1092"/>
      <c r="CH1092"/>
      <c r="CI1092"/>
      <c r="CJ1092"/>
      <c r="CK1092"/>
      <c r="CL1092"/>
      <c r="CM1092"/>
      <c r="CN1092"/>
    </row>
    <row r="1093" spans="2:92" x14ac:dyDescent="0.25">
      <c r="B1093" t="str">
        <f t="shared" si="124"/>
        <v/>
      </c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 s="58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/>
      <c r="BG1093"/>
      <c r="BH1093"/>
      <c r="BI1093"/>
      <c r="BJ1093"/>
      <c r="BK1093"/>
      <c r="BL1093"/>
      <c r="BM1093"/>
      <c r="BN1093"/>
      <c r="BO1093"/>
      <c r="BP1093"/>
      <c r="BQ1093"/>
      <c r="BR1093"/>
      <c r="BS1093"/>
      <c r="BT1093"/>
      <c r="BU1093"/>
      <c r="BV1093"/>
      <c r="BW1093"/>
      <c r="BX1093"/>
      <c r="BY1093"/>
      <c r="BZ1093"/>
      <c r="CA1093"/>
      <c r="CB1093"/>
      <c r="CC1093"/>
      <c r="CD1093"/>
      <c r="CE1093"/>
      <c r="CF1093"/>
      <c r="CG1093"/>
      <c r="CH1093"/>
      <c r="CI1093"/>
      <c r="CJ1093"/>
      <c r="CK1093"/>
      <c r="CL1093"/>
      <c r="CM1093"/>
      <c r="CN1093"/>
    </row>
    <row r="1094" spans="2:92" x14ac:dyDescent="0.25">
      <c r="B1094" t="str">
        <f t="shared" si="124"/>
        <v/>
      </c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 s="58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/>
      <c r="BG1094"/>
      <c r="BH1094"/>
      <c r="BI1094"/>
      <c r="BJ1094"/>
      <c r="BK1094"/>
      <c r="BL1094"/>
      <c r="BM1094"/>
      <c r="BN1094"/>
      <c r="BO1094"/>
      <c r="BP1094"/>
      <c r="BQ1094"/>
      <c r="BR1094"/>
      <c r="BS1094"/>
      <c r="BT1094"/>
      <c r="BU1094"/>
      <c r="BV1094"/>
      <c r="BW1094"/>
      <c r="BX1094"/>
      <c r="BY1094"/>
      <c r="BZ1094"/>
      <c r="CA1094"/>
      <c r="CB1094"/>
      <c r="CC1094"/>
      <c r="CD1094"/>
      <c r="CE1094"/>
      <c r="CF1094"/>
      <c r="CG1094"/>
      <c r="CH1094"/>
      <c r="CI1094"/>
      <c r="CJ1094"/>
      <c r="CK1094"/>
      <c r="CL1094"/>
      <c r="CM1094"/>
      <c r="CN1094"/>
    </row>
    <row r="1095" spans="2:92" x14ac:dyDescent="0.25">
      <c r="B1095" t="str">
        <f t="shared" si="124"/>
        <v/>
      </c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 s="58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/>
      <c r="BG1095"/>
      <c r="BH1095"/>
      <c r="BI1095"/>
      <c r="BJ1095"/>
      <c r="BK1095"/>
      <c r="BL1095"/>
      <c r="BM1095"/>
      <c r="BN1095"/>
      <c r="BO1095"/>
      <c r="BP1095"/>
      <c r="BQ1095"/>
      <c r="BR1095"/>
      <c r="BS1095"/>
      <c r="BT1095"/>
      <c r="BU1095"/>
      <c r="BV1095"/>
      <c r="BW1095"/>
      <c r="BX1095"/>
      <c r="BY1095"/>
      <c r="BZ1095"/>
      <c r="CA1095"/>
      <c r="CB1095"/>
      <c r="CC1095"/>
      <c r="CD1095"/>
      <c r="CE1095"/>
      <c r="CF1095"/>
      <c r="CG1095"/>
      <c r="CH1095"/>
      <c r="CI1095"/>
      <c r="CJ1095"/>
      <c r="CK1095"/>
      <c r="CL1095"/>
      <c r="CM1095"/>
      <c r="CN1095"/>
    </row>
    <row r="1096" spans="2:92" x14ac:dyDescent="0.25">
      <c r="B1096" t="str">
        <f t="shared" si="124"/>
        <v/>
      </c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 s="58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/>
      <c r="BG1096"/>
      <c r="BH1096"/>
      <c r="BI1096"/>
      <c r="BJ1096"/>
      <c r="BK1096"/>
      <c r="BL1096"/>
      <c r="BM1096"/>
      <c r="BN1096"/>
      <c r="BO1096"/>
      <c r="BP1096"/>
      <c r="BQ1096"/>
      <c r="BR1096"/>
      <c r="BS1096"/>
      <c r="BT1096"/>
      <c r="BU1096"/>
      <c r="BV1096"/>
      <c r="BW1096"/>
      <c r="BX1096"/>
      <c r="BY1096"/>
      <c r="BZ1096"/>
      <c r="CA1096"/>
      <c r="CB1096"/>
      <c r="CC1096"/>
      <c r="CD1096"/>
      <c r="CE1096"/>
      <c r="CF1096"/>
      <c r="CG1096"/>
      <c r="CH1096"/>
      <c r="CI1096"/>
      <c r="CJ1096"/>
      <c r="CK1096"/>
      <c r="CL1096"/>
      <c r="CM1096"/>
      <c r="CN1096"/>
    </row>
    <row r="1097" spans="2:92" x14ac:dyDescent="0.25">
      <c r="B1097" t="str">
        <f t="shared" si="124"/>
        <v/>
      </c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 s="58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/>
      <c r="BG1097"/>
      <c r="BH1097"/>
      <c r="BI1097"/>
      <c r="BJ1097"/>
      <c r="BK1097"/>
      <c r="BL1097"/>
      <c r="BM1097"/>
      <c r="BN1097"/>
      <c r="BO1097"/>
      <c r="BP1097"/>
      <c r="BQ1097"/>
      <c r="BR1097"/>
      <c r="BS1097"/>
      <c r="BT1097"/>
      <c r="BU1097"/>
      <c r="BV1097"/>
      <c r="BW1097"/>
      <c r="BX1097"/>
      <c r="BY1097"/>
      <c r="BZ1097"/>
      <c r="CA1097"/>
      <c r="CB1097"/>
      <c r="CC1097"/>
      <c r="CD1097"/>
      <c r="CE1097"/>
      <c r="CF1097"/>
      <c r="CG1097"/>
      <c r="CH1097"/>
      <c r="CI1097"/>
      <c r="CJ1097"/>
      <c r="CK1097"/>
      <c r="CL1097"/>
      <c r="CM1097"/>
      <c r="CN1097"/>
    </row>
    <row r="1098" spans="2:92" x14ac:dyDescent="0.25">
      <c r="B1098" t="str">
        <f t="shared" si="124"/>
        <v/>
      </c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 s="5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/>
      <c r="BG1098"/>
      <c r="BH1098"/>
      <c r="BI1098"/>
      <c r="BJ1098"/>
      <c r="BK1098"/>
      <c r="BL1098"/>
      <c r="BM1098"/>
      <c r="BN1098"/>
      <c r="BO1098"/>
      <c r="BP1098"/>
      <c r="BQ1098"/>
      <c r="BR1098"/>
      <c r="BS1098"/>
      <c r="BT1098"/>
      <c r="BU1098"/>
      <c r="BV1098"/>
      <c r="BW1098"/>
      <c r="BX1098"/>
      <c r="BY1098"/>
      <c r="BZ1098"/>
      <c r="CA1098"/>
      <c r="CB1098"/>
      <c r="CC1098"/>
      <c r="CD1098"/>
      <c r="CE1098"/>
      <c r="CF1098"/>
      <c r="CG1098"/>
      <c r="CH1098"/>
      <c r="CI1098"/>
      <c r="CJ1098"/>
      <c r="CK1098"/>
      <c r="CL1098"/>
      <c r="CM1098"/>
      <c r="CN1098"/>
    </row>
    <row r="1099" spans="2:92" x14ac:dyDescent="0.25">
      <c r="B1099" t="str">
        <f t="shared" si="124"/>
        <v/>
      </c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 s="58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/>
      <c r="BG1099"/>
      <c r="BH1099"/>
      <c r="BI1099"/>
      <c r="BJ1099"/>
      <c r="BK1099"/>
      <c r="BL1099"/>
      <c r="BM1099"/>
      <c r="BN1099"/>
      <c r="BO1099"/>
      <c r="BP1099"/>
      <c r="BQ1099"/>
      <c r="BR1099"/>
      <c r="BS1099"/>
      <c r="BT1099"/>
      <c r="BU1099"/>
      <c r="BV1099"/>
      <c r="BW1099"/>
      <c r="BX1099"/>
      <c r="BY1099"/>
      <c r="BZ1099"/>
      <c r="CA1099"/>
      <c r="CB1099"/>
      <c r="CC1099"/>
      <c r="CD1099"/>
      <c r="CE1099"/>
      <c r="CF1099"/>
      <c r="CG1099"/>
      <c r="CH1099"/>
      <c r="CI1099"/>
      <c r="CJ1099"/>
      <c r="CK1099"/>
      <c r="CL1099"/>
      <c r="CM1099"/>
      <c r="CN1099"/>
    </row>
    <row r="1100" spans="2:92" x14ac:dyDescent="0.25">
      <c r="B1100" t="str">
        <f t="shared" si="124"/>
        <v/>
      </c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 s="58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/>
      <c r="BG1100"/>
      <c r="BH1100"/>
      <c r="BI1100"/>
      <c r="BJ1100"/>
      <c r="BK1100"/>
      <c r="BL1100"/>
      <c r="BM1100"/>
      <c r="BN1100"/>
      <c r="BO1100"/>
      <c r="BP1100"/>
      <c r="BQ1100"/>
      <c r="BR1100"/>
      <c r="BS1100"/>
      <c r="BT1100"/>
      <c r="BU1100"/>
      <c r="BV1100"/>
      <c r="BW1100"/>
      <c r="BX1100"/>
      <c r="BY1100"/>
      <c r="BZ1100"/>
      <c r="CA1100"/>
      <c r="CB1100"/>
      <c r="CC1100"/>
      <c r="CD1100"/>
      <c r="CE1100"/>
      <c r="CF1100"/>
      <c r="CG1100"/>
      <c r="CH1100"/>
      <c r="CI1100"/>
      <c r="CJ1100"/>
      <c r="CK1100"/>
      <c r="CL1100"/>
      <c r="CM1100"/>
      <c r="CN1100"/>
    </row>
    <row r="1101" spans="2:92" x14ac:dyDescent="0.25">
      <c r="B1101" t="str">
        <f t="shared" si="124"/>
        <v/>
      </c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 s="58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/>
      <c r="BG1101"/>
      <c r="BH1101"/>
      <c r="BI1101"/>
      <c r="BJ1101"/>
      <c r="BK1101"/>
      <c r="BL1101"/>
      <c r="BM1101"/>
      <c r="BN1101"/>
      <c r="BO1101"/>
      <c r="BP1101"/>
      <c r="BQ1101"/>
      <c r="BR1101"/>
      <c r="BS1101"/>
      <c r="BT1101"/>
      <c r="BU1101"/>
      <c r="BV1101"/>
      <c r="BW1101"/>
      <c r="BX1101"/>
      <c r="BY1101"/>
      <c r="BZ1101"/>
      <c r="CA1101"/>
      <c r="CB1101"/>
      <c r="CC1101"/>
      <c r="CD1101"/>
      <c r="CE1101"/>
      <c r="CF1101"/>
      <c r="CG1101"/>
      <c r="CH1101"/>
      <c r="CI1101"/>
      <c r="CJ1101"/>
      <c r="CK1101"/>
      <c r="CL1101"/>
      <c r="CM1101"/>
      <c r="CN1101"/>
    </row>
    <row r="1102" spans="2:92" x14ac:dyDescent="0.25">
      <c r="B1102" t="str">
        <f t="shared" si="124"/>
        <v/>
      </c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 s="58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/>
      <c r="BG1102"/>
      <c r="BH1102"/>
      <c r="BI1102"/>
      <c r="BJ1102"/>
      <c r="BK1102"/>
      <c r="BL1102"/>
      <c r="BM1102"/>
      <c r="BN1102"/>
      <c r="BO1102"/>
      <c r="BP1102"/>
      <c r="BQ1102"/>
      <c r="BR1102"/>
      <c r="BS1102"/>
      <c r="BT1102"/>
      <c r="BU1102"/>
      <c r="BV1102"/>
      <c r="BW1102"/>
      <c r="BX1102"/>
      <c r="BY1102"/>
      <c r="BZ1102"/>
      <c r="CA1102"/>
      <c r="CB1102"/>
      <c r="CC1102"/>
      <c r="CD1102"/>
      <c r="CE1102"/>
      <c r="CF1102"/>
      <c r="CG1102"/>
      <c r="CH1102"/>
      <c r="CI1102"/>
      <c r="CJ1102"/>
      <c r="CK1102"/>
      <c r="CL1102"/>
      <c r="CM1102"/>
      <c r="CN1102"/>
    </row>
    <row r="1103" spans="2:92" x14ac:dyDescent="0.25">
      <c r="B1103" t="str">
        <f t="shared" si="124"/>
        <v/>
      </c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 s="58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/>
      <c r="BG1103"/>
      <c r="BH1103"/>
      <c r="BI1103"/>
      <c r="BJ1103"/>
      <c r="BK1103"/>
      <c r="BL1103"/>
      <c r="BM1103"/>
      <c r="BN1103"/>
      <c r="BO1103"/>
      <c r="BP1103"/>
      <c r="BQ1103"/>
      <c r="BR1103"/>
      <c r="BS1103"/>
      <c r="BT1103"/>
      <c r="BU1103"/>
      <c r="BV1103"/>
      <c r="BW1103"/>
      <c r="BX1103"/>
      <c r="BY1103"/>
      <c r="BZ1103"/>
      <c r="CA1103"/>
      <c r="CB1103"/>
      <c r="CC1103"/>
      <c r="CD1103"/>
      <c r="CE1103"/>
      <c r="CF1103"/>
      <c r="CG1103"/>
      <c r="CH1103"/>
      <c r="CI1103"/>
      <c r="CJ1103"/>
      <c r="CK1103"/>
      <c r="CL1103"/>
      <c r="CM1103"/>
      <c r="CN1103"/>
    </row>
    <row r="1104" spans="2:92" x14ac:dyDescent="0.25">
      <c r="B1104" t="str">
        <f t="shared" si="124"/>
        <v/>
      </c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 s="58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/>
      <c r="BG1104"/>
      <c r="BH1104"/>
      <c r="BI1104"/>
      <c r="BJ1104"/>
      <c r="BK1104"/>
      <c r="BL1104"/>
      <c r="BM1104"/>
      <c r="BN1104"/>
      <c r="BO1104"/>
      <c r="BP1104"/>
      <c r="BQ1104"/>
      <c r="BR1104"/>
      <c r="BS1104"/>
      <c r="BT1104"/>
      <c r="BU1104"/>
      <c r="BV1104"/>
      <c r="BW1104"/>
      <c r="BX1104"/>
      <c r="BY1104"/>
      <c r="BZ1104"/>
      <c r="CA1104"/>
      <c r="CB1104"/>
      <c r="CC1104"/>
      <c r="CD1104"/>
      <c r="CE1104"/>
      <c r="CF1104"/>
      <c r="CG1104"/>
      <c r="CH1104"/>
      <c r="CI1104"/>
      <c r="CJ1104"/>
      <c r="CK1104"/>
      <c r="CL1104"/>
      <c r="CM1104"/>
      <c r="CN1104"/>
    </row>
    <row r="1105" spans="2:92" x14ac:dyDescent="0.25">
      <c r="B1105" t="str">
        <f t="shared" si="124"/>
        <v/>
      </c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 s="58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/>
      <c r="BG1105"/>
      <c r="BH1105"/>
      <c r="BI1105"/>
      <c r="BJ1105"/>
      <c r="BK1105"/>
      <c r="BL1105"/>
      <c r="BM1105"/>
      <c r="BN1105"/>
      <c r="BO1105"/>
      <c r="BP1105"/>
      <c r="BQ1105"/>
      <c r="BR1105"/>
      <c r="BS1105"/>
      <c r="BT1105"/>
      <c r="BU1105"/>
      <c r="BV1105"/>
      <c r="BW1105"/>
      <c r="BX1105"/>
      <c r="BY1105"/>
      <c r="BZ1105"/>
      <c r="CA1105"/>
      <c r="CB1105"/>
      <c r="CC1105"/>
      <c r="CD1105"/>
      <c r="CE1105"/>
      <c r="CF1105"/>
      <c r="CG1105"/>
      <c r="CH1105"/>
      <c r="CI1105"/>
      <c r="CJ1105"/>
      <c r="CK1105"/>
      <c r="CL1105"/>
      <c r="CM1105"/>
      <c r="CN1105"/>
    </row>
    <row r="1106" spans="2:92" x14ac:dyDescent="0.25">
      <c r="B1106" t="str">
        <f t="shared" si="124"/>
        <v/>
      </c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 s="58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/>
      <c r="BG1106"/>
      <c r="BH1106"/>
      <c r="BI1106"/>
      <c r="BJ1106"/>
      <c r="BK1106"/>
      <c r="BL1106"/>
      <c r="BM1106"/>
      <c r="BN1106"/>
      <c r="BO1106"/>
      <c r="BP1106"/>
      <c r="BQ1106"/>
      <c r="BR1106"/>
      <c r="BS1106"/>
      <c r="BT1106"/>
      <c r="BU1106"/>
      <c r="BV1106"/>
      <c r="BW1106"/>
      <c r="BX1106"/>
      <c r="BY1106"/>
      <c r="BZ1106"/>
      <c r="CA1106"/>
      <c r="CB1106"/>
      <c r="CC1106"/>
      <c r="CD1106"/>
      <c r="CE1106"/>
      <c r="CF1106"/>
      <c r="CG1106"/>
      <c r="CH1106"/>
      <c r="CI1106"/>
      <c r="CJ1106"/>
      <c r="CK1106"/>
      <c r="CL1106"/>
      <c r="CM1106"/>
      <c r="CN1106"/>
    </row>
    <row r="1107" spans="2:92" x14ac:dyDescent="0.25">
      <c r="B1107" t="str">
        <f t="shared" si="124"/>
        <v/>
      </c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 s="58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/>
      <c r="BG1107"/>
      <c r="BH1107"/>
      <c r="BI1107"/>
      <c r="BJ1107"/>
      <c r="BK1107"/>
      <c r="BL1107"/>
      <c r="BM1107"/>
      <c r="BN1107"/>
      <c r="BO1107"/>
      <c r="BP1107"/>
      <c r="BQ1107"/>
      <c r="BR1107"/>
      <c r="BS1107"/>
      <c r="BT1107"/>
      <c r="BU1107"/>
      <c r="BV1107"/>
      <c r="BW1107"/>
      <c r="BX1107"/>
      <c r="BY1107"/>
      <c r="BZ1107"/>
      <c r="CA1107"/>
      <c r="CB1107"/>
      <c r="CC1107"/>
      <c r="CD1107"/>
      <c r="CE1107"/>
      <c r="CF1107"/>
      <c r="CG1107"/>
      <c r="CH1107"/>
      <c r="CI1107"/>
      <c r="CJ1107"/>
      <c r="CK1107"/>
      <c r="CL1107"/>
      <c r="CM1107"/>
      <c r="CN1107"/>
    </row>
    <row r="1108" spans="2:92" x14ac:dyDescent="0.25">
      <c r="B1108" t="str">
        <f t="shared" si="124"/>
        <v/>
      </c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 s="5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/>
      <c r="BG1108"/>
      <c r="BH1108"/>
      <c r="BI1108"/>
      <c r="BJ1108"/>
      <c r="BK1108"/>
      <c r="BL1108"/>
      <c r="BM1108"/>
      <c r="BN1108"/>
      <c r="BO1108"/>
      <c r="BP1108"/>
      <c r="BQ1108"/>
      <c r="BR1108"/>
      <c r="BS1108"/>
      <c r="BT1108"/>
      <c r="BU1108"/>
      <c r="BV1108"/>
      <c r="BW1108"/>
      <c r="BX1108"/>
      <c r="BY1108"/>
      <c r="BZ1108"/>
      <c r="CA1108"/>
      <c r="CB1108"/>
      <c r="CC1108"/>
      <c r="CD1108"/>
      <c r="CE1108"/>
      <c r="CF1108"/>
      <c r="CG1108"/>
      <c r="CH1108"/>
      <c r="CI1108"/>
      <c r="CJ1108"/>
      <c r="CK1108"/>
      <c r="CL1108"/>
      <c r="CM1108"/>
      <c r="CN1108"/>
    </row>
    <row r="1109" spans="2:92" x14ac:dyDescent="0.25">
      <c r="B1109" t="str">
        <f t="shared" si="124"/>
        <v/>
      </c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 s="58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/>
      <c r="BG1109"/>
      <c r="BH1109"/>
      <c r="BI1109"/>
      <c r="BJ1109"/>
      <c r="BK1109"/>
      <c r="BL1109"/>
      <c r="BM1109"/>
      <c r="BN1109"/>
      <c r="BO1109"/>
      <c r="BP1109"/>
      <c r="BQ1109"/>
      <c r="BR1109"/>
      <c r="BS1109"/>
      <c r="BT1109"/>
      <c r="BU1109"/>
      <c r="BV1109"/>
      <c r="BW1109"/>
      <c r="BX1109"/>
      <c r="BY1109"/>
      <c r="BZ1109"/>
      <c r="CA1109"/>
      <c r="CB1109"/>
      <c r="CC1109"/>
      <c r="CD1109"/>
      <c r="CE1109"/>
      <c r="CF1109"/>
      <c r="CG1109"/>
      <c r="CH1109"/>
      <c r="CI1109"/>
      <c r="CJ1109"/>
      <c r="CK1109"/>
      <c r="CL1109"/>
      <c r="CM1109"/>
      <c r="CN1109"/>
    </row>
    <row r="1110" spans="2:92" x14ac:dyDescent="0.25">
      <c r="B1110" t="str">
        <f t="shared" si="124"/>
        <v/>
      </c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 s="58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/>
      <c r="BG1110"/>
      <c r="BH1110"/>
      <c r="BI1110"/>
      <c r="BJ1110"/>
      <c r="BK1110"/>
      <c r="BL1110"/>
      <c r="BM1110"/>
      <c r="BN1110"/>
      <c r="BO1110"/>
      <c r="BP1110"/>
      <c r="BQ1110"/>
      <c r="BR1110"/>
      <c r="BS1110"/>
      <c r="BT1110"/>
      <c r="BU1110"/>
      <c r="BV1110"/>
      <c r="BW1110"/>
      <c r="BX1110"/>
      <c r="BY1110"/>
      <c r="BZ1110"/>
      <c r="CA1110"/>
      <c r="CB1110"/>
      <c r="CC1110"/>
      <c r="CD1110"/>
      <c r="CE1110"/>
      <c r="CF1110"/>
      <c r="CG1110"/>
      <c r="CH1110"/>
      <c r="CI1110"/>
      <c r="CJ1110"/>
      <c r="CK1110"/>
      <c r="CL1110"/>
      <c r="CM1110"/>
      <c r="CN1110"/>
    </row>
    <row r="1111" spans="2:92" x14ac:dyDescent="0.25">
      <c r="B1111" t="str">
        <f t="shared" si="124"/>
        <v/>
      </c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 s="58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/>
      <c r="BG1111"/>
      <c r="BH1111"/>
      <c r="BI1111"/>
      <c r="BJ1111"/>
      <c r="BK1111"/>
      <c r="BL1111"/>
      <c r="BM1111"/>
      <c r="BN1111"/>
      <c r="BO1111"/>
      <c r="BP1111"/>
      <c r="BQ1111"/>
      <c r="BR1111"/>
      <c r="BS1111"/>
      <c r="BT1111"/>
      <c r="BU1111"/>
      <c r="BV1111"/>
      <c r="BW1111"/>
      <c r="BX1111"/>
      <c r="BY1111"/>
      <c r="BZ1111"/>
      <c r="CA1111"/>
      <c r="CB1111"/>
      <c r="CC1111"/>
      <c r="CD1111"/>
      <c r="CE1111"/>
      <c r="CF1111"/>
      <c r="CG1111"/>
      <c r="CH1111"/>
      <c r="CI1111"/>
      <c r="CJ1111"/>
      <c r="CK1111"/>
      <c r="CL1111"/>
      <c r="CM1111"/>
      <c r="CN1111"/>
    </row>
    <row r="1112" spans="2:92" x14ac:dyDescent="0.25">
      <c r="B1112" t="str">
        <f t="shared" si="124"/>
        <v/>
      </c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 s="58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/>
      <c r="BG1112"/>
      <c r="BH1112"/>
      <c r="BI1112"/>
      <c r="BJ1112"/>
      <c r="BK1112"/>
      <c r="BL1112"/>
      <c r="BM1112"/>
      <c r="BN1112"/>
      <c r="BO1112"/>
      <c r="BP1112"/>
      <c r="BQ1112"/>
      <c r="BR1112"/>
      <c r="BS1112"/>
      <c r="BT1112"/>
      <c r="BU1112"/>
      <c r="BV1112"/>
      <c r="BW1112"/>
      <c r="BX1112"/>
      <c r="BY1112"/>
      <c r="BZ1112"/>
      <c r="CA1112"/>
      <c r="CB1112"/>
      <c r="CC1112"/>
      <c r="CD1112"/>
      <c r="CE1112"/>
      <c r="CF1112"/>
      <c r="CG1112"/>
      <c r="CH1112"/>
      <c r="CI1112"/>
      <c r="CJ1112"/>
      <c r="CK1112"/>
      <c r="CL1112"/>
      <c r="CM1112"/>
      <c r="CN1112"/>
    </row>
    <row r="1113" spans="2:92" x14ac:dyDescent="0.25">
      <c r="B1113" t="str">
        <f t="shared" si="124"/>
        <v/>
      </c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 s="58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/>
      <c r="BG1113"/>
      <c r="BH1113"/>
      <c r="BI1113"/>
      <c r="BJ1113"/>
      <c r="BK1113"/>
      <c r="BL1113"/>
      <c r="BM1113"/>
      <c r="BN1113"/>
      <c r="BO1113"/>
      <c r="BP1113"/>
      <c r="BQ1113"/>
      <c r="BR1113"/>
      <c r="BS1113"/>
      <c r="BT1113"/>
      <c r="BU1113"/>
      <c r="BV1113"/>
      <c r="BW1113"/>
      <c r="BX1113"/>
      <c r="BY1113"/>
      <c r="BZ1113"/>
      <c r="CA1113"/>
      <c r="CB1113"/>
      <c r="CC1113"/>
      <c r="CD1113"/>
      <c r="CE1113"/>
      <c r="CF1113"/>
      <c r="CG1113"/>
      <c r="CH1113"/>
      <c r="CI1113"/>
      <c r="CJ1113"/>
      <c r="CK1113"/>
      <c r="CL1113"/>
      <c r="CM1113"/>
      <c r="CN1113"/>
    </row>
    <row r="1114" spans="2:92" x14ac:dyDescent="0.25">
      <c r="B1114" t="str">
        <f t="shared" si="124"/>
        <v/>
      </c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 s="58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/>
      <c r="BG1114"/>
      <c r="BH1114"/>
      <c r="BI1114"/>
      <c r="BJ1114"/>
      <c r="BK1114"/>
      <c r="BL1114"/>
      <c r="BM1114"/>
      <c r="BN1114"/>
      <c r="BO1114"/>
      <c r="BP1114"/>
      <c r="BQ1114"/>
      <c r="BR1114"/>
      <c r="BS1114"/>
      <c r="BT1114"/>
      <c r="BU1114"/>
      <c r="BV1114"/>
      <c r="BW1114"/>
      <c r="BX1114"/>
      <c r="BY1114"/>
      <c r="BZ1114"/>
      <c r="CA1114"/>
      <c r="CB1114"/>
      <c r="CC1114"/>
      <c r="CD1114"/>
      <c r="CE1114"/>
      <c r="CF1114"/>
      <c r="CG1114"/>
      <c r="CH1114"/>
      <c r="CI1114"/>
      <c r="CJ1114"/>
      <c r="CK1114"/>
      <c r="CL1114"/>
      <c r="CM1114"/>
      <c r="CN1114"/>
    </row>
    <row r="1115" spans="2:92" x14ac:dyDescent="0.25">
      <c r="B1115" t="str">
        <f t="shared" si="124"/>
        <v/>
      </c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 s="58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/>
      <c r="BG1115"/>
      <c r="BH1115"/>
      <c r="BI1115"/>
      <c r="BJ1115"/>
      <c r="BK1115"/>
      <c r="BL1115"/>
      <c r="BM1115"/>
      <c r="BN1115"/>
      <c r="BO1115"/>
      <c r="BP1115"/>
      <c r="BQ1115"/>
      <c r="BR1115"/>
      <c r="BS1115"/>
      <c r="BT1115"/>
      <c r="BU1115"/>
      <c r="BV1115"/>
      <c r="BW1115"/>
      <c r="BX1115"/>
      <c r="BY1115"/>
      <c r="BZ1115"/>
      <c r="CA1115"/>
      <c r="CB1115"/>
      <c r="CC1115"/>
      <c r="CD1115"/>
      <c r="CE1115"/>
      <c r="CF1115"/>
      <c r="CG1115"/>
      <c r="CH1115"/>
      <c r="CI1115"/>
      <c r="CJ1115"/>
      <c r="CK1115"/>
      <c r="CL1115"/>
      <c r="CM1115"/>
      <c r="CN1115"/>
    </row>
    <row r="1116" spans="2:92" x14ac:dyDescent="0.25">
      <c r="B1116" t="str">
        <f t="shared" si="124"/>
        <v/>
      </c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 s="58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</row>
    <row r="1117" spans="2:92" x14ac:dyDescent="0.25">
      <c r="B1117" t="str">
        <f t="shared" si="124"/>
        <v/>
      </c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 s="58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/>
      <c r="BG1117"/>
      <c r="BH1117"/>
      <c r="BI1117"/>
      <c r="BJ1117"/>
      <c r="BK1117"/>
      <c r="BL1117"/>
      <c r="BM1117"/>
      <c r="BN1117"/>
      <c r="BO1117"/>
      <c r="BP1117"/>
      <c r="BQ1117"/>
      <c r="BR1117"/>
      <c r="BS1117"/>
      <c r="BT1117"/>
      <c r="BU1117"/>
      <c r="BV1117"/>
      <c r="BW1117"/>
      <c r="BX1117"/>
      <c r="BY1117"/>
      <c r="BZ1117"/>
      <c r="CA1117"/>
      <c r="CB1117"/>
      <c r="CC1117"/>
      <c r="CD1117"/>
      <c r="CE1117"/>
      <c r="CF1117"/>
      <c r="CG1117"/>
      <c r="CH1117"/>
      <c r="CI1117"/>
      <c r="CJ1117"/>
      <c r="CK1117"/>
      <c r="CL1117"/>
      <c r="CM1117"/>
      <c r="CN1117"/>
    </row>
    <row r="1118" spans="2:92" x14ac:dyDescent="0.25">
      <c r="B1118" t="str">
        <f t="shared" si="124"/>
        <v/>
      </c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 s="5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</row>
    <row r="1119" spans="2:92" x14ac:dyDescent="0.25">
      <c r="B1119" t="str">
        <f t="shared" si="124"/>
        <v/>
      </c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 s="58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</row>
    <row r="1120" spans="2:92" x14ac:dyDescent="0.25">
      <c r="B1120" t="str">
        <f t="shared" si="124"/>
        <v/>
      </c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 s="58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</row>
    <row r="1121" spans="2:92" x14ac:dyDescent="0.25">
      <c r="B1121" t="str">
        <f t="shared" si="124"/>
        <v/>
      </c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 s="58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</row>
    <row r="1122" spans="2:92" x14ac:dyDescent="0.25">
      <c r="B1122" t="str">
        <f t="shared" si="124"/>
        <v/>
      </c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 s="58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</row>
    <row r="1123" spans="2:92" x14ac:dyDescent="0.25">
      <c r="B1123" t="str">
        <f t="shared" si="124"/>
        <v/>
      </c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 s="58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</row>
    <row r="1124" spans="2:92" x14ac:dyDescent="0.25">
      <c r="B1124" t="str">
        <f t="shared" si="124"/>
        <v/>
      </c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 s="58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</row>
    <row r="1125" spans="2:92" x14ac:dyDescent="0.25">
      <c r="B1125" t="str">
        <f t="shared" si="124"/>
        <v/>
      </c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 s="58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</row>
    <row r="1126" spans="2:92" x14ac:dyDescent="0.25">
      <c r="B1126" t="str">
        <f t="shared" si="124"/>
        <v/>
      </c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 s="58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</row>
    <row r="1127" spans="2:92" x14ac:dyDescent="0.25">
      <c r="B1127" t="str">
        <f t="shared" si="124"/>
        <v/>
      </c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 s="58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</row>
    <row r="1128" spans="2:92" x14ac:dyDescent="0.25">
      <c r="B1128" t="str">
        <f t="shared" si="124"/>
        <v/>
      </c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 s="5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</row>
    <row r="1129" spans="2:92" x14ac:dyDescent="0.25">
      <c r="B1129" t="str">
        <f t="shared" si="124"/>
        <v/>
      </c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 s="58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</row>
    <row r="1130" spans="2:92" x14ac:dyDescent="0.25">
      <c r="B1130" t="str">
        <f t="shared" si="124"/>
        <v/>
      </c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 s="58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/>
      <c r="BG1130"/>
      <c r="BH1130"/>
      <c r="BI1130"/>
      <c r="BJ1130"/>
      <c r="BK1130"/>
      <c r="BL1130"/>
      <c r="BM1130"/>
      <c r="BN1130"/>
      <c r="BO1130"/>
      <c r="BP1130"/>
      <c r="BQ1130"/>
      <c r="BR1130"/>
      <c r="BS1130"/>
      <c r="BT1130"/>
      <c r="BU1130"/>
      <c r="BV1130"/>
      <c r="BW1130"/>
      <c r="BX1130"/>
      <c r="BY1130"/>
      <c r="BZ1130"/>
      <c r="CA1130"/>
      <c r="CB1130"/>
      <c r="CC1130"/>
      <c r="CD1130"/>
      <c r="CE1130"/>
      <c r="CF1130"/>
      <c r="CG1130"/>
      <c r="CH1130"/>
      <c r="CI1130"/>
      <c r="CJ1130"/>
      <c r="CK1130"/>
      <c r="CL1130"/>
      <c r="CM1130"/>
      <c r="CN1130"/>
    </row>
    <row r="1131" spans="2:92" x14ac:dyDescent="0.25">
      <c r="B1131" t="str">
        <f t="shared" si="124"/>
        <v/>
      </c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 s="58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/>
      <c r="BG1131"/>
      <c r="BH1131"/>
      <c r="BI1131"/>
      <c r="BJ1131"/>
      <c r="BK1131"/>
      <c r="BL1131"/>
      <c r="BM1131"/>
      <c r="BN1131"/>
      <c r="BO1131"/>
      <c r="BP1131"/>
      <c r="BQ1131"/>
      <c r="BR1131"/>
      <c r="BS1131"/>
      <c r="BT1131"/>
      <c r="BU1131"/>
      <c r="BV1131"/>
      <c r="BW1131"/>
      <c r="BX1131"/>
      <c r="BY1131"/>
      <c r="BZ1131"/>
      <c r="CA1131"/>
      <c r="CB1131"/>
      <c r="CC1131"/>
      <c r="CD1131"/>
      <c r="CE1131"/>
      <c r="CF1131"/>
      <c r="CG1131"/>
      <c r="CH1131"/>
      <c r="CI1131"/>
      <c r="CJ1131"/>
      <c r="CK1131"/>
      <c r="CL1131"/>
      <c r="CM1131"/>
      <c r="CN1131"/>
    </row>
    <row r="1132" spans="2:92" x14ac:dyDescent="0.25">
      <c r="B1132" t="str">
        <f t="shared" si="124"/>
        <v/>
      </c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 s="58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/>
      <c r="BG1132"/>
      <c r="BH1132"/>
      <c r="BI1132"/>
      <c r="BJ1132"/>
      <c r="BK1132"/>
      <c r="BL1132"/>
      <c r="BM1132"/>
      <c r="BN1132"/>
      <c r="BO1132"/>
      <c r="BP1132"/>
      <c r="BQ1132"/>
      <c r="BR1132"/>
      <c r="BS1132"/>
      <c r="BT1132"/>
      <c r="BU1132"/>
      <c r="BV1132"/>
      <c r="BW1132"/>
      <c r="BX1132"/>
      <c r="BY1132"/>
      <c r="BZ1132"/>
      <c r="CA1132"/>
      <c r="CB1132"/>
      <c r="CC1132"/>
      <c r="CD1132"/>
      <c r="CE1132"/>
      <c r="CF1132"/>
      <c r="CG1132"/>
      <c r="CH1132"/>
      <c r="CI1132"/>
      <c r="CJ1132"/>
      <c r="CK1132"/>
      <c r="CL1132"/>
      <c r="CM1132"/>
      <c r="CN1132"/>
    </row>
    <row r="1133" spans="2:92" x14ac:dyDescent="0.25">
      <c r="B1133" t="str">
        <f t="shared" si="124"/>
        <v/>
      </c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 s="58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/>
      <c r="BG1133"/>
      <c r="BH1133"/>
      <c r="BI1133"/>
      <c r="BJ1133"/>
      <c r="BK1133"/>
      <c r="BL1133"/>
      <c r="BM1133"/>
      <c r="BN1133"/>
      <c r="BO1133"/>
      <c r="BP1133"/>
      <c r="BQ1133"/>
      <c r="BR1133"/>
      <c r="BS1133"/>
      <c r="BT1133"/>
      <c r="BU1133"/>
      <c r="BV1133"/>
      <c r="BW1133"/>
      <c r="BX1133"/>
      <c r="BY1133"/>
      <c r="BZ1133"/>
      <c r="CA1133"/>
      <c r="CB1133"/>
      <c r="CC1133"/>
      <c r="CD1133"/>
      <c r="CE1133"/>
      <c r="CF1133"/>
      <c r="CG1133"/>
      <c r="CH1133"/>
      <c r="CI1133"/>
      <c r="CJ1133"/>
      <c r="CK1133"/>
      <c r="CL1133"/>
      <c r="CM1133"/>
      <c r="CN1133"/>
    </row>
    <row r="1134" spans="2:92" x14ac:dyDescent="0.25">
      <c r="B1134" t="str">
        <f t="shared" si="124"/>
        <v/>
      </c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 s="58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/>
      <c r="BG1134"/>
      <c r="BH1134"/>
      <c r="BI1134"/>
      <c r="BJ1134"/>
      <c r="BK1134"/>
      <c r="BL1134"/>
      <c r="BM1134"/>
      <c r="BN1134"/>
      <c r="BO1134"/>
      <c r="BP1134"/>
      <c r="BQ1134"/>
      <c r="BR1134"/>
      <c r="BS1134"/>
      <c r="BT1134"/>
      <c r="BU1134"/>
      <c r="BV1134"/>
      <c r="BW1134"/>
      <c r="BX1134"/>
      <c r="BY1134"/>
      <c r="BZ1134"/>
      <c r="CA1134"/>
      <c r="CB1134"/>
      <c r="CC1134"/>
      <c r="CD1134"/>
      <c r="CE1134"/>
      <c r="CF1134"/>
      <c r="CG1134"/>
      <c r="CH1134"/>
      <c r="CI1134"/>
      <c r="CJ1134"/>
      <c r="CK1134"/>
      <c r="CL1134"/>
      <c r="CM1134"/>
      <c r="CN1134"/>
    </row>
    <row r="1135" spans="2:92" x14ac:dyDescent="0.25">
      <c r="B1135" t="str">
        <f t="shared" si="124"/>
        <v/>
      </c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 s="58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/>
      <c r="BG1135"/>
      <c r="BH1135"/>
      <c r="BI1135"/>
      <c r="BJ1135"/>
      <c r="BK1135"/>
      <c r="BL1135"/>
      <c r="BM1135"/>
      <c r="BN1135"/>
      <c r="BO1135"/>
      <c r="BP1135"/>
      <c r="BQ1135"/>
      <c r="BR1135"/>
      <c r="BS1135"/>
      <c r="BT1135"/>
      <c r="BU1135"/>
      <c r="BV1135"/>
      <c r="BW1135"/>
      <c r="BX1135"/>
      <c r="BY1135"/>
      <c r="BZ1135"/>
      <c r="CA1135"/>
      <c r="CB1135"/>
      <c r="CC1135"/>
      <c r="CD1135"/>
      <c r="CE1135"/>
      <c r="CF1135"/>
      <c r="CG1135"/>
      <c r="CH1135"/>
      <c r="CI1135"/>
      <c r="CJ1135"/>
      <c r="CK1135"/>
      <c r="CL1135"/>
      <c r="CM1135"/>
      <c r="CN1135"/>
    </row>
    <row r="1136" spans="2:92" x14ac:dyDescent="0.25">
      <c r="B1136" t="str">
        <f t="shared" si="124"/>
        <v/>
      </c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 s="58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/>
      <c r="BG1136"/>
      <c r="BH1136"/>
      <c r="BI1136"/>
      <c r="BJ1136"/>
      <c r="BK1136"/>
      <c r="BL1136"/>
      <c r="BM1136"/>
      <c r="BN1136"/>
      <c r="BO1136"/>
      <c r="BP1136"/>
      <c r="BQ1136"/>
      <c r="BR1136"/>
      <c r="BS1136"/>
      <c r="BT1136"/>
      <c r="BU1136"/>
      <c r="BV1136"/>
      <c r="BW1136"/>
      <c r="BX1136"/>
      <c r="BY1136"/>
      <c r="BZ1136"/>
      <c r="CA1136"/>
      <c r="CB1136"/>
      <c r="CC1136"/>
      <c r="CD1136"/>
      <c r="CE1136"/>
      <c r="CF1136"/>
      <c r="CG1136"/>
      <c r="CH1136"/>
      <c r="CI1136"/>
      <c r="CJ1136"/>
      <c r="CK1136"/>
      <c r="CL1136"/>
      <c r="CM1136"/>
      <c r="CN1136"/>
    </row>
    <row r="1137" spans="2:92" x14ac:dyDescent="0.25">
      <c r="B1137" t="str">
        <f t="shared" si="124"/>
        <v/>
      </c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 s="58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/>
      <c r="BG1137"/>
      <c r="BH1137"/>
      <c r="BI1137"/>
      <c r="BJ1137"/>
      <c r="BK1137"/>
      <c r="BL1137"/>
      <c r="BM1137"/>
      <c r="BN1137"/>
      <c r="BO1137"/>
      <c r="BP1137"/>
      <c r="BQ1137"/>
      <c r="BR1137"/>
      <c r="BS1137"/>
      <c r="BT1137"/>
      <c r="BU1137"/>
      <c r="BV1137"/>
      <c r="BW1137"/>
      <c r="BX1137"/>
      <c r="BY1137"/>
      <c r="BZ1137"/>
      <c r="CA1137"/>
      <c r="CB1137"/>
      <c r="CC1137"/>
      <c r="CD1137"/>
      <c r="CE1137"/>
      <c r="CF1137"/>
      <c r="CG1137"/>
      <c r="CH1137"/>
      <c r="CI1137"/>
      <c r="CJ1137"/>
      <c r="CK1137"/>
      <c r="CL1137"/>
      <c r="CM1137"/>
      <c r="CN1137"/>
    </row>
    <row r="1138" spans="2:92" x14ac:dyDescent="0.25">
      <c r="B1138" t="str">
        <f t="shared" si="124"/>
        <v/>
      </c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 s="5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/>
      <c r="BG1138"/>
      <c r="BH1138"/>
      <c r="BI1138"/>
      <c r="BJ1138"/>
      <c r="BK1138"/>
      <c r="BL1138"/>
      <c r="BM1138"/>
      <c r="BN1138"/>
      <c r="BO1138"/>
      <c r="BP1138"/>
      <c r="BQ1138"/>
      <c r="BR1138"/>
      <c r="BS1138"/>
      <c r="BT1138"/>
      <c r="BU1138"/>
      <c r="BV1138"/>
      <c r="BW1138"/>
      <c r="BX1138"/>
      <c r="BY1138"/>
      <c r="BZ1138"/>
      <c r="CA1138"/>
      <c r="CB1138"/>
      <c r="CC1138"/>
      <c r="CD1138"/>
      <c r="CE1138"/>
      <c r="CF1138"/>
      <c r="CG1138"/>
      <c r="CH1138"/>
      <c r="CI1138"/>
      <c r="CJ1138"/>
      <c r="CK1138"/>
      <c r="CL1138"/>
      <c r="CM1138"/>
      <c r="CN1138"/>
    </row>
    <row r="1139" spans="2:92" x14ac:dyDescent="0.25">
      <c r="B1139" t="str">
        <f t="shared" si="124"/>
        <v/>
      </c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 s="58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/>
      <c r="BG1139"/>
      <c r="BH1139"/>
      <c r="BI1139"/>
      <c r="BJ1139"/>
      <c r="BK1139"/>
      <c r="BL1139"/>
      <c r="BM1139"/>
      <c r="BN1139"/>
      <c r="BO1139"/>
      <c r="BP1139"/>
      <c r="BQ1139"/>
      <c r="BR1139"/>
      <c r="BS1139"/>
      <c r="BT1139"/>
      <c r="BU1139"/>
      <c r="BV1139"/>
      <c r="BW1139"/>
      <c r="BX1139"/>
      <c r="BY1139"/>
      <c r="BZ1139"/>
      <c r="CA1139"/>
      <c r="CB1139"/>
      <c r="CC1139"/>
      <c r="CD1139"/>
      <c r="CE1139"/>
      <c r="CF1139"/>
      <c r="CG1139"/>
      <c r="CH1139"/>
      <c r="CI1139"/>
      <c r="CJ1139"/>
      <c r="CK1139"/>
      <c r="CL1139"/>
      <c r="CM1139"/>
      <c r="CN1139"/>
    </row>
    <row r="1140" spans="2:92" x14ac:dyDescent="0.25">
      <c r="B1140" t="str">
        <f t="shared" si="124"/>
        <v/>
      </c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 s="58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/>
      <c r="BG1140"/>
      <c r="BH1140"/>
      <c r="BI1140"/>
      <c r="BJ1140"/>
      <c r="BK1140"/>
      <c r="BL1140"/>
      <c r="BM1140"/>
      <c r="BN1140"/>
      <c r="BO1140"/>
      <c r="BP1140"/>
      <c r="BQ1140"/>
      <c r="BR1140"/>
      <c r="BS1140"/>
      <c r="BT1140"/>
      <c r="BU1140"/>
      <c r="BV1140"/>
      <c r="BW1140"/>
      <c r="BX1140"/>
      <c r="BY1140"/>
      <c r="BZ1140"/>
      <c r="CA1140"/>
      <c r="CB1140"/>
      <c r="CC1140"/>
      <c r="CD1140"/>
      <c r="CE1140"/>
      <c r="CF1140"/>
      <c r="CG1140"/>
      <c r="CH1140"/>
      <c r="CI1140"/>
      <c r="CJ1140"/>
      <c r="CK1140"/>
      <c r="CL1140"/>
      <c r="CM1140"/>
      <c r="CN1140"/>
    </row>
    <row r="1141" spans="2:92" x14ac:dyDescent="0.25">
      <c r="B1141" t="str">
        <f t="shared" si="124"/>
        <v/>
      </c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 s="58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/>
      <c r="BG1141"/>
      <c r="BH1141"/>
      <c r="BI1141"/>
      <c r="BJ1141"/>
      <c r="BK1141"/>
      <c r="BL1141"/>
      <c r="BM1141"/>
      <c r="BN1141"/>
      <c r="BO1141"/>
      <c r="BP1141"/>
      <c r="BQ1141"/>
      <c r="BR1141"/>
      <c r="BS1141"/>
      <c r="BT1141"/>
      <c r="BU1141"/>
      <c r="BV1141"/>
      <c r="BW1141"/>
      <c r="BX1141"/>
      <c r="BY1141"/>
      <c r="BZ1141"/>
      <c r="CA1141"/>
      <c r="CB1141"/>
      <c r="CC1141"/>
      <c r="CD1141"/>
      <c r="CE1141"/>
      <c r="CF1141"/>
      <c r="CG1141"/>
      <c r="CH1141"/>
      <c r="CI1141"/>
      <c r="CJ1141"/>
      <c r="CK1141"/>
      <c r="CL1141"/>
      <c r="CM1141"/>
      <c r="CN1141"/>
    </row>
    <row r="1142" spans="2:92" x14ac:dyDescent="0.25">
      <c r="B1142" t="str">
        <f t="shared" si="124"/>
        <v/>
      </c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 s="58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/>
      <c r="BG1142"/>
      <c r="BH1142"/>
      <c r="BI1142"/>
      <c r="BJ1142"/>
      <c r="BK1142"/>
      <c r="BL1142"/>
      <c r="BM1142"/>
      <c r="BN1142"/>
      <c r="BO1142"/>
      <c r="BP1142"/>
      <c r="BQ1142"/>
      <c r="BR1142"/>
      <c r="BS1142"/>
      <c r="BT1142"/>
      <c r="BU1142"/>
      <c r="BV1142"/>
      <c r="BW1142"/>
      <c r="BX1142"/>
      <c r="BY1142"/>
      <c r="BZ1142"/>
      <c r="CA1142"/>
      <c r="CB1142"/>
      <c r="CC1142"/>
      <c r="CD1142"/>
      <c r="CE1142"/>
      <c r="CF1142"/>
      <c r="CG1142"/>
      <c r="CH1142"/>
      <c r="CI1142"/>
      <c r="CJ1142"/>
      <c r="CK1142"/>
      <c r="CL1142"/>
      <c r="CM1142"/>
      <c r="CN1142"/>
    </row>
    <row r="1143" spans="2:92" x14ac:dyDescent="0.25">
      <c r="B1143" t="str">
        <f t="shared" si="124"/>
        <v/>
      </c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 s="58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/>
      <c r="BG1143"/>
      <c r="BH1143"/>
      <c r="BI1143"/>
      <c r="BJ1143"/>
      <c r="BK1143"/>
      <c r="BL1143"/>
      <c r="BM1143"/>
      <c r="BN1143"/>
      <c r="BO1143"/>
      <c r="BP1143"/>
      <c r="BQ1143"/>
      <c r="BR1143"/>
      <c r="BS1143"/>
      <c r="BT1143"/>
      <c r="BU1143"/>
      <c r="BV1143"/>
      <c r="BW1143"/>
      <c r="BX1143"/>
      <c r="BY1143"/>
      <c r="BZ1143"/>
      <c r="CA1143"/>
      <c r="CB1143"/>
      <c r="CC1143"/>
      <c r="CD1143"/>
      <c r="CE1143"/>
      <c r="CF1143"/>
      <c r="CG1143"/>
      <c r="CH1143"/>
      <c r="CI1143"/>
      <c r="CJ1143"/>
      <c r="CK1143"/>
      <c r="CL1143"/>
      <c r="CM1143"/>
      <c r="CN1143"/>
    </row>
    <row r="1144" spans="2:92" x14ac:dyDescent="0.25">
      <c r="B1144" t="str">
        <f t="shared" si="124"/>
        <v/>
      </c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 s="58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/>
      <c r="BG1144"/>
      <c r="BH1144"/>
      <c r="BI1144"/>
      <c r="BJ1144"/>
      <c r="BK1144"/>
      <c r="BL1144"/>
      <c r="BM1144"/>
      <c r="BN1144"/>
      <c r="BO1144"/>
      <c r="BP1144"/>
      <c r="BQ1144"/>
      <c r="BR1144"/>
      <c r="BS1144"/>
      <c r="BT1144"/>
      <c r="BU1144"/>
      <c r="BV1144"/>
      <c r="BW1144"/>
      <c r="BX1144"/>
      <c r="BY1144"/>
      <c r="BZ1144"/>
      <c r="CA1144"/>
      <c r="CB1144"/>
      <c r="CC1144"/>
      <c r="CD1144"/>
      <c r="CE1144"/>
      <c r="CF1144"/>
      <c r="CG1144"/>
      <c r="CH1144"/>
      <c r="CI1144"/>
      <c r="CJ1144"/>
      <c r="CK1144"/>
      <c r="CL1144"/>
      <c r="CM1144"/>
      <c r="CN1144"/>
    </row>
    <row r="1145" spans="2:92" x14ac:dyDescent="0.25">
      <c r="B1145" t="str">
        <f t="shared" si="124"/>
        <v/>
      </c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 s="58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/>
      <c r="BG1145"/>
      <c r="BH1145"/>
      <c r="BI1145"/>
      <c r="BJ1145"/>
      <c r="BK1145"/>
      <c r="BL1145"/>
      <c r="BM1145"/>
      <c r="BN1145"/>
      <c r="BO1145"/>
      <c r="BP1145"/>
      <c r="BQ1145"/>
      <c r="BR1145"/>
      <c r="BS1145"/>
      <c r="BT1145"/>
      <c r="BU1145"/>
      <c r="BV1145"/>
      <c r="BW1145"/>
      <c r="BX1145"/>
      <c r="BY1145"/>
      <c r="BZ1145"/>
      <c r="CA1145"/>
      <c r="CB1145"/>
      <c r="CC1145"/>
      <c r="CD1145"/>
      <c r="CE1145"/>
      <c r="CF1145"/>
      <c r="CG1145"/>
      <c r="CH1145"/>
      <c r="CI1145"/>
      <c r="CJ1145"/>
      <c r="CK1145"/>
      <c r="CL1145"/>
      <c r="CM1145"/>
      <c r="CN1145"/>
    </row>
    <row r="1146" spans="2:92" x14ac:dyDescent="0.25">
      <c r="B1146" t="str">
        <f t="shared" si="124"/>
        <v/>
      </c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 s="58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/>
      <c r="BG1146"/>
      <c r="BH1146"/>
      <c r="BI1146"/>
      <c r="BJ1146"/>
      <c r="BK1146"/>
      <c r="BL1146"/>
      <c r="BM1146"/>
      <c r="BN1146"/>
      <c r="BO1146"/>
      <c r="BP1146"/>
      <c r="BQ1146"/>
      <c r="BR1146"/>
      <c r="BS1146"/>
      <c r="BT1146"/>
      <c r="BU1146"/>
      <c r="BV1146"/>
      <c r="BW1146"/>
      <c r="BX1146"/>
      <c r="BY1146"/>
      <c r="BZ1146"/>
      <c r="CA1146"/>
      <c r="CB1146"/>
      <c r="CC1146"/>
      <c r="CD1146"/>
      <c r="CE1146"/>
      <c r="CF1146"/>
      <c r="CG1146"/>
      <c r="CH1146"/>
      <c r="CI1146"/>
      <c r="CJ1146"/>
      <c r="CK1146"/>
      <c r="CL1146"/>
      <c r="CM1146"/>
      <c r="CN1146"/>
    </row>
    <row r="1147" spans="2:92" x14ac:dyDescent="0.25">
      <c r="B1147" t="str">
        <f t="shared" si="124"/>
        <v/>
      </c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 s="58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/>
      <c r="BG1147"/>
      <c r="BH1147"/>
      <c r="BI1147"/>
      <c r="BJ1147"/>
      <c r="BK1147"/>
      <c r="BL1147"/>
      <c r="BM1147"/>
      <c r="BN1147"/>
      <c r="BO1147"/>
      <c r="BP1147"/>
      <c r="BQ1147"/>
      <c r="BR1147"/>
      <c r="BS1147"/>
      <c r="BT1147"/>
      <c r="BU1147"/>
      <c r="BV1147"/>
      <c r="BW1147"/>
      <c r="BX1147"/>
      <c r="BY1147"/>
      <c r="BZ1147"/>
      <c r="CA1147"/>
      <c r="CB1147"/>
      <c r="CC1147"/>
      <c r="CD1147"/>
      <c r="CE1147"/>
      <c r="CF1147"/>
      <c r="CG1147"/>
      <c r="CH1147"/>
      <c r="CI1147"/>
      <c r="CJ1147"/>
      <c r="CK1147"/>
      <c r="CL1147"/>
      <c r="CM1147"/>
      <c r="CN1147"/>
    </row>
    <row r="1148" spans="2:92" x14ac:dyDescent="0.25">
      <c r="B1148" t="str">
        <f t="shared" si="124"/>
        <v/>
      </c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 s="5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/>
      <c r="BG1148"/>
      <c r="BH1148"/>
      <c r="BI1148"/>
      <c r="BJ1148"/>
      <c r="BK1148"/>
      <c r="BL1148"/>
      <c r="BM1148"/>
      <c r="BN1148"/>
      <c r="BO1148"/>
      <c r="BP1148"/>
      <c r="BQ1148"/>
      <c r="BR1148"/>
      <c r="BS1148"/>
      <c r="BT1148"/>
      <c r="BU1148"/>
      <c r="BV1148"/>
      <c r="BW1148"/>
      <c r="BX1148"/>
      <c r="BY1148"/>
      <c r="BZ1148"/>
      <c r="CA1148"/>
      <c r="CB1148"/>
      <c r="CC1148"/>
      <c r="CD1148"/>
      <c r="CE1148"/>
      <c r="CF1148"/>
      <c r="CG1148"/>
      <c r="CH1148"/>
      <c r="CI1148"/>
      <c r="CJ1148"/>
      <c r="CK1148"/>
      <c r="CL1148"/>
      <c r="CM1148"/>
      <c r="CN1148"/>
    </row>
    <row r="1149" spans="2:92" x14ac:dyDescent="0.25">
      <c r="B1149" t="str">
        <f t="shared" si="124"/>
        <v/>
      </c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 s="58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/>
      <c r="BG1149"/>
      <c r="BH1149"/>
      <c r="BI1149"/>
      <c r="BJ1149"/>
      <c r="BK1149"/>
      <c r="BL1149"/>
      <c r="BM1149"/>
      <c r="BN1149"/>
      <c r="BO1149"/>
      <c r="BP1149"/>
      <c r="BQ1149"/>
      <c r="BR1149"/>
      <c r="BS1149"/>
      <c r="BT1149"/>
      <c r="BU1149"/>
      <c r="BV1149"/>
      <c r="BW1149"/>
      <c r="BX1149"/>
      <c r="BY1149"/>
      <c r="BZ1149"/>
      <c r="CA1149"/>
      <c r="CB1149"/>
      <c r="CC1149"/>
      <c r="CD1149"/>
      <c r="CE1149"/>
      <c r="CF1149"/>
      <c r="CG1149"/>
      <c r="CH1149"/>
      <c r="CI1149"/>
      <c r="CJ1149"/>
      <c r="CK1149"/>
      <c r="CL1149"/>
      <c r="CM1149"/>
      <c r="CN1149"/>
    </row>
    <row r="1150" spans="2:92" x14ac:dyDescent="0.25">
      <c r="B1150" t="str">
        <f t="shared" si="124"/>
        <v/>
      </c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 s="58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/>
      <c r="BG1150"/>
      <c r="BH1150"/>
      <c r="BI1150"/>
      <c r="BJ1150"/>
      <c r="BK1150"/>
      <c r="BL1150"/>
      <c r="BM1150"/>
      <c r="BN1150"/>
      <c r="BO1150"/>
      <c r="BP1150"/>
      <c r="BQ1150"/>
      <c r="BR1150"/>
      <c r="BS1150"/>
      <c r="BT1150"/>
      <c r="BU1150"/>
      <c r="BV1150"/>
      <c r="BW1150"/>
      <c r="BX1150"/>
      <c r="BY1150"/>
      <c r="BZ1150"/>
      <c r="CA1150"/>
      <c r="CB1150"/>
      <c r="CC1150"/>
      <c r="CD1150"/>
      <c r="CE1150"/>
      <c r="CF1150"/>
      <c r="CG1150"/>
      <c r="CH1150"/>
      <c r="CI1150"/>
      <c r="CJ1150"/>
      <c r="CK1150"/>
      <c r="CL1150"/>
      <c r="CM1150"/>
      <c r="CN1150"/>
    </row>
    <row r="1151" spans="2:92" x14ac:dyDescent="0.25">
      <c r="B1151" t="str">
        <f t="shared" si="124"/>
        <v/>
      </c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 s="58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/>
      <c r="BG1151"/>
      <c r="BH1151"/>
      <c r="BI1151"/>
      <c r="BJ1151"/>
      <c r="BK1151"/>
      <c r="BL1151"/>
      <c r="BM1151"/>
      <c r="BN1151"/>
      <c r="BO1151"/>
      <c r="BP1151"/>
      <c r="BQ1151"/>
      <c r="BR1151"/>
      <c r="BS1151"/>
      <c r="BT1151"/>
      <c r="BU1151"/>
      <c r="BV1151"/>
      <c r="BW1151"/>
      <c r="BX1151"/>
      <c r="BY1151"/>
      <c r="BZ1151"/>
      <c r="CA1151"/>
      <c r="CB1151"/>
      <c r="CC1151"/>
      <c r="CD1151"/>
      <c r="CE1151"/>
      <c r="CF1151"/>
      <c r="CG1151"/>
      <c r="CH1151"/>
      <c r="CI1151"/>
      <c r="CJ1151"/>
      <c r="CK1151"/>
      <c r="CL1151"/>
      <c r="CM1151"/>
      <c r="CN1151"/>
    </row>
    <row r="1152" spans="2:92" x14ac:dyDescent="0.25">
      <c r="B1152" t="str">
        <f t="shared" ref="B1152:B1200" si="125">IF(C1152&lt;&gt;"",CONCATENATE(C1152,F1152,D1152,I1152),"")</f>
        <v/>
      </c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 s="58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/>
      <c r="BG1152"/>
      <c r="BH1152"/>
      <c r="BI1152"/>
      <c r="BJ1152"/>
      <c r="BK1152"/>
      <c r="BL1152"/>
      <c r="BM1152"/>
      <c r="BN1152"/>
      <c r="BO1152"/>
      <c r="BP1152"/>
      <c r="BQ1152"/>
      <c r="BR1152"/>
      <c r="BS1152"/>
      <c r="BT1152"/>
      <c r="BU1152"/>
      <c r="BV1152"/>
      <c r="BW1152"/>
      <c r="BX1152"/>
      <c r="BY1152"/>
      <c r="BZ1152"/>
      <c r="CA1152"/>
      <c r="CB1152"/>
      <c r="CC1152"/>
      <c r="CD1152"/>
      <c r="CE1152"/>
      <c r="CF1152"/>
      <c r="CG1152"/>
      <c r="CH1152"/>
      <c r="CI1152"/>
      <c r="CJ1152"/>
      <c r="CK1152"/>
      <c r="CL1152"/>
      <c r="CM1152"/>
      <c r="CN1152"/>
    </row>
    <row r="1153" spans="2:92" x14ac:dyDescent="0.25">
      <c r="B1153" t="str">
        <f t="shared" si="125"/>
        <v/>
      </c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 s="58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/>
      <c r="BG1153"/>
      <c r="BH1153"/>
      <c r="BI1153"/>
      <c r="BJ1153"/>
      <c r="BK1153"/>
      <c r="BL1153"/>
      <c r="BM1153"/>
      <c r="BN1153"/>
      <c r="BO1153"/>
      <c r="BP1153"/>
      <c r="BQ1153"/>
      <c r="BR1153"/>
      <c r="BS1153"/>
      <c r="BT1153"/>
      <c r="BU1153"/>
      <c r="BV1153"/>
      <c r="BW1153"/>
      <c r="BX1153"/>
      <c r="BY1153"/>
      <c r="BZ1153"/>
      <c r="CA1153"/>
      <c r="CB1153"/>
      <c r="CC1153"/>
      <c r="CD1153"/>
      <c r="CE1153"/>
      <c r="CF1153"/>
      <c r="CG1153"/>
      <c r="CH1153"/>
      <c r="CI1153"/>
      <c r="CJ1153"/>
      <c r="CK1153"/>
      <c r="CL1153"/>
      <c r="CM1153"/>
      <c r="CN1153"/>
    </row>
    <row r="1154" spans="2:92" x14ac:dyDescent="0.25">
      <c r="B1154" t="str">
        <f t="shared" si="125"/>
        <v/>
      </c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 s="58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/>
      <c r="BG1154"/>
      <c r="BH1154"/>
      <c r="BI1154"/>
      <c r="BJ1154"/>
      <c r="BK1154"/>
      <c r="BL1154"/>
      <c r="BM1154"/>
      <c r="BN1154"/>
      <c r="BO1154"/>
      <c r="BP1154"/>
      <c r="BQ1154"/>
      <c r="BR1154"/>
      <c r="BS1154"/>
      <c r="BT1154"/>
      <c r="BU1154"/>
      <c r="BV1154"/>
      <c r="BW1154"/>
      <c r="BX1154"/>
      <c r="BY1154"/>
      <c r="BZ1154"/>
      <c r="CA1154"/>
      <c r="CB1154"/>
      <c r="CC1154"/>
      <c r="CD1154"/>
      <c r="CE1154"/>
      <c r="CF1154"/>
      <c r="CG1154"/>
      <c r="CH1154"/>
      <c r="CI1154"/>
      <c r="CJ1154"/>
      <c r="CK1154"/>
      <c r="CL1154"/>
      <c r="CM1154"/>
      <c r="CN1154"/>
    </row>
    <row r="1155" spans="2:92" x14ac:dyDescent="0.25">
      <c r="B1155" t="str">
        <f t="shared" si="125"/>
        <v/>
      </c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 s="58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/>
      <c r="BG1155"/>
      <c r="BH1155"/>
      <c r="BI1155"/>
      <c r="BJ1155"/>
      <c r="BK1155"/>
      <c r="BL1155"/>
      <c r="BM1155"/>
      <c r="BN1155"/>
      <c r="BO1155"/>
      <c r="BP1155"/>
      <c r="BQ1155"/>
      <c r="BR1155"/>
      <c r="BS1155"/>
      <c r="BT1155"/>
      <c r="BU1155"/>
      <c r="BV1155"/>
      <c r="BW1155"/>
      <c r="BX1155"/>
      <c r="BY1155"/>
      <c r="BZ1155"/>
      <c r="CA1155"/>
      <c r="CB1155"/>
      <c r="CC1155"/>
      <c r="CD1155"/>
      <c r="CE1155"/>
      <c r="CF1155"/>
      <c r="CG1155"/>
      <c r="CH1155"/>
      <c r="CI1155"/>
      <c r="CJ1155"/>
      <c r="CK1155"/>
      <c r="CL1155"/>
      <c r="CM1155"/>
      <c r="CN1155"/>
    </row>
    <row r="1156" spans="2:92" x14ac:dyDescent="0.25">
      <c r="B1156" t="str">
        <f t="shared" si="125"/>
        <v/>
      </c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 s="58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/>
      <c r="BG1156"/>
      <c r="BH1156"/>
      <c r="BI1156"/>
      <c r="BJ1156"/>
      <c r="BK1156"/>
      <c r="BL1156"/>
      <c r="BM1156"/>
      <c r="BN1156"/>
      <c r="BO1156"/>
      <c r="BP1156"/>
      <c r="BQ1156"/>
      <c r="BR1156"/>
      <c r="BS1156"/>
      <c r="BT1156"/>
      <c r="BU1156"/>
      <c r="BV1156"/>
      <c r="BW1156"/>
      <c r="BX1156"/>
      <c r="BY1156"/>
      <c r="BZ1156"/>
      <c r="CA1156"/>
      <c r="CB1156"/>
      <c r="CC1156"/>
      <c r="CD1156"/>
      <c r="CE1156"/>
      <c r="CF1156"/>
      <c r="CG1156"/>
      <c r="CH1156"/>
      <c r="CI1156"/>
      <c r="CJ1156"/>
      <c r="CK1156"/>
      <c r="CL1156"/>
      <c r="CM1156"/>
      <c r="CN1156"/>
    </row>
    <row r="1157" spans="2:92" x14ac:dyDescent="0.25">
      <c r="B1157" t="str">
        <f t="shared" si="125"/>
        <v/>
      </c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 s="58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/>
      <c r="BG1157"/>
      <c r="BH1157"/>
      <c r="BI1157"/>
      <c r="BJ1157"/>
      <c r="BK1157"/>
      <c r="BL1157"/>
      <c r="BM1157"/>
      <c r="BN1157"/>
      <c r="BO1157"/>
      <c r="BP1157"/>
      <c r="BQ1157"/>
      <c r="BR1157"/>
      <c r="BS1157"/>
      <c r="BT1157"/>
      <c r="BU1157"/>
      <c r="BV1157"/>
      <c r="BW1157"/>
      <c r="BX1157"/>
      <c r="BY1157"/>
      <c r="BZ1157"/>
      <c r="CA1157"/>
      <c r="CB1157"/>
      <c r="CC1157"/>
      <c r="CD1157"/>
      <c r="CE1157"/>
      <c r="CF1157"/>
      <c r="CG1157"/>
      <c r="CH1157"/>
      <c r="CI1157"/>
      <c r="CJ1157"/>
      <c r="CK1157"/>
      <c r="CL1157"/>
      <c r="CM1157"/>
      <c r="CN1157"/>
    </row>
    <row r="1158" spans="2:92" x14ac:dyDescent="0.25">
      <c r="B1158" t="str">
        <f t="shared" si="125"/>
        <v/>
      </c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 s="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/>
      <c r="BG1158"/>
      <c r="BH1158"/>
      <c r="BI1158"/>
      <c r="BJ1158"/>
      <c r="BK1158"/>
      <c r="BL1158"/>
      <c r="BM1158"/>
      <c r="BN1158"/>
      <c r="BO1158"/>
      <c r="BP1158"/>
      <c r="BQ1158"/>
      <c r="BR1158"/>
      <c r="BS1158"/>
      <c r="BT1158"/>
      <c r="BU1158"/>
      <c r="BV1158"/>
      <c r="BW1158"/>
      <c r="BX1158"/>
      <c r="BY1158"/>
      <c r="BZ1158"/>
      <c r="CA1158"/>
      <c r="CB1158"/>
      <c r="CC1158"/>
      <c r="CD1158"/>
      <c r="CE1158"/>
      <c r="CF1158"/>
      <c r="CG1158"/>
      <c r="CH1158"/>
      <c r="CI1158"/>
      <c r="CJ1158"/>
      <c r="CK1158"/>
      <c r="CL1158"/>
      <c r="CM1158"/>
      <c r="CN1158"/>
    </row>
    <row r="1159" spans="2:92" x14ac:dyDescent="0.25">
      <c r="B1159" t="str">
        <f t="shared" si="125"/>
        <v/>
      </c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 s="58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/>
      <c r="BG1159"/>
      <c r="BH1159"/>
      <c r="BI1159"/>
      <c r="BJ1159"/>
      <c r="BK1159"/>
      <c r="BL1159"/>
      <c r="BM1159"/>
      <c r="BN1159"/>
      <c r="BO1159"/>
      <c r="BP1159"/>
      <c r="BQ1159"/>
      <c r="BR1159"/>
      <c r="BS1159"/>
      <c r="BT1159"/>
      <c r="BU1159"/>
      <c r="BV1159"/>
      <c r="BW1159"/>
      <c r="BX1159"/>
      <c r="BY1159"/>
      <c r="BZ1159"/>
      <c r="CA1159"/>
      <c r="CB1159"/>
      <c r="CC1159"/>
      <c r="CD1159"/>
      <c r="CE1159"/>
      <c r="CF1159"/>
      <c r="CG1159"/>
      <c r="CH1159"/>
      <c r="CI1159"/>
      <c r="CJ1159"/>
      <c r="CK1159"/>
      <c r="CL1159"/>
      <c r="CM1159"/>
      <c r="CN1159"/>
    </row>
    <row r="1160" spans="2:92" x14ac:dyDescent="0.25">
      <c r="B1160" t="str">
        <f t="shared" si="125"/>
        <v/>
      </c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 s="58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/>
      <c r="BG1160"/>
      <c r="BH1160"/>
      <c r="BI1160"/>
      <c r="BJ1160"/>
      <c r="BK1160"/>
      <c r="BL1160"/>
      <c r="BM1160"/>
      <c r="BN1160"/>
      <c r="BO1160"/>
      <c r="BP1160"/>
      <c r="BQ1160"/>
      <c r="BR1160"/>
      <c r="BS1160"/>
      <c r="BT1160"/>
      <c r="BU1160"/>
      <c r="BV1160"/>
      <c r="BW1160"/>
      <c r="BX1160"/>
      <c r="BY1160"/>
      <c r="BZ1160"/>
      <c r="CA1160"/>
      <c r="CB1160"/>
      <c r="CC1160"/>
      <c r="CD1160"/>
      <c r="CE1160"/>
      <c r="CF1160"/>
      <c r="CG1160"/>
      <c r="CH1160"/>
      <c r="CI1160"/>
      <c r="CJ1160"/>
      <c r="CK1160"/>
      <c r="CL1160"/>
      <c r="CM1160"/>
      <c r="CN1160"/>
    </row>
    <row r="1161" spans="2:92" x14ac:dyDescent="0.25">
      <c r="B1161" t="str">
        <f t="shared" si="125"/>
        <v/>
      </c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 s="58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/>
      <c r="BG1161"/>
      <c r="BH1161"/>
      <c r="BI1161"/>
      <c r="BJ1161"/>
      <c r="BK1161"/>
      <c r="BL1161"/>
      <c r="BM1161"/>
      <c r="BN1161"/>
      <c r="BO1161"/>
      <c r="BP1161"/>
      <c r="BQ1161"/>
      <c r="BR1161"/>
      <c r="BS1161"/>
      <c r="BT1161"/>
      <c r="BU1161"/>
      <c r="BV1161"/>
      <c r="BW1161"/>
      <c r="BX1161"/>
      <c r="BY1161"/>
      <c r="BZ1161"/>
      <c r="CA1161"/>
      <c r="CB1161"/>
      <c r="CC1161"/>
      <c r="CD1161"/>
      <c r="CE1161"/>
      <c r="CF1161"/>
      <c r="CG1161"/>
      <c r="CH1161"/>
      <c r="CI1161"/>
      <c r="CJ1161"/>
      <c r="CK1161"/>
      <c r="CL1161"/>
      <c r="CM1161"/>
      <c r="CN1161"/>
    </row>
    <row r="1162" spans="2:92" x14ac:dyDescent="0.25">
      <c r="B1162" t="str">
        <f t="shared" si="125"/>
        <v/>
      </c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 s="58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/>
      <c r="BG1162"/>
      <c r="BH1162"/>
      <c r="BI1162"/>
      <c r="BJ1162"/>
      <c r="BK1162"/>
      <c r="BL1162"/>
      <c r="BM1162"/>
      <c r="BN1162"/>
      <c r="BO1162"/>
      <c r="BP1162"/>
      <c r="BQ1162"/>
      <c r="BR1162"/>
      <c r="BS1162"/>
      <c r="BT1162"/>
      <c r="BU1162"/>
      <c r="BV1162"/>
      <c r="BW1162"/>
      <c r="BX1162"/>
      <c r="BY1162"/>
      <c r="BZ1162"/>
      <c r="CA1162"/>
      <c r="CB1162"/>
      <c r="CC1162"/>
      <c r="CD1162"/>
      <c r="CE1162"/>
      <c r="CF1162"/>
      <c r="CG1162"/>
      <c r="CH1162"/>
      <c r="CI1162"/>
      <c r="CJ1162"/>
      <c r="CK1162"/>
      <c r="CL1162"/>
      <c r="CM1162"/>
      <c r="CN1162"/>
    </row>
    <row r="1163" spans="2:92" x14ac:dyDescent="0.25">
      <c r="B1163" t="str">
        <f t="shared" si="125"/>
        <v/>
      </c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 s="58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/>
      <c r="BG1163"/>
      <c r="BH1163"/>
      <c r="BI1163"/>
      <c r="BJ1163"/>
      <c r="BK1163"/>
      <c r="BL1163"/>
      <c r="BM1163"/>
      <c r="BN1163"/>
      <c r="BO1163"/>
      <c r="BP1163"/>
      <c r="BQ1163"/>
      <c r="BR1163"/>
      <c r="BS1163"/>
      <c r="BT1163"/>
      <c r="BU1163"/>
      <c r="BV1163"/>
      <c r="BW1163"/>
      <c r="BX1163"/>
      <c r="BY1163"/>
      <c r="BZ1163"/>
      <c r="CA1163"/>
      <c r="CB1163"/>
      <c r="CC1163"/>
      <c r="CD1163"/>
      <c r="CE1163"/>
      <c r="CF1163"/>
      <c r="CG1163"/>
      <c r="CH1163"/>
      <c r="CI1163"/>
      <c r="CJ1163"/>
      <c r="CK1163"/>
      <c r="CL1163"/>
      <c r="CM1163"/>
      <c r="CN1163"/>
    </row>
    <row r="1164" spans="2:92" x14ac:dyDescent="0.25">
      <c r="B1164" t="str">
        <f t="shared" si="125"/>
        <v/>
      </c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 s="58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/>
      <c r="BG1164"/>
      <c r="BH1164"/>
      <c r="BI1164"/>
      <c r="BJ1164"/>
      <c r="BK1164"/>
      <c r="BL1164"/>
      <c r="BM1164"/>
      <c r="BN1164"/>
      <c r="BO1164"/>
      <c r="BP1164"/>
      <c r="BQ1164"/>
      <c r="BR1164"/>
      <c r="BS1164"/>
      <c r="BT1164"/>
      <c r="BU1164"/>
      <c r="BV1164"/>
      <c r="BW1164"/>
      <c r="BX1164"/>
      <c r="BY1164"/>
      <c r="BZ1164"/>
      <c r="CA1164"/>
      <c r="CB1164"/>
      <c r="CC1164"/>
      <c r="CD1164"/>
      <c r="CE1164"/>
      <c r="CF1164"/>
      <c r="CG1164"/>
      <c r="CH1164"/>
      <c r="CI1164"/>
      <c r="CJ1164"/>
      <c r="CK1164"/>
      <c r="CL1164"/>
      <c r="CM1164"/>
      <c r="CN1164"/>
    </row>
    <row r="1165" spans="2:92" x14ac:dyDescent="0.25">
      <c r="B1165" t="str">
        <f t="shared" si="125"/>
        <v/>
      </c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 s="58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/>
      <c r="BG1165"/>
      <c r="BH1165"/>
      <c r="BI1165"/>
      <c r="BJ1165"/>
      <c r="BK1165"/>
      <c r="BL1165"/>
      <c r="BM1165"/>
      <c r="BN1165"/>
      <c r="BO1165"/>
      <c r="BP1165"/>
      <c r="BQ1165"/>
      <c r="BR1165"/>
      <c r="BS1165"/>
      <c r="BT1165"/>
      <c r="BU1165"/>
      <c r="BV1165"/>
      <c r="BW1165"/>
      <c r="BX1165"/>
      <c r="BY1165"/>
      <c r="BZ1165"/>
      <c r="CA1165"/>
      <c r="CB1165"/>
      <c r="CC1165"/>
      <c r="CD1165"/>
      <c r="CE1165"/>
      <c r="CF1165"/>
      <c r="CG1165"/>
      <c r="CH1165"/>
      <c r="CI1165"/>
      <c r="CJ1165"/>
      <c r="CK1165"/>
      <c r="CL1165"/>
      <c r="CM1165"/>
      <c r="CN1165"/>
    </row>
    <row r="1166" spans="2:92" x14ac:dyDescent="0.25">
      <c r="B1166" t="str">
        <f t="shared" si="125"/>
        <v/>
      </c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 s="58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/>
      <c r="BG1166"/>
      <c r="BH1166"/>
      <c r="BI1166"/>
      <c r="BJ1166"/>
      <c r="BK1166"/>
      <c r="BL1166"/>
      <c r="BM1166"/>
      <c r="BN1166"/>
      <c r="BO1166"/>
      <c r="BP1166"/>
      <c r="BQ1166"/>
      <c r="BR1166"/>
      <c r="BS1166"/>
      <c r="BT1166"/>
      <c r="BU1166"/>
      <c r="BV1166"/>
      <c r="BW1166"/>
      <c r="BX1166"/>
      <c r="BY1166"/>
      <c r="BZ1166"/>
      <c r="CA1166"/>
      <c r="CB1166"/>
      <c r="CC1166"/>
      <c r="CD1166"/>
      <c r="CE1166"/>
      <c r="CF1166"/>
      <c r="CG1166"/>
      <c r="CH1166"/>
      <c r="CI1166"/>
      <c r="CJ1166"/>
      <c r="CK1166"/>
      <c r="CL1166"/>
      <c r="CM1166"/>
      <c r="CN1166"/>
    </row>
    <row r="1167" spans="2:92" x14ac:dyDescent="0.25">
      <c r="B1167" t="str">
        <f t="shared" si="125"/>
        <v/>
      </c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 s="58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/>
      <c r="BG1167"/>
      <c r="BH1167"/>
      <c r="BI1167"/>
      <c r="BJ1167"/>
      <c r="BK1167"/>
      <c r="BL1167"/>
      <c r="BM1167"/>
      <c r="BN1167"/>
      <c r="BO1167"/>
      <c r="BP1167"/>
      <c r="BQ1167"/>
      <c r="BR1167"/>
      <c r="BS1167"/>
      <c r="BT1167"/>
      <c r="BU1167"/>
      <c r="BV1167"/>
      <c r="BW1167"/>
      <c r="BX1167"/>
      <c r="BY1167"/>
      <c r="BZ1167"/>
      <c r="CA1167"/>
      <c r="CB1167"/>
      <c r="CC1167"/>
      <c r="CD1167"/>
      <c r="CE1167"/>
      <c r="CF1167"/>
      <c r="CG1167"/>
      <c r="CH1167"/>
      <c r="CI1167"/>
      <c r="CJ1167"/>
      <c r="CK1167"/>
      <c r="CL1167"/>
      <c r="CM1167"/>
      <c r="CN1167"/>
    </row>
    <row r="1168" spans="2:92" x14ac:dyDescent="0.25">
      <c r="B1168" t="str">
        <f t="shared" si="125"/>
        <v/>
      </c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 s="5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/>
      <c r="BG1168"/>
      <c r="BH1168"/>
      <c r="BI1168"/>
      <c r="BJ1168"/>
      <c r="BK1168"/>
      <c r="BL1168"/>
      <c r="BM1168"/>
      <c r="BN1168"/>
      <c r="BO1168"/>
      <c r="BP1168"/>
      <c r="BQ1168"/>
      <c r="BR1168"/>
      <c r="BS1168"/>
      <c r="BT1168"/>
      <c r="BU1168"/>
      <c r="BV1168"/>
      <c r="BW1168"/>
      <c r="BX1168"/>
      <c r="BY1168"/>
      <c r="BZ1168"/>
      <c r="CA1168"/>
      <c r="CB1168"/>
      <c r="CC1168"/>
      <c r="CD1168"/>
      <c r="CE1168"/>
      <c r="CF1168"/>
      <c r="CG1168"/>
      <c r="CH1168"/>
      <c r="CI1168"/>
      <c r="CJ1168"/>
      <c r="CK1168"/>
      <c r="CL1168"/>
      <c r="CM1168"/>
      <c r="CN1168"/>
    </row>
    <row r="1169" spans="2:92" x14ac:dyDescent="0.25">
      <c r="B1169" t="str">
        <f t="shared" si="125"/>
        <v/>
      </c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 s="58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/>
      <c r="BG1169"/>
      <c r="BH1169"/>
      <c r="BI1169"/>
      <c r="BJ1169"/>
      <c r="BK1169"/>
      <c r="BL1169"/>
      <c r="BM1169"/>
      <c r="BN1169"/>
      <c r="BO1169"/>
      <c r="BP1169"/>
      <c r="BQ1169"/>
      <c r="BR1169"/>
      <c r="BS1169"/>
      <c r="BT1169"/>
      <c r="BU1169"/>
      <c r="BV1169"/>
      <c r="BW1169"/>
      <c r="BX1169"/>
      <c r="BY1169"/>
      <c r="BZ1169"/>
      <c r="CA1169"/>
      <c r="CB1169"/>
      <c r="CC1169"/>
      <c r="CD1169"/>
      <c r="CE1169"/>
      <c r="CF1169"/>
      <c r="CG1169"/>
      <c r="CH1169"/>
      <c r="CI1169"/>
      <c r="CJ1169"/>
      <c r="CK1169"/>
      <c r="CL1169"/>
      <c r="CM1169"/>
      <c r="CN1169"/>
    </row>
    <row r="1170" spans="2:92" x14ac:dyDescent="0.25">
      <c r="B1170" t="str">
        <f t="shared" si="125"/>
        <v/>
      </c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 s="58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/>
      <c r="BG1170"/>
      <c r="BH1170"/>
      <c r="BI1170"/>
      <c r="BJ1170"/>
      <c r="BK1170"/>
      <c r="BL1170"/>
      <c r="BM1170"/>
      <c r="BN1170"/>
      <c r="BO1170"/>
      <c r="BP1170"/>
      <c r="BQ1170"/>
      <c r="BR1170"/>
      <c r="BS1170"/>
      <c r="BT1170"/>
      <c r="BU1170"/>
      <c r="BV1170"/>
      <c r="BW1170"/>
      <c r="BX1170"/>
      <c r="BY1170"/>
      <c r="BZ1170"/>
      <c r="CA1170"/>
      <c r="CB1170"/>
      <c r="CC1170"/>
      <c r="CD1170"/>
      <c r="CE1170"/>
      <c r="CF1170"/>
      <c r="CG1170"/>
      <c r="CH1170"/>
      <c r="CI1170"/>
      <c r="CJ1170"/>
      <c r="CK1170"/>
      <c r="CL1170"/>
      <c r="CM1170"/>
      <c r="CN1170"/>
    </row>
    <row r="1171" spans="2:92" x14ac:dyDescent="0.25">
      <c r="B1171" t="str">
        <f t="shared" si="125"/>
        <v/>
      </c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 s="58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/>
      <c r="BG1171"/>
      <c r="BH1171"/>
      <c r="BI1171"/>
      <c r="BJ1171"/>
      <c r="BK1171"/>
      <c r="BL1171"/>
      <c r="BM1171"/>
      <c r="BN1171"/>
      <c r="BO1171"/>
      <c r="BP1171"/>
      <c r="BQ1171"/>
      <c r="BR1171"/>
      <c r="BS1171"/>
      <c r="BT1171"/>
      <c r="BU1171"/>
      <c r="BV1171"/>
      <c r="BW1171"/>
      <c r="BX1171"/>
      <c r="BY1171"/>
      <c r="BZ1171"/>
      <c r="CA1171"/>
      <c r="CB1171"/>
      <c r="CC1171"/>
      <c r="CD1171"/>
      <c r="CE1171"/>
      <c r="CF1171"/>
      <c r="CG1171"/>
      <c r="CH1171"/>
      <c r="CI1171"/>
      <c r="CJ1171"/>
      <c r="CK1171"/>
      <c r="CL1171"/>
      <c r="CM1171"/>
      <c r="CN1171"/>
    </row>
    <row r="1172" spans="2:92" x14ac:dyDescent="0.25">
      <c r="B1172" t="str">
        <f t="shared" si="125"/>
        <v/>
      </c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 s="58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/>
      <c r="BG1172"/>
      <c r="BH1172"/>
      <c r="BI1172"/>
      <c r="BJ1172"/>
      <c r="BK1172"/>
      <c r="BL1172"/>
      <c r="BM1172"/>
      <c r="BN1172"/>
      <c r="BO1172"/>
      <c r="BP1172"/>
      <c r="BQ1172"/>
      <c r="BR1172"/>
      <c r="BS1172"/>
      <c r="BT1172"/>
      <c r="BU1172"/>
      <c r="BV1172"/>
      <c r="BW1172"/>
      <c r="BX1172"/>
      <c r="BY1172"/>
      <c r="BZ1172"/>
      <c r="CA1172"/>
      <c r="CB1172"/>
      <c r="CC1172"/>
      <c r="CD1172"/>
      <c r="CE1172"/>
      <c r="CF1172"/>
      <c r="CG1172"/>
      <c r="CH1172"/>
      <c r="CI1172"/>
      <c r="CJ1172"/>
      <c r="CK1172"/>
      <c r="CL1172"/>
      <c r="CM1172"/>
      <c r="CN1172"/>
    </row>
    <row r="1173" spans="2:92" x14ac:dyDescent="0.25">
      <c r="B1173" t="str">
        <f t="shared" si="125"/>
        <v/>
      </c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 s="58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/>
      <c r="BG1173"/>
      <c r="BH1173"/>
      <c r="BI1173"/>
      <c r="BJ1173"/>
      <c r="BK1173"/>
      <c r="BL1173"/>
      <c r="BM1173"/>
      <c r="BN1173"/>
      <c r="BO1173"/>
      <c r="BP1173"/>
      <c r="BQ1173"/>
      <c r="BR1173"/>
      <c r="BS1173"/>
      <c r="BT1173"/>
      <c r="BU1173"/>
      <c r="BV1173"/>
      <c r="BW1173"/>
      <c r="BX1173"/>
      <c r="BY1173"/>
      <c r="BZ1173"/>
      <c r="CA1173"/>
      <c r="CB1173"/>
      <c r="CC1173"/>
      <c r="CD1173"/>
      <c r="CE1173"/>
      <c r="CF1173"/>
      <c r="CG1173"/>
      <c r="CH1173"/>
      <c r="CI1173"/>
      <c r="CJ1173"/>
      <c r="CK1173"/>
      <c r="CL1173"/>
      <c r="CM1173"/>
      <c r="CN1173"/>
    </row>
    <row r="1174" spans="2:92" x14ac:dyDescent="0.25">
      <c r="B1174" t="str">
        <f t="shared" si="125"/>
        <v/>
      </c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 s="58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/>
      <c r="BG1174"/>
      <c r="BH1174"/>
      <c r="BI1174"/>
      <c r="BJ1174"/>
      <c r="BK1174"/>
      <c r="BL1174"/>
      <c r="BM1174"/>
      <c r="BN1174"/>
      <c r="BO1174"/>
      <c r="BP1174"/>
      <c r="BQ1174"/>
      <c r="BR1174"/>
      <c r="BS1174"/>
      <c r="BT1174"/>
      <c r="BU1174"/>
      <c r="BV1174"/>
      <c r="BW1174"/>
      <c r="BX1174"/>
      <c r="BY1174"/>
      <c r="BZ1174"/>
      <c r="CA1174"/>
      <c r="CB1174"/>
      <c r="CC1174"/>
      <c r="CD1174"/>
      <c r="CE1174"/>
      <c r="CF1174"/>
      <c r="CG1174"/>
      <c r="CH1174"/>
      <c r="CI1174"/>
      <c r="CJ1174"/>
      <c r="CK1174"/>
      <c r="CL1174"/>
      <c r="CM1174"/>
      <c r="CN1174"/>
    </row>
    <row r="1175" spans="2:92" x14ac:dyDescent="0.25">
      <c r="B1175" t="str">
        <f t="shared" si="125"/>
        <v/>
      </c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 s="58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/>
      <c r="BG1175"/>
      <c r="BH1175"/>
      <c r="BI1175"/>
      <c r="BJ1175"/>
      <c r="BK1175"/>
      <c r="BL1175"/>
      <c r="BM1175"/>
      <c r="BN1175"/>
      <c r="BO1175"/>
      <c r="BP1175"/>
      <c r="BQ1175"/>
      <c r="BR1175"/>
      <c r="BS1175"/>
      <c r="BT1175"/>
      <c r="BU1175"/>
      <c r="BV1175"/>
      <c r="BW1175"/>
      <c r="BX1175"/>
      <c r="BY1175"/>
      <c r="BZ1175"/>
      <c r="CA1175"/>
      <c r="CB1175"/>
      <c r="CC1175"/>
      <c r="CD1175"/>
      <c r="CE1175"/>
      <c r="CF1175"/>
      <c r="CG1175"/>
      <c r="CH1175"/>
      <c r="CI1175"/>
      <c r="CJ1175"/>
      <c r="CK1175"/>
      <c r="CL1175"/>
      <c r="CM1175"/>
      <c r="CN1175"/>
    </row>
    <row r="1176" spans="2:92" x14ac:dyDescent="0.25">
      <c r="B1176" t="str">
        <f t="shared" si="125"/>
        <v/>
      </c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 s="58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/>
      <c r="BG1176"/>
      <c r="BH1176"/>
      <c r="BI1176"/>
      <c r="BJ1176"/>
      <c r="BK1176"/>
      <c r="BL1176"/>
      <c r="BM1176"/>
      <c r="BN1176"/>
      <c r="BO1176"/>
      <c r="BP1176"/>
      <c r="BQ1176"/>
      <c r="BR1176"/>
      <c r="BS1176"/>
      <c r="BT1176"/>
      <c r="BU1176"/>
      <c r="BV1176"/>
      <c r="BW1176"/>
      <c r="BX1176"/>
      <c r="BY1176"/>
      <c r="BZ1176"/>
      <c r="CA1176"/>
      <c r="CB1176"/>
      <c r="CC1176"/>
      <c r="CD1176"/>
      <c r="CE1176"/>
      <c r="CF1176"/>
      <c r="CG1176"/>
      <c r="CH1176"/>
      <c r="CI1176"/>
      <c r="CJ1176"/>
      <c r="CK1176"/>
      <c r="CL1176"/>
      <c r="CM1176"/>
      <c r="CN1176"/>
    </row>
    <row r="1177" spans="2:92" x14ac:dyDescent="0.25">
      <c r="B1177" t="str">
        <f t="shared" si="125"/>
        <v/>
      </c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 s="58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/>
      <c r="BG1177"/>
      <c r="BH1177"/>
      <c r="BI1177"/>
      <c r="BJ1177"/>
      <c r="BK1177"/>
      <c r="BL1177"/>
      <c r="BM1177"/>
      <c r="BN1177"/>
      <c r="BO1177"/>
      <c r="BP1177"/>
      <c r="BQ1177"/>
      <c r="BR1177"/>
      <c r="BS1177"/>
      <c r="BT1177"/>
      <c r="BU1177"/>
      <c r="BV1177"/>
      <c r="BW1177"/>
      <c r="BX1177"/>
      <c r="BY1177"/>
      <c r="BZ1177"/>
      <c r="CA1177"/>
      <c r="CB1177"/>
      <c r="CC1177"/>
      <c r="CD1177"/>
      <c r="CE1177"/>
      <c r="CF1177"/>
      <c r="CG1177"/>
      <c r="CH1177"/>
      <c r="CI1177"/>
      <c r="CJ1177"/>
      <c r="CK1177"/>
      <c r="CL1177"/>
      <c r="CM1177"/>
      <c r="CN1177"/>
    </row>
    <row r="1178" spans="2:92" x14ac:dyDescent="0.25">
      <c r="B1178" t="str">
        <f t="shared" si="125"/>
        <v/>
      </c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 s="5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/>
      <c r="BG1178"/>
      <c r="BH1178"/>
      <c r="BI1178"/>
      <c r="BJ1178"/>
      <c r="BK1178"/>
      <c r="BL1178"/>
      <c r="BM1178"/>
      <c r="BN1178"/>
      <c r="BO1178"/>
      <c r="BP1178"/>
      <c r="BQ1178"/>
      <c r="BR1178"/>
      <c r="BS1178"/>
      <c r="BT1178"/>
      <c r="BU1178"/>
      <c r="BV1178"/>
      <c r="BW1178"/>
      <c r="BX1178"/>
      <c r="BY1178"/>
      <c r="BZ1178"/>
      <c r="CA1178"/>
      <c r="CB1178"/>
      <c r="CC1178"/>
      <c r="CD1178"/>
      <c r="CE1178"/>
      <c r="CF1178"/>
      <c r="CG1178"/>
      <c r="CH1178"/>
      <c r="CI1178"/>
      <c r="CJ1178"/>
      <c r="CK1178"/>
      <c r="CL1178"/>
      <c r="CM1178"/>
      <c r="CN1178"/>
    </row>
    <row r="1179" spans="2:92" x14ac:dyDescent="0.25">
      <c r="B1179" t="str">
        <f t="shared" si="125"/>
        <v/>
      </c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 s="58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/>
      <c r="BG1179"/>
      <c r="BH1179"/>
      <c r="BI1179"/>
      <c r="BJ1179"/>
      <c r="BK1179"/>
      <c r="BL1179"/>
      <c r="BM1179"/>
      <c r="BN1179"/>
      <c r="BO1179"/>
      <c r="BP1179"/>
      <c r="BQ1179"/>
      <c r="BR1179"/>
      <c r="BS1179"/>
      <c r="BT1179"/>
      <c r="BU1179"/>
      <c r="BV1179"/>
      <c r="BW1179"/>
      <c r="BX1179"/>
      <c r="BY1179"/>
      <c r="BZ1179"/>
      <c r="CA1179"/>
      <c r="CB1179"/>
      <c r="CC1179"/>
      <c r="CD1179"/>
      <c r="CE1179"/>
      <c r="CF1179"/>
      <c r="CG1179"/>
      <c r="CH1179"/>
      <c r="CI1179"/>
      <c r="CJ1179"/>
      <c r="CK1179"/>
      <c r="CL1179"/>
      <c r="CM1179"/>
      <c r="CN1179"/>
    </row>
    <row r="1180" spans="2:92" x14ac:dyDescent="0.25">
      <c r="B1180" t="str">
        <f t="shared" si="125"/>
        <v/>
      </c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 s="58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/>
      <c r="BG1180"/>
      <c r="BH1180"/>
      <c r="BI1180"/>
      <c r="BJ1180"/>
      <c r="BK1180"/>
      <c r="BL1180"/>
      <c r="BM1180"/>
      <c r="BN1180"/>
      <c r="BO1180"/>
      <c r="BP1180"/>
      <c r="BQ1180"/>
      <c r="BR1180"/>
      <c r="BS1180"/>
      <c r="BT1180"/>
      <c r="BU1180"/>
      <c r="BV1180"/>
      <c r="BW1180"/>
      <c r="BX1180"/>
      <c r="BY1180"/>
      <c r="BZ1180"/>
      <c r="CA1180"/>
      <c r="CB1180"/>
      <c r="CC1180"/>
      <c r="CD1180"/>
      <c r="CE1180"/>
      <c r="CF1180"/>
      <c r="CG1180"/>
      <c r="CH1180"/>
      <c r="CI1180"/>
      <c r="CJ1180"/>
      <c r="CK1180"/>
      <c r="CL1180"/>
      <c r="CM1180"/>
      <c r="CN1180"/>
    </row>
    <row r="1181" spans="2:92" x14ac:dyDescent="0.25">
      <c r="B1181" t="str">
        <f t="shared" si="125"/>
        <v/>
      </c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 s="58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/>
      <c r="BG1181"/>
      <c r="BH1181"/>
      <c r="BI1181"/>
      <c r="BJ1181"/>
      <c r="BK1181"/>
      <c r="BL1181"/>
      <c r="BM1181"/>
      <c r="BN1181"/>
      <c r="BO1181"/>
      <c r="BP1181"/>
      <c r="BQ1181"/>
      <c r="BR1181"/>
      <c r="BS1181"/>
      <c r="BT1181"/>
      <c r="BU1181"/>
      <c r="BV1181"/>
      <c r="BW1181"/>
      <c r="BX1181"/>
      <c r="BY1181"/>
      <c r="BZ1181"/>
      <c r="CA1181"/>
      <c r="CB1181"/>
      <c r="CC1181"/>
      <c r="CD1181"/>
      <c r="CE1181"/>
      <c r="CF1181"/>
      <c r="CG1181"/>
      <c r="CH1181"/>
      <c r="CI1181"/>
      <c r="CJ1181"/>
      <c r="CK1181"/>
      <c r="CL1181"/>
      <c r="CM1181"/>
      <c r="CN1181"/>
    </row>
    <row r="1182" spans="2:92" x14ac:dyDescent="0.25">
      <c r="B1182" t="str">
        <f t="shared" si="125"/>
        <v/>
      </c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 s="58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</row>
    <row r="1183" spans="2:92" x14ac:dyDescent="0.25">
      <c r="B1183" t="str">
        <f t="shared" si="125"/>
        <v/>
      </c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 s="58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/>
      <c r="BG1183"/>
      <c r="BH1183"/>
      <c r="BI1183"/>
      <c r="BJ1183"/>
      <c r="BK1183"/>
      <c r="BL1183"/>
      <c r="BM1183"/>
      <c r="BN1183"/>
      <c r="BO1183"/>
      <c r="BP1183"/>
      <c r="BQ1183"/>
      <c r="BR1183"/>
      <c r="BS1183"/>
      <c r="BT1183"/>
      <c r="BU1183"/>
      <c r="BV1183"/>
      <c r="BW1183"/>
      <c r="BX1183"/>
      <c r="BY1183"/>
      <c r="BZ1183"/>
      <c r="CA1183"/>
      <c r="CB1183"/>
      <c r="CC1183"/>
      <c r="CD1183"/>
      <c r="CE1183"/>
      <c r="CF1183"/>
      <c r="CG1183"/>
      <c r="CH1183"/>
      <c r="CI1183"/>
      <c r="CJ1183"/>
      <c r="CK1183"/>
      <c r="CL1183"/>
      <c r="CM1183"/>
      <c r="CN1183"/>
    </row>
    <row r="1184" spans="2:92" x14ac:dyDescent="0.25">
      <c r="B1184" t="str">
        <f t="shared" si="125"/>
        <v/>
      </c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 s="58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  <c r="CE1184"/>
      <c r="CF1184"/>
      <c r="CG1184"/>
      <c r="CH1184"/>
      <c r="CI1184"/>
      <c r="CJ1184"/>
      <c r="CK1184"/>
      <c r="CL1184"/>
      <c r="CM1184"/>
      <c r="CN1184"/>
    </row>
    <row r="1185" spans="2:92" x14ac:dyDescent="0.25">
      <c r="B1185" t="str">
        <f t="shared" si="125"/>
        <v/>
      </c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 s="58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  <c r="CE1185"/>
      <c r="CF1185"/>
      <c r="CG1185"/>
      <c r="CH1185"/>
      <c r="CI1185"/>
      <c r="CJ1185"/>
      <c r="CK1185"/>
      <c r="CL1185"/>
      <c r="CM1185"/>
      <c r="CN1185"/>
    </row>
    <row r="1186" spans="2:92" x14ac:dyDescent="0.25">
      <c r="B1186" t="str">
        <f t="shared" si="125"/>
        <v/>
      </c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 s="58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  <c r="CE1186"/>
      <c r="CF1186"/>
      <c r="CG1186"/>
      <c r="CH1186"/>
      <c r="CI1186"/>
      <c r="CJ1186"/>
      <c r="CK1186"/>
      <c r="CL1186"/>
      <c r="CM1186"/>
      <c r="CN1186"/>
    </row>
    <row r="1187" spans="2:92" x14ac:dyDescent="0.25">
      <c r="B1187" t="str">
        <f t="shared" si="125"/>
        <v/>
      </c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 s="58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  <c r="CE1187"/>
      <c r="CF1187"/>
      <c r="CG1187"/>
      <c r="CH1187"/>
      <c r="CI1187"/>
      <c r="CJ1187"/>
      <c r="CK1187"/>
      <c r="CL1187"/>
      <c r="CM1187"/>
      <c r="CN1187"/>
    </row>
    <row r="1188" spans="2:92" x14ac:dyDescent="0.25">
      <c r="B1188" t="str">
        <f t="shared" si="125"/>
        <v/>
      </c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 s="5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  <c r="CE1188"/>
      <c r="CF1188"/>
      <c r="CG1188"/>
      <c r="CH1188"/>
      <c r="CI1188"/>
      <c r="CJ1188"/>
      <c r="CK1188"/>
      <c r="CL1188"/>
      <c r="CM1188"/>
      <c r="CN1188"/>
    </row>
    <row r="1189" spans="2:92" x14ac:dyDescent="0.25">
      <c r="B1189" t="str">
        <f t="shared" si="125"/>
        <v/>
      </c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 s="58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  <c r="CE1189"/>
      <c r="CF1189"/>
      <c r="CG1189"/>
      <c r="CH1189"/>
      <c r="CI1189"/>
      <c r="CJ1189"/>
      <c r="CK1189"/>
      <c r="CL1189"/>
      <c r="CM1189"/>
      <c r="CN1189"/>
    </row>
    <row r="1190" spans="2:92" x14ac:dyDescent="0.25">
      <c r="B1190" t="str">
        <f t="shared" si="125"/>
        <v/>
      </c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 s="58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  <c r="CE1190"/>
      <c r="CF1190"/>
      <c r="CG1190"/>
      <c r="CH1190"/>
      <c r="CI1190"/>
      <c r="CJ1190"/>
      <c r="CK1190"/>
      <c r="CL1190"/>
      <c r="CM1190"/>
      <c r="CN1190"/>
    </row>
    <row r="1191" spans="2:92" x14ac:dyDescent="0.25">
      <c r="B1191" t="str">
        <f t="shared" si="125"/>
        <v/>
      </c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 s="58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  <c r="CE1191"/>
      <c r="CF1191"/>
      <c r="CG1191"/>
      <c r="CH1191"/>
      <c r="CI1191"/>
      <c r="CJ1191"/>
      <c r="CK1191"/>
      <c r="CL1191"/>
      <c r="CM1191"/>
      <c r="CN1191"/>
    </row>
    <row r="1192" spans="2:92" x14ac:dyDescent="0.25">
      <c r="B1192" t="str">
        <f t="shared" si="125"/>
        <v/>
      </c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 s="58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  <c r="CE1192"/>
      <c r="CF1192"/>
      <c r="CG1192"/>
      <c r="CH1192"/>
      <c r="CI1192"/>
      <c r="CJ1192"/>
      <c r="CK1192"/>
      <c r="CL1192"/>
      <c r="CM1192"/>
      <c r="CN1192"/>
    </row>
    <row r="1193" spans="2:92" x14ac:dyDescent="0.25">
      <c r="B1193" t="str">
        <f t="shared" si="125"/>
        <v/>
      </c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 s="58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  <c r="CE1193"/>
      <c r="CF1193"/>
      <c r="CG1193"/>
      <c r="CH1193"/>
      <c r="CI1193"/>
      <c r="CJ1193"/>
      <c r="CK1193"/>
      <c r="CL1193"/>
      <c r="CM1193"/>
      <c r="CN1193"/>
    </row>
    <row r="1194" spans="2:92" x14ac:dyDescent="0.25">
      <c r="B1194" t="str">
        <f t="shared" si="125"/>
        <v/>
      </c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 s="58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  <c r="CE1194"/>
      <c r="CF1194"/>
      <c r="CG1194"/>
      <c r="CH1194"/>
      <c r="CI1194"/>
      <c r="CJ1194"/>
      <c r="CK1194"/>
      <c r="CL1194"/>
      <c r="CM1194"/>
      <c r="CN1194"/>
    </row>
    <row r="1195" spans="2:92" x14ac:dyDescent="0.25">
      <c r="B1195" t="str">
        <f t="shared" si="125"/>
        <v/>
      </c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 s="58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  <c r="CE1195"/>
      <c r="CF1195"/>
      <c r="CG1195"/>
      <c r="CH1195"/>
      <c r="CI1195"/>
      <c r="CJ1195"/>
      <c r="CK1195"/>
      <c r="CL1195"/>
      <c r="CM1195"/>
      <c r="CN1195"/>
    </row>
    <row r="1196" spans="2:92" x14ac:dyDescent="0.25">
      <c r="B1196" t="str">
        <f t="shared" si="125"/>
        <v/>
      </c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 s="58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  <c r="CE1196"/>
      <c r="CF1196"/>
      <c r="CG1196"/>
      <c r="CH1196"/>
      <c r="CI1196"/>
      <c r="CJ1196"/>
      <c r="CK1196"/>
      <c r="CL1196"/>
      <c r="CM1196"/>
      <c r="CN1196"/>
    </row>
    <row r="1197" spans="2:92" x14ac:dyDescent="0.25">
      <c r="B1197" t="str">
        <f t="shared" si="125"/>
        <v/>
      </c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 s="58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  <c r="CE1197"/>
      <c r="CF1197"/>
      <c r="CG1197"/>
      <c r="CH1197"/>
      <c r="CI1197"/>
      <c r="CJ1197"/>
      <c r="CK1197"/>
      <c r="CL1197"/>
      <c r="CM1197"/>
      <c r="CN1197"/>
    </row>
    <row r="1198" spans="2:92" x14ac:dyDescent="0.25">
      <c r="B1198" t="str">
        <f t="shared" si="125"/>
        <v/>
      </c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 s="5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  <c r="CE1198"/>
      <c r="CF1198"/>
      <c r="CG1198"/>
      <c r="CH1198"/>
      <c r="CI1198"/>
      <c r="CJ1198"/>
      <c r="CK1198"/>
      <c r="CL1198"/>
      <c r="CM1198"/>
      <c r="CN1198"/>
    </row>
    <row r="1199" spans="2:92" x14ac:dyDescent="0.25">
      <c r="B1199" t="str">
        <f t="shared" si="125"/>
        <v/>
      </c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 s="58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  <c r="CE1199"/>
      <c r="CF1199"/>
      <c r="CG1199"/>
      <c r="CH1199"/>
      <c r="CI1199"/>
      <c r="CJ1199"/>
      <c r="CK1199"/>
      <c r="CL1199"/>
      <c r="CM1199"/>
      <c r="CN1199"/>
    </row>
    <row r="1200" spans="2:92" x14ac:dyDescent="0.25">
      <c r="B1200" t="str">
        <f t="shared" si="125"/>
        <v/>
      </c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 s="58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  <c r="CE1200"/>
      <c r="CF1200"/>
      <c r="CG1200"/>
      <c r="CH1200"/>
      <c r="CI1200"/>
      <c r="CJ1200"/>
      <c r="CK1200"/>
      <c r="CL1200"/>
      <c r="CM1200"/>
      <c r="CN1200"/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78"/>
  <sheetViews>
    <sheetView tabSelected="1" workbookViewId="0"/>
  </sheetViews>
  <sheetFormatPr defaultRowHeight="15" x14ac:dyDescent="0.25"/>
  <cols>
    <col min="1" max="1" width="13.140625" customWidth="1"/>
    <col min="2" max="2" width="30.7109375" customWidth="1"/>
    <col min="3" max="3" width="13.5703125" customWidth="1"/>
    <col min="5" max="5" width="11.71093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s="175" t="s">
        <v>141</v>
      </c>
      <c r="B1" s="177">
        <v>44518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</row>
    <row r="3" spans="1:16" x14ac:dyDescent="0.25">
      <c r="A3" s="175"/>
      <c r="B3" s="175"/>
      <c r="C3" s="176" t="s">
        <v>142</v>
      </c>
      <c r="D3" s="176" t="s">
        <v>143</v>
      </c>
      <c r="E3" s="176" t="s">
        <v>144</v>
      </c>
      <c r="F3" s="176" t="s">
        <v>145</v>
      </c>
      <c r="G3" s="176" t="s">
        <v>146</v>
      </c>
      <c r="H3" s="176" t="s">
        <v>147</v>
      </c>
      <c r="I3" s="176" t="s">
        <v>148</v>
      </c>
      <c r="J3" s="176" t="s">
        <v>149</v>
      </c>
      <c r="K3" s="176" t="s">
        <v>150</v>
      </c>
      <c r="L3" s="176" t="s">
        <v>151</v>
      </c>
      <c r="M3" s="176" t="s">
        <v>62</v>
      </c>
      <c r="N3" s="176" t="s">
        <v>152</v>
      </c>
      <c r="O3" s="176" t="s">
        <v>153</v>
      </c>
      <c r="P3" s="67"/>
    </row>
    <row r="4" spans="1:16" x14ac:dyDescent="0.25">
      <c r="A4" s="175"/>
      <c r="B4" s="175" t="s">
        <v>154</v>
      </c>
      <c r="C4" s="175" t="s">
        <v>108</v>
      </c>
      <c r="D4" s="175">
        <v>0</v>
      </c>
      <c r="E4" s="175">
        <v>0.33000099999999999</v>
      </c>
      <c r="F4" s="175">
        <v>1.0000000000000001E-7</v>
      </c>
      <c r="G4" s="175" t="s">
        <v>87</v>
      </c>
      <c r="H4" s="175" t="s">
        <v>8</v>
      </c>
      <c r="I4" s="175" t="s">
        <v>155</v>
      </c>
      <c r="J4" s="175" t="s">
        <v>155</v>
      </c>
      <c r="K4" s="175" t="s">
        <v>155</v>
      </c>
      <c r="L4" s="175">
        <v>3.6</v>
      </c>
      <c r="M4" s="175">
        <v>69</v>
      </c>
      <c r="N4" s="175">
        <v>3.4727000000000001</v>
      </c>
      <c r="O4" s="175">
        <v>69.314000000000007</v>
      </c>
    </row>
    <row r="5" spans="1:16" x14ac:dyDescent="0.25">
      <c r="A5" s="175"/>
      <c r="B5" s="175" t="s">
        <v>156</v>
      </c>
      <c r="C5" s="175" t="s">
        <v>108</v>
      </c>
      <c r="D5" s="175">
        <v>0</v>
      </c>
      <c r="E5" s="175">
        <v>0.33000099999999999</v>
      </c>
      <c r="F5" s="175">
        <v>9.9999999999999995E-7</v>
      </c>
      <c r="G5" s="175" t="s">
        <v>87</v>
      </c>
      <c r="H5" s="175" t="s">
        <v>8</v>
      </c>
      <c r="I5" s="175" t="s">
        <v>155</v>
      </c>
      <c r="J5" s="175" t="s">
        <v>155</v>
      </c>
      <c r="K5" s="175" t="s">
        <v>155</v>
      </c>
      <c r="L5" s="175">
        <v>3.6</v>
      </c>
      <c r="M5" s="175">
        <v>69.15100000000001</v>
      </c>
      <c r="N5" s="175">
        <v>3.5196000000000001</v>
      </c>
      <c r="O5" s="175">
        <v>69.191000000000003</v>
      </c>
    </row>
    <row r="6" spans="1:16" x14ac:dyDescent="0.25">
      <c r="A6" s="175"/>
      <c r="B6" s="175" t="s">
        <v>157</v>
      </c>
      <c r="C6" s="175" t="s">
        <v>108</v>
      </c>
      <c r="D6" s="175">
        <v>0</v>
      </c>
      <c r="E6" s="175">
        <v>0.33000099999999999</v>
      </c>
      <c r="F6" s="175">
        <v>1.0000000000000001E-5</v>
      </c>
      <c r="G6" s="175" t="s">
        <v>87</v>
      </c>
      <c r="H6" s="175" t="s">
        <v>8</v>
      </c>
      <c r="I6" s="175" t="s">
        <v>155</v>
      </c>
      <c r="J6" s="175" t="s">
        <v>155</v>
      </c>
      <c r="K6" s="175" t="s">
        <v>155</v>
      </c>
      <c r="L6" s="175">
        <v>6.7737999999999996</v>
      </c>
      <c r="M6" s="175">
        <v>61.286999999999999</v>
      </c>
      <c r="N6" s="175">
        <v>6.7343999999999999</v>
      </c>
      <c r="O6" s="175">
        <v>61.341999999999999</v>
      </c>
    </row>
    <row r="7" spans="1:16" x14ac:dyDescent="0.25">
      <c r="A7" s="175"/>
      <c r="B7" s="175" t="s">
        <v>158</v>
      </c>
      <c r="C7" s="175" t="s">
        <v>108</v>
      </c>
      <c r="D7" s="175">
        <v>0</v>
      </c>
      <c r="E7" s="175">
        <v>0.33000099999999999</v>
      </c>
      <c r="F7" s="175">
        <v>1E-4</v>
      </c>
      <c r="G7" s="175" t="s">
        <v>87</v>
      </c>
      <c r="H7" s="175" t="s">
        <v>8</v>
      </c>
      <c r="I7" s="175" t="s">
        <v>155</v>
      </c>
      <c r="J7" s="175" t="s">
        <v>155</v>
      </c>
      <c r="K7" s="175" t="s">
        <v>155</v>
      </c>
      <c r="L7" s="175">
        <v>58.11</v>
      </c>
      <c r="M7" s="175">
        <v>17.059999999999999</v>
      </c>
      <c r="N7" s="175">
        <v>58.091000000000001</v>
      </c>
      <c r="O7" s="175">
        <v>17.007000000000001</v>
      </c>
    </row>
    <row r="8" spans="1:16" x14ac:dyDescent="0.25">
      <c r="A8" s="175"/>
      <c r="B8" s="175" t="s">
        <v>159</v>
      </c>
      <c r="C8" s="175" t="s">
        <v>108</v>
      </c>
      <c r="D8" s="175">
        <v>0</v>
      </c>
      <c r="E8" s="175">
        <v>0.33000099999999999</v>
      </c>
      <c r="F8" s="175">
        <v>1E-3</v>
      </c>
      <c r="G8" s="175" t="s">
        <v>87</v>
      </c>
      <c r="H8" s="175" t="s">
        <v>8</v>
      </c>
      <c r="I8" s="175" t="s">
        <v>155</v>
      </c>
      <c r="J8" s="175" t="s">
        <v>155</v>
      </c>
      <c r="K8" s="175" t="s">
        <v>155</v>
      </c>
      <c r="L8" s="175">
        <v>580.02</v>
      </c>
      <c r="M8" s="175">
        <v>1.8105</v>
      </c>
      <c r="N8" s="175">
        <v>580.01</v>
      </c>
      <c r="O8" s="175">
        <v>1.7849999999999999</v>
      </c>
    </row>
    <row r="9" spans="1:16" x14ac:dyDescent="0.25">
      <c r="A9" s="175"/>
      <c r="B9" s="175" t="s">
        <v>160</v>
      </c>
      <c r="C9" s="175" t="s">
        <v>108</v>
      </c>
      <c r="D9" s="175">
        <v>0</v>
      </c>
      <c r="E9" s="175">
        <v>0.33000099999999999</v>
      </c>
      <c r="F9" s="175">
        <v>0.01</v>
      </c>
      <c r="G9" s="175" t="s">
        <v>87</v>
      </c>
      <c r="H9" s="175" t="s">
        <v>8</v>
      </c>
      <c r="I9" s="175" t="s">
        <v>155</v>
      </c>
      <c r="J9" s="175" t="s">
        <v>155</v>
      </c>
      <c r="K9" s="175" t="s">
        <v>155</v>
      </c>
      <c r="L9" s="175">
        <v>5800</v>
      </c>
      <c r="M9" s="175">
        <v>0.1888</v>
      </c>
      <c r="N9" s="175">
        <v>5800</v>
      </c>
      <c r="O9" s="175">
        <v>0.17859</v>
      </c>
    </row>
    <row r="10" spans="1:16" x14ac:dyDescent="0.25">
      <c r="A10" s="175"/>
      <c r="B10" s="175" t="s">
        <v>1068</v>
      </c>
      <c r="C10" s="175" t="s">
        <v>108</v>
      </c>
      <c r="D10" s="175">
        <v>0</v>
      </c>
      <c r="E10" s="175">
        <v>0.33000099999999999</v>
      </c>
      <c r="F10" s="175">
        <v>0.1</v>
      </c>
      <c r="G10" s="175" t="s">
        <v>87</v>
      </c>
      <c r="H10" s="175" t="s">
        <v>168</v>
      </c>
      <c r="I10" s="175" t="s">
        <v>155</v>
      </c>
      <c r="J10" s="175" t="s">
        <v>155</v>
      </c>
      <c r="K10" s="175" t="s">
        <v>155</v>
      </c>
      <c r="L10" s="175">
        <v>58</v>
      </c>
      <c r="M10" s="175">
        <v>2.1943E-5</v>
      </c>
      <c r="N10" s="175">
        <v>58</v>
      </c>
      <c r="O10" s="175">
        <v>1.7859E-5</v>
      </c>
    </row>
    <row r="11" spans="1:16" x14ac:dyDescent="0.25">
      <c r="A11" s="175"/>
      <c r="B11" s="175" t="s">
        <v>1069</v>
      </c>
      <c r="C11" s="175" t="s">
        <v>108</v>
      </c>
      <c r="D11" s="175">
        <v>0</v>
      </c>
      <c r="E11" s="175">
        <v>0.33000099999999999</v>
      </c>
      <c r="F11" s="175">
        <v>1</v>
      </c>
      <c r="G11" s="175" t="s">
        <v>87</v>
      </c>
      <c r="H11" s="175" t="s">
        <v>168</v>
      </c>
      <c r="I11" s="175" t="s">
        <v>155</v>
      </c>
      <c r="J11" s="175" t="s">
        <v>155</v>
      </c>
      <c r="K11" s="175" t="s">
        <v>155</v>
      </c>
      <c r="L11" s="175">
        <v>580</v>
      </c>
      <c r="M11" s="175">
        <v>3.4191999999999998E-6</v>
      </c>
      <c r="N11" s="175">
        <v>580</v>
      </c>
      <c r="O11" s="175">
        <v>1.7858999999999999E-6</v>
      </c>
    </row>
    <row r="12" spans="1:16" x14ac:dyDescent="0.25">
      <c r="A12" s="175"/>
      <c r="B12" s="175" t="s">
        <v>1151</v>
      </c>
      <c r="C12" s="175" t="s">
        <v>108</v>
      </c>
      <c r="D12" s="175">
        <v>0</v>
      </c>
      <c r="E12" s="175">
        <v>0.33000099999999999</v>
      </c>
      <c r="F12" s="175">
        <v>10</v>
      </c>
      <c r="G12" s="175" t="s">
        <v>87</v>
      </c>
      <c r="H12" s="175" t="s">
        <v>168</v>
      </c>
      <c r="I12" s="175" t="s">
        <v>155</v>
      </c>
      <c r="J12" s="175" t="s">
        <v>155</v>
      </c>
      <c r="K12" s="175" t="s">
        <v>155</v>
      </c>
      <c r="L12" s="175">
        <v>5800</v>
      </c>
      <c r="M12" s="175">
        <v>8.3190000000000014E-7</v>
      </c>
      <c r="N12" s="175">
        <v>5800</v>
      </c>
      <c r="O12" s="175">
        <v>1.7859000000000004E-7</v>
      </c>
    </row>
    <row r="13" spans="1:16" x14ac:dyDescent="0.25">
      <c r="A13" s="175"/>
      <c r="B13" s="175" t="s">
        <v>161</v>
      </c>
      <c r="C13" s="175" t="s">
        <v>108</v>
      </c>
      <c r="D13" s="175">
        <v>0.33</v>
      </c>
      <c r="E13" s="175">
        <v>3.3000099999999999</v>
      </c>
      <c r="F13" s="175">
        <v>9.9999999999999995E-7</v>
      </c>
      <c r="G13" s="175" t="s">
        <v>87</v>
      </c>
      <c r="H13" s="175" t="s">
        <v>8</v>
      </c>
      <c r="I13" s="175" t="s">
        <v>155</v>
      </c>
      <c r="J13" s="175" t="s">
        <v>155</v>
      </c>
      <c r="K13" s="175" t="s">
        <v>155</v>
      </c>
      <c r="L13" s="175">
        <v>5.8999999999999995</v>
      </c>
      <c r="M13" s="175">
        <v>58</v>
      </c>
      <c r="N13" s="175">
        <v>5.7708000000000004</v>
      </c>
      <c r="O13" s="175">
        <v>57.786999999999999</v>
      </c>
    </row>
    <row r="14" spans="1:16" x14ac:dyDescent="0.25">
      <c r="A14" s="175"/>
      <c r="B14" s="175" t="s">
        <v>162</v>
      </c>
      <c r="C14" s="175" t="s">
        <v>108</v>
      </c>
      <c r="D14" s="175">
        <v>0.33</v>
      </c>
      <c r="E14" s="175">
        <v>3.3000099999999999</v>
      </c>
      <c r="F14" s="175">
        <v>1.0000000000000001E-5</v>
      </c>
      <c r="G14" s="175" t="s">
        <v>87</v>
      </c>
      <c r="H14" s="175" t="s">
        <v>8</v>
      </c>
      <c r="I14" s="175" t="s">
        <v>155</v>
      </c>
      <c r="J14" s="175" t="s">
        <v>155</v>
      </c>
      <c r="K14" s="175" t="s">
        <v>155</v>
      </c>
      <c r="L14" s="175">
        <v>6.8065999999999995</v>
      </c>
      <c r="M14" s="175">
        <v>57.529000000000003</v>
      </c>
      <c r="N14" s="175">
        <v>6.4956999999999994</v>
      </c>
      <c r="O14" s="175">
        <v>57.593000000000004</v>
      </c>
    </row>
    <row r="15" spans="1:16" x14ac:dyDescent="0.25">
      <c r="A15" s="175"/>
      <c r="B15" s="175" t="s">
        <v>163</v>
      </c>
      <c r="C15" s="175" t="s">
        <v>108</v>
      </c>
      <c r="D15" s="175">
        <v>0.33</v>
      </c>
      <c r="E15" s="175">
        <v>3.3000099999999999</v>
      </c>
      <c r="F15" s="175">
        <v>1E-4</v>
      </c>
      <c r="G15" s="175" t="s">
        <v>87</v>
      </c>
      <c r="H15" s="175" t="s">
        <v>8</v>
      </c>
      <c r="I15" s="175" t="s">
        <v>155</v>
      </c>
      <c r="J15" s="175" t="s">
        <v>155</v>
      </c>
      <c r="K15" s="175" t="s">
        <v>155</v>
      </c>
      <c r="L15" s="175">
        <v>47.82</v>
      </c>
      <c r="M15" s="175">
        <v>47.701000000000001</v>
      </c>
      <c r="N15" s="175">
        <v>47.341999999999999</v>
      </c>
      <c r="O15" s="175">
        <v>47.73</v>
      </c>
    </row>
    <row r="16" spans="1:16" x14ac:dyDescent="0.25">
      <c r="A16" s="175"/>
      <c r="B16" s="175" t="s">
        <v>164</v>
      </c>
      <c r="C16" s="175" t="s">
        <v>108</v>
      </c>
      <c r="D16" s="175">
        <v>0.33</v>
      </c>
      <c r="E16" s="175">
        <v>3.3000099999999999</v>
      </c>
      <c r="F16" s="175">
        <v>1E-3</v>
      </c>
      <c r="G16" s="175" t="s">
        <v>87</v>
      </c>
      <c r="H16" s="175" t="s">
        <v>8</v>
      </c>
      <c r="I16" s="175" t="s">
        <v>155</v>
      </c>
      <c r="J16" s="175" t="s">
        <v>155</v>
      </c>
      <c r="K16" s="175" t="s">
        <v>155</v>
      </c>
      <c r="L16" s="175">
        <v>577.16999999999996</v>
      </c>
      <c r="M16" s="175">
        <v>10.824</v>
      </c>
      <c r="N16" s="175">
        <v>576.99</v>
      </c>
      <c r="O16" s="175">
        <v>10.721</v>
      </c>
    </row>
    <row r="17" spans="2:15" x14ac:dyDescent="0.25">
      <c r="B17" s="175" t="s">
        <v>165</v>
      </c>
      <c r="C17" s="175" t="s">
        <v>108</v>
      </c>
      <c r="D17" s="175">
        <v>0.33</v>
      </c>
      <c r="E17" s="175">
        <v>3.3000099999999999</v>
      </c>
      <c r="F17" s="175">
        <v>0.01</v>
      </c>
      <c r="G17" s="175" t="s">
        <v>87</v>
      </c>
      <c r="H17" s="175" t="s">
        <v>8</v>
      </c>
      <c r="I17" s="175" t="s">
        <v>155</v>
      </c>
      <c r="J17" s="175" t="s">
        <v>155</v>
      </c>
      <c r="K17" s="175" t="s">
        <v>155</v>
      </c>
      <c r="L17" s="175">
        <v>5799.8</v>
      </c>
      <c r="M17" s="175">
        <v>1.1473</v>
      </c>
      <c r="N17" s="175">
        <v>5799.7000000000007</v>
      </c>
      <c r="O17" s="175">
        <v>1.1022000000000001</v>
      </c>
    </row>
    <row r="18" spans="2:15" x14ac:dyDescent="0.25">
      <c r="B18" s="175" t="s">
        <v>166</v>
      </c>
      <c r="C18" s="175" t="s">
        <v>108</v>
      </c>
      <c r="D18" s="175">
        <v>0.33</v>
      </c>
      <c r="E18" s="175">
        <v>3.3000099999999999</v>
      </c>
      <c r="F18" s="175">
        <v>0.1</v>
      </c>
      <c r="G18" s="175" t="s">
        <v>87</v>
      </c>
      <c r="H18" s="175" t="s">
        <v>8</v>
      </c>
      <c r="I18" s="175" t="s">
        <v>155</v>
      </c>
      <c r="J18" s="175" t="s">
        <v>155</v>
      </c>
      <c r="K18" s="175" t="s">
        <v>155</v>
      </c>
      <c r="L18" s="175">
        <v>58000</v>
      </c>
      <c r="M18" s="175">
        <v>0.12833</v>
      </c>
      <c r="N18" s="175">
        <v>5799.8</v>
      </c>
      <c r="O18" s="175">
        <v>0.11025</v>
      </c>
    </row>
    <row r="19" spans="2:15" x14ac:dyDescent="0.25">
      <c r="B19" s="175" t="s">
        <v>167</v>
      </c>
      <c r="C19" s="175" t="s">
        <v>108</v>
      </c>
      <c r="D19" s="175">
        <v>3</v>
      </c>
      <c r="E19" s="175">
        <v>33.000100000000003</v>
      </c>
      <c r="F19" s="175">
        <v>1.0000000000000001E-5</v>
      </c>
      <c r="G19" s="175" t="s">
        <v>87</v>
      </c>
      <c r="H19" s="175" t="s">
        <v>168</v>
      </c>
      <c r="I19" s="175" t="s">
        <v>155</v>
      </c>
      <c r="J19" s="175" t="s">
        <v>155</v>
      </c>
      <c r="K19" s="175" t="s">
        <v>155</v>
      </c>
      <c r="L19" s="175">
        <v>5.9000000000000004E-2</v>
      </c>
      <c r="M19" s="175">
        <v>5.8000000000000003E-2</v>
      </c>
      <c r="N19" s="175">
        <v>5.8347999999999997E-2</v>
      </c>
      <c r="O19" s="175">
        <v>5.7918999999999998E-2</v>
      </c>
    </row>
    <row r="20" spans="2:15" x14ac:dyDescent="0.25">
      <c r="B20" s="175" t="s">
        <v>169</v>
      </c>
      <c r="C20" s="175" t="s">
        <v>108</v>
      </c>
      <c r="D20" s="175">
        <v>3</v>
      </c>
      <c r="E20" s="175">
        <v>33.000100000000003</v>
      </c>
      <c r="F20" s="175">
        <v>1E-4</v>
      </c>
      <c r="G20" s="175" t="s">
        <v>87</v>
      </c>
      <c r="H20" s="175" t="s">
        <v>168</v>
      </c>
      <c r="I20" s="175" t="s">
        <v>155</v>
      </c>
      <c r="J20" s="175" t="s">
        <v>155</v>
      </c>
      <c r="K20" s="175" t="s">
        <v>155</v>
      </c>
      <c r="L20" s="175">
        <v>6.7757999999999999E-2</v>
      </c>
      <c r="M20" s="175">
        <v>5.7660999999999997E-2</v>
      </c>
      <c r="N20" s="175">
        <v>6.4652000000000001E-2</v>
      </c>
      <c r="O20" s="175">
        <v>5.7724999999999999E-2</v>
      </c>
    </row>
    <row r="21" spans="2:15" x14ac:dyDescent="0.25">
      <c r="B21" s="175" t="s">
        <v>170</v>
      </c>
      <c r="C21" s="175" t="s">
        <v>108</v>
      </c>
      <c r="D21" s="175">
        <v>3</v>
      </c>
      <c r="E21" s="175">
        <v>33.000100000000003</v>
      </c>
      <c r="F21" s="175">
        <v>1E-3</v>
      </c>
      <c r="G21" s="175" t="s">
        <v>87</v>
      </c>
      <c r="H21" s="175" t="s">
        <v>168</v>
      </c>
      <c r="I21" s="175" t="s">
        <v>155</v>
      </c>
      <c r="J21" s="175" t="s">
        <v>155</v>
      </c>
      <c r="K21" s="175" t="s">
        <v>155</v>
      </c>
      <c r="L21" s="175">
        <v>0.47783999999999999</v>
      </c>
      <c r="M21" s="175">
        <v>4.7829000000000003E-2</v>
      </c>
      <c r="N21" s="175">
        <v>0.47304000000000002</v>
      </c>
      <c r="O21" s="175">
        <v>4.7858999999999999E-2</v>
      </c>
    </row>
    <row r="22" spans="2:15" x14ac:dyDescent="0.25">
      <c r="B22" s="175" t="s">
        <v>171</v>
      </c>
      <c r="C22" s="175" t="s">
        <v>108</v>
      </c>
      <c r="D22" s="175">
        <v>3</v>
      </c>
      <c r="E22" s="175">
        <v>33.000100000000003</v>
      </c>
      <c r="F22" s="175">
        <v>0.01</v>
      </c>
      <c r="G22" s="175" t="s">
        <v>87</v>
      </c>
      <c r="H22" s="175" t="s">
        <v>168</v>
      </c>
      <c r="I22" s="175" t="s">
        <v>155</v>
      </c>
      <c r="J22" s="175" t="s">
        <v>155</v>
      </c>
      <c r="K22" s="175" t="s">
        <v>155</v>
      </c>
      <c r="L22" s="175">
        <v>5.7714999999999996</v>
      </c>
      <c r="M22" s="175">
        <v>1.0867999999999999E-2</v>
      </c>
      <c r="N22" s="175">
        <v>5.7698</v>
      </c>
      <c r="O22" s="175">
        <v>1.0763999999999999E-2</v>
      </c>
    </row>
    <row r="23" spans="2:15" x14ac:dyDescent="0.25">
      <c r="B23" s="175" t="s">
        <v>172</v>
      </c>
      <c r="C23" s="175" t="s">
        <v>108</v>
      </c>
      <c r="D23" s="175">
        <v>3</v>
      </c>
      <c r="E23" s="175">
        <v>33.000100000000003</v>
      </c>
      <c r="F23" s="175">
        <v>0.1</v>
      </c>
      <c r="G23" s="175" t="s">
        <v>87</v>
      </c>
      <c r="H23" s="175" t="s">
        <v>168</v>
      </c>
      <c r="I23" s="175" t="s">
        <v>155</v>
      </c>
      <c r="J23" s="175" t="s">
        <v>155</v>
      </c>
      <c r="K23" s="175" t="s">
        <v>155</v>
      </c>
      <c r="L23" s="175">
        <v>57.997999999999998</v>
      </c>
      <c r="M23" s="175">
        <v>1.1519E-3</v>
      </c>
      <c r="N23" s="175">
        <v>57.997</v>
      </c>
      <c r="O23" s="175">
        <v>1.1068E-3</v>
      </c>
    </row>
    <row r="24" spans="2:15" x14ac:dyDescent="0.25">
      <c r="B24" s="175" t="s">
        <v>173</v>
      </c>
      <c r="C24" s="175" t="s">
        <v>108</v>
      </c>
      <c r="D24" s="175">
        <v>3</v>
      </c>
      <c r="E24" s="175">
        <v>33.000100000000003</v>
      </c>
      <c r="F24" s="175">
        <v>1</v>
      </c>
      <c r="G24" s="175" t="s">
        <v>87</v>
      </c>
      <c r="H24" s="175" t="s">
        <v>168</v>
      </c>
      <c r="I24" s="175" t="s">
        <v>155</v>
      </c>
      <c r="J24" s="175" t="s">
        <v>155</v>
      </c>
      <c r="K24" s="175" t="s">
        <v>155</v>
      </c>
      <c r="L24" s="175">
        <v>580</v>
      </c>
      <c r="M24" s="175">
        <v>1.2878999999999999E-4</v>
      </c>
      <c r="N24" s="175">
        <v>580</v>
      </c>
      <c r="O24" s="175">
        <v>1.1071E-4</v>
      </c>
    </row>
    <row r="25" spans="2:15" x14ac:dyDescent="0.25">
      <c r="B25" s="175" t="s">
        <v>174</v>
      </c>
      <c r="C25" s="175" t="s">
        <v>108</v>
      </c>
      <c r="D25" s="175">
        <v>33</v>
      </c>
      <c r="E25" s="175">
        <v>330.00099999999998</v>
      </c>
      <c r="F25" s="175">
        <v>1E-4</v>
      </c>
      <c r="G25" s="175" t="s">
        <v>87</v>
      </c>
      <c r="H25" s="175" t="s">
        <v>168</v>
      </c>
      <c r="I25" s="175" t="s">
        <v>155</v>
      </c>
      <c r="J25" s="175" t="s">
        <v>155</v>
      </c>
      <c r="K25" s="175" t="s">
        <v>155</v>
      </c>
      <c r="L25" s="175">
        <v>0.59</v>
      </c>
      <c r="M25" s="175">
        <v>6.4000000000000001E-2</v>
      </c>
      <c r="N25" s="175">
        <v>0.57833999999999997</v>
      </c>
      <c r="O25" s="175">
        <v>6.3644000000000006E-2</v>
      </c>
    </row>
    <row r="26" spans="2:15" x14ac:dyDescent="0.25">
      <c r="B26" s="175" t="s">
        <v>175</v>
      </c>
      <c r="C26" s="175" t="s">
        <v>108</v>
      </c>
      <c r="D26" s="175">
        <v>33</v>
      </c>
      <c r="E26" s="175">
        <v>330.00099999999998</v>
      </c>
      <c r="F26" s="175">
        <v>1E-3</v>
      </c>
      <c r="G26" s="175" t="s">
        <v>87</v>
      </c>
      <c r="H26" s="175" t="s">
        <v>168</v>
      </c>
      <c r="I26" s="175" t="s">
        <v>155</v>
      </c>
      <c r="J26" s="175" t="s">
        <v>155</v>
      </c>
      <c r="K26" s="175" t="s">
        <v>155</v>
      </c>
      <c r="L26" s="175">
        <v>0.67470999999999992</v>
      </c>
      <c r="M26" s="175">
        <v>6.3403000000000001E-2</v>
      </c>
      <c r="N26" s="175">
        <v>0.64577999999999991</v>
      </c>
      <c r="O26" s="175">
        <v>6.3463000000000006E-2</v>
      </c>
    </row>
    <row r="27" spans="2:15" x14ac:dyDescent="0.25">
      <c r="B27" s="175" t="s">
        <v>176</v>
      </c>
      <c r="C27" s="175" t="s">
        <v>108</v>
      </c>
      <c r="D27" s="175">
        <v>33</v>
      </c>
      <c r="E27" s="175">
        <v>330.00099999999998</v>
      </c>
      <c r="F27" s="175">
        <v>0.01</v>
      </c>
      <c r="G27" s="175" t="s">
        <v>87</v>
      </c>
      <c r="H27" s="175" t="s">
        <v>168</v>
      </c>
      <c r="I27" s="175" t="s">
        <v>155</v>
      </c>
      <c r="J27" s="175" t="s">
        <v>155</v>
      </c>
      <c r="K27" s="175" t="s">
        <v>155</v>
      </c>
      <c r="L27" s="175">
        <v>4.6628999999999996</v>
      </c>
      <c r="M27" s="175">
        <v>5.3692999999999998E-2</v>
      </c>
      <c r="N27" s="175">
        <v>4.6152999999999995</v>
      </c>
      <c r="O27" s="175">
        <v>5.3731000000000001E-2</v>
      </c>
    </row>
    <row r="28" spans="2:15" x14ac:dyDescent="0.25">
      <c r="B28" s="175" t="s">
        <v>177</v>
      </c>
      <c r="C28" s="175" t="s">
        <v>108</v>
      </c>
      <c r="D28" s="175">
        <v>33</v>
      </c>
      <c r="E28" s="175">
        <v>330.00099999999998</v>
      </c>
      <c r="F28" s="175">
        <v>0.1</v>
      </c>
      <c r="G28" s="175" t="s">
        <v>87</v>
      </c>
      <c r="H28" s="175" t="s">
        <v>168</v>
      </c>
      <c r="I28" s="175" t="s">
        <v>155</v>
      </c>
      <c r="J28" s="175" t="s">
        <v>155</v>
      </c>
      <c r="K28" s="175" t="s">
        <v>155</v>
      </c>
      <c r="L28" s="175">
        <v>57.653999999999996</v>
      </c>
      <c r="M28" s="175">
        <v>1.2973999999999999E-2</v>
      </c>
      <c r="N28" s="175">
        <v>57.637</v>
      </c>
      <c r="O28" s="175">
        <v>1.2872E-2</v>
      </c>
    </row>
    <row r="29" spans="2:15" x14ac:dyDescent="0.25">
      <c r="B29" s="175" t="s">
        <v>178</v>
      </c>
      <c r="C29" s="175" t="s">
        <v>108</v>
      </c>
      <c r="D29" s="175">
        <v>33</v>
      </c>
      <c r="E29" s="175">
        <v>330.00099999999998</v>
      </c>
      <c r="F29" s="175">
        <v>1</v>
      </c>
      <c r="G29" s="175" t="s">
        <v>87</v>
      </c>
      <c r="H29" s="175" t="s">
        <v>168</v>
      </c>
      <c r="I29" s="175" t="s">
        <v>155</v>
      </c>
      <c r="J29" s="175" t="s">
        <v>155</v>
      </c>
      <c r="K29" s="175" t="s">
        <v>155</v>
      </c>
      <c r="L29" s="175">
        <v>579.97</v>
      </c>
      <c r="M29" s="175">
        <v>1.3757000000000001E-3</v>
      </c>
      <c r="N29" s="175">
        <v>579.96</v>
      </c>
      <c r="O29" s="175">
        <v>1.3305000000000001E-3</v>
      </c>
    </row>
    <row r="30" spans="2:15" x14ac:dyDescent="0.25">
      <c r="B30" s="175" t="s">
        <v>179</v>
      </c>
      <c r="C30" s="175" t="s">
        <v>108</v>
      </c>
      <c r="D30" s="175">
        <v>33</v>
      </c>
      <c r="E30" s="175">
        <v>330.00099999999998</v>
      </c>
      <c r="F30" s="175">
        <v>10</v>
      </c>
      <c r="G30" s="175" t="s">
        <v>87</v>
      </c>
      <c r="H30" s="175" t="s">
        <v>168</v>
      </c>
      <c r="I30" s="175" t="s">
        <v>155</v>
      </c>
      <c r="J30" s="175" t="s">
        <v>155</v>
      </c>
      <c r="K30" s="175" t="s">
        <v>155</v>
      </c>
      <c r="L30" s="175">
        <v>5800</v>
      </c>
      <c r="M30" s="175">
        <v>1.5118E-4</v>
      </c>
      <c r="N30" s="175">
        <v>5800</v>
      </c>
      <c r="O30" s="175">
        <v>1.3310000000000001E-4</v>
      </c>
    </row>
    <row r="31" spans="2:15" x14ac:dyDescent="0.25">
      <c r="B31" s="175" t="s">
        <v>180</v>
      </c>
      <c r="C31" s="175" t="s">
        <v>108</v>
      </c>
      <c r="D31" s="175">
        <v>330</v>
      </c>
      <c r="E31" s="175">
        <v>1000.01</v>
      </c>
      <c r="F31" s="175">
        <v>1E-3</v>
      </c>
      <c r="G31" s="175" t="s">
        <v>87</v>
      </c>
      <c r="H31" s="175" t="s">
        <v>168</v>
      </c>
      <c r="I31" s="175" t="s">
        <v>155</v>
      </c>
      <c r="J31" s="175" t="s">
        <v>155</v>
      </c>
      <c r="K31" s="175" t="s">
        <v>155</v>
      </c>
      <c r="L31" s="175">
        <v>1.9000000000000001</v>
      </c>
      <c r="M31" s="175">
        <v>6.4000000000000001E-2</v>
      </c>
      <c r="N31" s="175">
        <v>1.7548999999999999</v>
      </c>
      <c r="O31" s="175">
        <v>6.3615000000000005E-2</v>
      </c>
    </row>
    <row r="32" spans="2:15" x14ac:dyDescent="0.25">
      <c r="B32" s="175" t="s">
        <v>181</v>
      </c>
      <c r="C32" s="175" t="s">
        <v>108</v>
      </c>
      <c r="D32" s="175">
        <v>330</v>
      </c>
      <c r="E32" s="175">
        <v>1000.01</v>
      </c>
      <c r="F32" s="175">
        <v>0.01</v>
      </c>
      <c r="G32" s="175" t="s">
        <v>87</v>
      </c>
      <c r="H32" s="175" t="s">
        <v>168</v>
      </c>
      <c r="I32" s="175" t="s">
        <v>155</v>
      </c>
      <c r="J32" s="175" t="s">
        <v>155</v>
      </c>
      <c r="K32" s="175" t="s">
        <v>155</v>
      </c>
      <c r="L32" s="175">
        <v>3.0277000000000003</v>
      </c>
      <c r="M32" s="175">
        <v>6.2894000000000005E-2</v>
      </c>
      <c r="N32" s="175">
        <v>2.7052</v>
      </c>
      <c r="O32" s="175">
        <v>6.2919000000000003E-2</v>
      </c>
    </row>
    <row r="33" spans="2:15" x14ac:dyDescent="0.25">
      <c r="B33" s="175" t="s">
        <v>182</v>
      </c>
      <c r="C33" s="175" t="s">
        <v>108</v>
      </c>
      <c r="D33" s="175">
        <v>330</v>
      </c>
      <c r="E33" s="175">
        <v>1000.01</v>
      </c>
      <c r="F33" s="175">
        <v>0.1</v>
      </c>
      <c r="G33" s="175" t="s">
        <v>87</v>
      </c>
      <c r="H33" s="175" t="s">
        <v>168</v>
      </c>
      <c r="I33" s="175" t="s">
        <v>155</v>
      </c>
      <c r="J33" s="175" t="s">
        <v>155</v>
      </c>
      <c r="K33" s="175" t="s">
        <v>155</v>
      </c>
      <c r="L33" s="175">
        <v>50.21</v>
      </c>
      <c r="M33" s="175">
        <v>3.8072000000000002E-2</v>
      </c>
      <c r="N33" s="175">
        <v>49.940999999999995</v>
      </c>
      <c r="O33" s="175">
        <v>3.7448000000000002E-2</v>
      </c>
    </row>
    <row r="34" spans="2:15" x14ac:dyDescent="0.25">
      <c r="B34" s="175" t="s">
        <v>183</v>
      </c>
      <c r="C34" s="175" t="s">
        <v>108</v>
      </c>
      <c r="D34" s="175">
        <v>330</v>
      </c>
      <c r="E34" s="175">
        <v>1000.01</v>
      </c>
      <c r="F34" s="175">
        <v>1</v>
      </c>
      <c r="G34" s="175" t="s">
        <v>87</v>
      </c>
      <c r="H34" s="175" t="s">
        <v>168</v>
      </c>
      <c r="I34" s="175" t="s">
        <v>155</v>
      </c>
      <c r="J34" s="175" t="s">
        <v>155</v>
      </c>
      <c r="K34" s="175" t="s">
        <v>155</v>
      </c>
      <c r="L34" s="175">
        <v>578.9</v>
      </c>
      <c r="M34" s="175">
        <v>5.3112000000000003E-3</v>
      </c>
      <c r="N34" s="175">
        <v>578.86</v>
      </c>
      <c r="O34" s="175">
        <v>4.8152999999999998E-3</v>
      </c>
    </row>
    <row r="35" spans="2:15" x14ac:dyDescent="0.25">
      <c r="B35" s="175" t="s">
        <v>184</v>
      </c>
      <c r="C35" s="175" t="s">
        <v>108</v>
      </c>
      <c r="D35" s="175">
        <v>330</v>
      </c>
      <c r="E35" s="175">
        <v>1000.01</v>
      </c>
      <c r="F35" s="175">
        <v>10</v>
      </c>
      <c r="G35" s="175" t="s">
        <v>87</v>
      </c>
      <c r="H35" s="175" t="s">
        <v>168</v>
      </c>
      <c r="I35" s="175" t="s">
        <v>155</v>
      </c>
      <c r="J35" s="175" t="s">
        <v>155</v>
      </c>
      <c r="K35" s="175" t="s">
        <v>155</v>
      </c>
      <c r="L35" s="175">
        <v>5799.9000000000005</v>
      </c>
      <c r="M35" s="175">
        <v>6.8362000000000002E-4</v>
      </c>
      <c r="N35" s="175">
        <v>5799.9000000000005</v>
      </c>
      <c r="O35" s="175">
        <v>4.8322000000000003E-4</v>
      </c>
    </row>
    <row r="36" spans="2:15" x14ac:dyDescent="0.25">
      <c r="B36" s="175" t="s">
        <v>1152</v>
      </c>
      <c r="C36" s="175" t="s">
        <v>108</v>
      </c>
      <c r="D36" s="175">
        <v>1000</v>
      </c>
      <c r="E36" s="175">
        <v>1001</v>
      </c>
      <c r="F36" s="175">
        <v>1E-3</v>
      </c>
      <c r="G36" s="175" t="s">
        <v>87</v>
      </c>
      <c r="H36" s="175" t="s">
        <v>168</v>
      </c>
      <c r="I36" s="175" t="s">
        <v>155</v>
      </c>
      <c r="J36" s="175" t="s">
        <v>155</v>
      </c>
      <c r="K36" s="175" t="s">
        <v>155</v>
      </c>
      <c r="L36" s="175">
        <v>1.9000000000000001</v>
      </c>
      <c r="M36" s="175">
        <v>6.4000000000000001E-2</v>
      </c>
      <c r="N36" s="175">
        <v>1.7548999999999999</v>
      </c>
      <c r="O36" s="175">
        <v>6.3615000000000005E-2</v>
      </c>
    </row>
    <row r="37" spans="2:15" x14ac:dyDescent="0.25">
      <c r="B37" s="175" t="s">
        <v>1153</v>
      </c>
      <c r="C37" s="175" t="s">
        <v>108</v>
      </c>
      <c r="D37" s="175">
        <v>1000</v>
      </c>
      <c r="E37" s="175">
        <v>1001</v>
      </c>
      <c r="F37" s="175">
        <v>0.01</v>
      </c>
      <c r="G37" s="175" t="s">
        <v>87</v>
      </c>
      <c r="H37" s="175" t="s">
        <v>168</v>
      </c>
      <c r="I37" s="175" t="s">
        <v>155</v>
      </c>
      <c r="J37" s="175" t="s">
        <v>155</v>
      </c>
      <c r="K37" s="175" t="s">
        <v>155</v>
      </c>
      <c r="L37" s="175">
        <v>3.0277000000000003</v>
      </c>
      <c r="M37" s="175">
        <v>6.2894000000000005E-2</v>
      </c>
      <c r="N37" s="175">
        <v>2.7052</v>
      </c>
      <c r="O37" s="175">
        <v>6.2919000000000003E-2</v>
      </c>
    </row>
    <row r="38" spans="2:15" x14ac:dyDescent="0.25">
      <c r="B38" s="175" t="s">
        <v>1154</v>
      </c>
      <c r="C38" s="175" t="s">
        <v>108</v>
      </c>
      <c r="D38" s="175">
        <v>1000</v>
      </c>
      <c r="E38" s="175">
        <v>1001</v>
      </c>
      <c r="F38" s="175">
        <v>0.1</v>
      </c>
      <c r="G38" s="175" t="s">
        <v>87</v>
      </c>
      <c r="H38" s="175" t="s">
        <v>168</v>
      </c>
      <c r="I38" s="175" t="s">
        <v>155</v>
      </c>
      <c r="J38" s="175" t="s">
        <v>155</v>
      </c>
      <c r="K38" s="175" t="s">
        <v>155</v>
      </c>
      <c r="L38" s="175">
        <v>50.21</v>
      </c>
      <c r="M38" s="175">
        <v>3.8072000000000002E-2</v>
      </c>
      <c r="N38" s="175">
        <v>49.940999999999995</v>
      </c>
      <c r="O38" s="175">
        <v>3.7448000000000002E-2</v>
      </c>
    </row>
    <row r="39" spans="2:15" x14ac:dyDescent="0.25">
      <c r="B39" s="175" t="s">
        <v>1155</v>
      </c>
      <c r="C39" s="175" t="s">
        <v>108</v>
      </c>
      <c r="D39" s="175">
        <v>1000</v>
      </c>
      <c r="E39" s="175">
        <v>1001</v>
      </c>
      <c r="F39" s="175">
        <v>1</v>
      </c>
      <c r="G39" s="175" t="s">
        <v>87</v>
      </c>
      <c r="H39" s="175" t="s">
        <v>168</v>
      </c>
      <c r="I39" s="175" t="s">
        <v>155</v>
      </c>
      <c r="J39" s="175" t="s">
        <v>155</v>
      </c>
      <c r="K39" s="175" t="s">
        <v>155</v>
      </c>
      <c r="L39" s="175">
        <v>578.9</v>
      </c>
      <c r="M39" s="175">
        <v>5.3112000000000003E-3</v>
      </c>
      <c r="N39" s="175">
        <v>578.86</v>
      </c>
      <c r="O39" s="175">
        <v>4.8152999999999998E-3</v>
      </c>
    </row>
    <row r="40" spans="2:15" x14ac:dyDescent="0.25">
      <c r="B40" s="175" t="s">
        <v>1156</v>
      </c>
      <c r="C40" s="175" t="s">
        <v>108</v>
      </c>
      <c r="D40" s="175">
        <v>1000</v>
      </c>
      <c r="E40" s="175">
        <v>1001</v>
      </c>
      <c r="F40" s="175">
        <v>10</v>
      </c>
      <c r="G40" s="175" t="s">
        <v>87</v>
      </c>
      <c r="H40" s="175" t="s">
        <v>168</v>
      </c>
      <c r="I40" s="175" t="s">
        <v>155</v>
      </c>
      <c r="J40" s="175" t="s">
        <v>155</v>
      </c>
      <c r="K40" s="175" t="s">
        <v>155</v>
      </c>
      <c r="L40" s="175">
        <v>5799.9000000000005</v>
      </c>
      <c r="M40" s="175">
        <v>6.8362000000000002E-4</v>
      </c>
      <c r="N40" s="175">
        <v>5799.9000000000005</v>
      </c>
      <c r="O40" s="175">
        <v>4.8322000000000003E-4</v>
      </c>
    </row>
    <row r="41" spans="2:15" x14ac:dyDescent="0.25">
      <c r="B41" s="175" t="s">
        <v>185</v>
      </c>
      <c r="C41" s="175" t="s">
        <v>110</v>
      </c>
      <c r="D41" s="175">
        <v>0</v>
      </c>
      <c r="E41" s="175">
        <v>3.3000999999999999E-4</v>
      </c>
      <c r="F41" s="175">
        <v>1.0000000000000001E-9</v>
      </c>
      <c r="G41" s="175" t="s">
        <v>186</v>
      </c>
      <c r="H41" s="175" t="s">
        <v>15</v>
      </c>
      <c r="I41" s="175" t="s">
        <v>155</v>
      </c>
      <c r="J41" s="175" t="s">
        <v>155</v>
      </c>
      <c r="K41" s="175" t="s">
        <v>155</v>
      </c>
      <c r="L41" s="175">
        <v>2.4E-2</v>
      </c>
      <c r="M41" s="175">
        <v>180</v>
      </c>
      <c r="N41" s="175">
        <v>2.3106999999999999E-2</v>
      </c>
      <c r="O41" s="175">
        <v>175.06</v>
      </c>
    </row>
    <row r="42" spans="2:15" x14ac:dyDescent="0.25">
      <c r="B42" s="175" t="s">
        <v>187</v>
      </c>
      <c r="C42" s="175" t="s">
        <v>110</v>
      </c>
      <c r="D42" s="175">
        <v>0</v>
      </c>
      <c r="E42" s="175">
        <v>3.3000999999999999E-4</v>
      </c>
      <c r="F42" s="175">
        <v>1E-8</v>
      </c>
      <c r="G42" s="175" t="s">
        <v>186</v>
      </c>
      <c r="H42" s="175" t="s">
        <v>15</v>
      </c>
      <c r="I42" s="175" t="s">
        <v>155</v>
      </c>
      <c r="J42" s="175" t="s">
        <v>155</v>
      </c>
      <c r="K42" s="175" t="s">
        <v>155</v>
      </c>
      <c r="L42" s="175">
        <v>2.4E-2</v>
      </c>
      <c r="M42" s="175">
        <v>173.53</v>
      </c>
      <c r="N42" s="175">
        <v>2.3814000000000002E-2</v>
      </c>
      <c r="O42" s="175">
        <v>173.54</v>
      </c>
    </row>
    <row r="43" spans="2:15" x14ac:dyDescent="0.25">
      <c r="B43" s="175" t="s">
        <v>188</v>
      </c>
      <c r="C43" s="175" t="s">
        <v>110</v>
      </c>
      <c r="D43" s="175">
        <v>0</v>
      </c>
      <c r="E43" s="175">
        <v>3.3000999999999999E-4</v>
      </c>
      <c r="F43" s="175">
        <v>9.9999999999999995E-8</v>
      </c>
      <c r="G43" s="175" t="s">
        <v>186</v>
      </c>
      <c r="H43" s="175" t="s">
        <v>15</v>
      </c>
      <c r="I43" s="175" t="s">
        <v>155</v>
      </c>
      <c r="J43" s="175" t="s">
        <v>155</v>
      </c>
      <c r="K43" s="175" t="s">
        <v>155</v>
      </c>
      <c r="L43" s="175">
        <v>6.2453000000000002E-2</v>
      </c>
      <c r="M43" s="175">
        <v>112.75</v>
      </c>
      <c r="N43" s="175">
        <v>6.2384000000000002E-2</v>
      </c>
      <c r="O43" s="175">
        <v>112.54</v>
      </c>
    </row>
    <row r="44" spans="2:15" x14ac:dyDescent="0.25">
      <c r="B44" s="175" t="s">
        <v>189</v>
      </c>
      <c r="C44" s="175" t="s">
        <v>110</v>
      </c>
      <c r="D44" s="175">
        <v>0</v>
      </c>
      <c r="E44" s="175">
        <v>3.3000999999999999E-4</v>
      </c>
      <c r="F44" s="175">
        <v>9.9999999999999995E-7</v>
      </c>
      <c r="G44" s="175" t="s">
        <v>186</v>
      </c>
      <c r="H44" s="175" t="s">
        <v>15</v>
      </c>
      <c r="I44" s="175" t="s">
        <v>155</v>
      </c>
      <c r="J44" s="175" t="s">
        <v>155</v>
      </c>
      <c r="K44" s="175" t="s">
        <v>155</v>
      </c>
      <c r="L44" s="175">
        <v>0.58048</v>
      </c>
      <c r="M44" s="175">
        <v>15.83</v>
      </c>
      <c r="N44" s="175">
        <v>0.58044999999999991</v>
      </c>
      <c r="O44" s="175">
        <v>15.636999999999999</v>
      </c>
    </row>
    <row r="45" spans="2:15" x14ac:dyDescent="0.25">
      <c r="B45" s="175" t="s">
        <v>71</v>
      </c>
      <c r="C45" s="175" t="s">
        <v>110</v>
      </c>
      <c r="D45" s="175">
        <v>0</v>
      </c>
      <c r="E45" s="175">
        <v>3.3000999999999999E-4</v>
      </c>
      <c r="F45" s="175">
        <v>9.9999999999999991E-6</v>
      </c>
      <c r="G45" s="175" t="s">
        <v>186</v>
      </c>
      <c r="H45" s="175" t="s">
        <v>15</v>
      </c>
      <c r="I45" s="175" t="s">
        <v>155</v>
      </c>
      <c r="J45" s="175" t="s">
        <v>155</v>
      </c>
      <c r="K45" s="175" t="s">
        <v>155</v>
      </c>
      <c r="L45" s="175">
        <v>5.8000999999999996</v>
      </c>
      <c r="M45" s="175">
        <v>1.6501000000000001</v>
      </c>
      <c r="N45" s="175">
        <v>5.8000999999999996</v>
      </c>
      <c r="O45" s="175">
        <v>1.5717999999999999</v>
      </c>
    </row>
    <row r="46" spans="2:15" x14ac:dyDescent="0.25">
      <c r="B46" s="175" t="s">
        <v>190</v>
      </c>
      <c r="C46" s="175" t="s">
        <v>110</v>
      </c>
      <c r="D46" s="175">
        <v>0</v>
      </c>
      <c r="E46" s="175">
        <v>3.3000999999999999E-4</v>
      </c>
      <c r="F46" s="175">
        <v>9.9999999999999991E-5</v>
      </c>
      <c r="G46" s="175" t="s">
        <v>186</v>
      </c>
      <c r="H46" s="175" t="s">
        <v>15</v>
      </c>
      <c r="I46" s="175" t="s">
        <v>155</v>
      </c>
      <c r="J46" s="175" t="s">
        <v>155</v>
      </c>
      <c r="K46" s="175" t="s">
        <v>155</v>
      </c>
      <c r="L46" s="175">
        <v>58</v>
      </c>
      <c r="M46" s="175">
        <v>0.18851999999999999</v>
      </c>
      <c r="N46" s="175">
        <v>58</v>
      </c>
      <c r="O46" s="175">
        <v>0.15719</v>
      </c>
    </row>
    <row r="47" spans="2:15" x14ac:dyDescent="0.25">
      <c r="B47" s="175" t="s">
        <v>1070</v>
      </c>
      <c r="C47" s="175" t="s">
        <v>110</v>
      </c>
      <c r="D47" s="175">
        <v>0</v>
      </c>
      <c r="E47" s="175">
        <v>3.3000999999999999E-4</v>
      </c>
      <c r="F47" s="175">
        <v>1E-3</v>
      </c>
      <c r="G47" s="175" t="s">
        <v>186</v>
      </c>
      <c r="H47" s="175" t="s">
        <v>15</v>
      </c>
      <c r="I47" s="175" t="s">
        <v>155</v>
      </c>
      <c r="J47" s="175" t="s">
        <v>155</v>
      </c>
      <c r="K47" s="175" t="s">
        <v>155</v>
      </c>
      <c r="L47" s="175">
        <v>580</v>
      </c>
      <c r="M47" s="175">
        <v>2.8251999999999999E-2</v>
      </c>
      <c r="N47" s="175">
        <v>580</v>
      </c>
      <c r="O47" s="175">
        <v>1.5719E-2</v>
      </c>
    </row>
    <row r="48" spans="2:15" x14ac:dyDescent="0.25">
      <c r="B48" s="175" t="s">
        <v>1071</v>
      </c>
      <c r="C48" s="175" t="s">
        <v>110</v>
      </c>
      <c r="D48" s="175">
        <v>0</v>
      </c>
      <c r="E48" s="175">
        <v>3.3000999999999999E-4</v>
      </c>
      <c r="F48" s="175">
        <v>0.01</v>
      </c>
      <c r="G48" s="175" t="s">
        <v>186</v>
      </c>
      <c r="H48" s="175" t="s">
        <v>207</v>
      </c>
      <c r="I48" s="175" t="s">
        <v>155</v>
      </c>
      <c r="J48" s="175" t="s">
        <v>155</v>
      </c>
      <c r="K48" s="175" t="s">
        <v>155</v>
      </c>
      <c r="L48" s="175">
        <v>5.8</v>
      </c>
      <c r="M48" s="175">
        <v>6.5851000000000007E-6</v>
      </c>
      <c r="N48" s="175">
        <v>5.8</v>
      </c>
      <c r="O48" s="175">
        <v>1.5718999999999999E-6</v>
      </c>
    </row>
    <row r="49" spans="2:15" x14ac:dyDescent="0.25">
      <c r="B49" s="175" t="s">
        <v>1072</v>
      </c>
      <c r="C49" s="175" t="s">
        <v>110</v>
      </c>
      <c r="D49" s="175">
        <v>0</v>
      </c>
      <c r="E49" s="175">
        <v>3.3000999999999999E-4</v>
      </c>
      <c r="F49" s="175">
        <v>9.9999999999999992E-2</v>
      </c>
      <c r="G49" s="175" t="s">
        <v>186</v>
      </c>
      <c r="H49" s="175" t="s">
        <v>207</v>
      </c>
      <c r="I49" s="175" t="s">
        <v>155</v>
      </c>
      <c r="J49" s="175" t="s">
        <v>155</v>
      </c>
      <c r="K49" s="175" t="s">
        <v>155</v>
      </c>
      <c r="L49" s="175">
        <v>58</v>
      </c>
      <c r="M49" s="175">
        <v>2.1625E-6</v>
      </c>
      <c r="N49" s="175">
        <v>58</v>
      </c>
      <c r="O49" s="175">
        <v>1.572E-7</v>
      </c>
    </row>
    <row r="50" spans="2:15" x14ac:dyDescent="0.25">
      <c r="B50" s="175" t="s">
        <v>191</v>
      </c>
      <c r="C50" s="175" t="s">
        <v>110</v>
      </c>
      <c r="D50" s="175">
        <v>3.3E-4</v>
      </c>
      <c r="E50" s="175">
        <v>3.3001000000000003E-3</v>
      </c>
      <c r="F50" s="175">
        <v>1E-8</v>
      </c>
      <c r="G50" s="175" t="s">
        <v>186</v>
      </c>
      <c r="H50" s="175" t="s">
        <v>15</v>
      </c>
      <c r="I50" s="175" t="s">
        <v>155</v>
      </c>
      <c r="J50" s="175" t="s">
        <v>155</v>
      </c>
      <c r="K50" s="175" t="s">
        <v>155</v>
      </c>
      <c r="L50" s="175">
        <v>6.8000000000000005E-2</v>
      </c>
      <c r="M50" s="175">
        <v>150</v>
      </c>
      <c r="N50" s="175">
        <v>5.7598000000000003E-2</v>
      </c>
      <c r="O50" s="175">
        <v>152.88999999999999</v>
      </c>
    </row>
    <row r="51" spans="2:15" x14ac:dyDescent="0.25">
      <c r="B51" s="175" t="s">
        <v>192</v>
      </c>
      <c r="C51" s="175" t="s">
        <v>110</v>
      </c>
      <c r="D51" s="175">
        <v>3.3E-4</v>
      </c>
      <c r="E51" s="175">
        <v>3.3001000000000003E-3</v>
      </c>
      <c r="F51" s="175">
        <v>1.0000000000000001E-7</v>
      </c>
      <c r="G51" s="175" t="s">
        <v>186</v>
      </c>
      <c r="H51" s="175" t="s">
        <v>15</v>
      </c>
      <c r="I51" s="175" t="s">
        <v>155</v>
      </c>
      <c r="J51" s="175" t="s">
        <v>155</v>
      </c>
      <c r="K51" s="175" t="s">
        <v>155</v>
      </c>
      <c r="L51" s="175">
        <v>7.6187000000000005E-2</v>
      </c>
      <c r="M51" s="175">
        <v>148.47</v>
      </c>
      <c r="N51" s="175">
        <v>7.3319999999999996E-2</v>
      </c>
      <c r="O51" s="175">
        <v>149.02000000000001</v>
      </c>
    </row>
    <row r="52" spans="2:15" x14ac:dyDescent="0.25">
      <c r="B52" s="175" t="s">
        <v>193</v>
      </c>
      <c r="C52" s="175" t="s">
        <v>110</v>
      </c>
      <c r="D52" s="175">
        <v>3.3E-4</v>
      </c>
      <c r="E52" s="175">
        <v>3.3001000000000003E-3</v>
      </c>
      <c r="F52" s="175">
        <v>9.9999999999999995E-7</v>
      </c>
      <c r="G52" s="175" t="s">
        <v>186</v>
      </c>
      <c r="H52" s="175" t="s">
        <v>15</v>
      </c>
      <c r="I52" s="175" t="s">
        <v>155</v>
      </c>
      <c r="J52" s="175" t="s">
        <v>155</v>
      </c>
      <c r="K52" s="175" t="s">
        <v>155</v>
      </c>
      <c r="L52" s="175">
        <v>0.56791999999999998</v>
      </c>
      <c r="M52" s="175">
        <v>73.551000000000002</v>
      </c>
      <c r="N52" s="175">
        <v>0.56575999999999993</v>
      </c>
      <c r="O52" s="175">
        <v>73.311999999999998</v>
      </c>
    </row>
    <row r="53" spans="2:15" x14ac:dyDescent="0.25">
      <c r="B53" s="175" t="s">
        <v>194</v>
      </c>
      <c r="C53" s="175" t="s">
        <v>110</v>
      </c>
      <c r="D53" s="175">
        <v>3.3E-4</v>
      </c>
      <c r="E53" s="175">
        <v>3.3001000000000003E-3</v>
      </c>
      <c r="F53" s="175">
        <v>1.0000000000000001E-5</v>
      </c>
      <c r="G53" s="175" t="s">
        <v>186</v>
      </c>
      <c r="H53" s="175" t="s">
        <v>15</v>
      </c>
      <c r="I53" s="175" t="s">
        <v>155</v>
      </c>
      <c r="J53" s="175" t="s">
        <v>155</v>
      </c>
      <c r="K53" s="175" t="s">
        <v>155</v>
      </c>
      <c r="L53" s="175">
        <v>5.7988999999999997</v>
      </c>
      <c r="M53" s="175">
        <v>9.0556999999999999</v>
      </c>
      <c r="N53" s="175">
        <v>5.7980999999999998</v>
      </c>
      <c r="O53" s="175">
        <v>8.8115999999999985</v>
      </c>
    </row>
    <row r="54" spans="2:15" x14ac:dyDescent="0.25">
      <c r="B54" s="175" t="s">
        <v>195</v>
      </c>
      <c r="C54" s="175" t="s">
        <v>110</v>
      </c>
      <c r="D54" s="175">
        <v>3.3E-4</v>
      </c>
      <c r="E54" s="175">
        <v>3.3001000000000003E-3</v>
      </c>
      <c r="F54" s="175">
        <v>1E-4</v>
      </c>
      <c r="G54" s="175" t="s">
        <v>186</v>
      </c>
      <c r="H54" s="175" t="s">
        <v>15</v>
      </c>
      <c r="I54" s="175" t="s">
        <v>155</v>
      </c>
      <c r="J54" s="175" t="s">
        <v>155</v>
      </c>
      <c r="K54" s="175" t="s">
        <v>155</v>
      </c>
      <c r="L54" s="175">
        <v>58</v>
      </c>
      <c r="M54" s="175">
        <v>0.98192000000000002</v>
      </c>
      <c r="N54" s="175">
        <v>58</v>
      </c>
      <c r="O54" s="175">
        <v>0.88327999999999995</v>
      </c>
    </row>
    <row r="55" spans="2:15" x14ac:dyDescent="0.25">
      <c r="B55" s="175" t="s">
        <v>196</v>
      </c>
      <c r="C55" s="175" t="s">
        <v>110</v>
      </c>
      <c r="D55" s="175">
        <v>3.3E-3</v>
      </c>
      <c r="E55" s="175">
        <v>3.3000999999999996E-2</v>
      </c>
      <c r="F55" s="175">
        <v>1.0000000000000001E-7</v>
      </c>
      <c r="G55" s="175" t="s">
        <v>186</v>
      </c>
      <c r="H55" s="175" t="s">
        <v>15</v>
      </c>
      <c r="I55" s="175" t="s">
        <v>155</v>
      </c>
      <c r="J55" s="175" t="s">
        <v>155</v>
      </c>
      <c r="K55" s="175" t="s">
        <v>155</v>
      </c>
      <c r="L55" s="175">
        <v>0.21000000000000002</v>
      </c>
      <c r="M55" s="175">
        <v>150</v>
      </c>
      <c r="N55" s="175">
        <v>0.20100000000000001</v>
      </c>
      <c r="O55" s="175">
        <v>145.79</v>
      </c>
    </row>
    <row r="56" spans="2:15" x14ac:dyDescent="0.25">
      <c r="B56" s="175" t="s">
        <v>197</v>
      </c>
      <c r="C56" s="175" t="s">
        <v>110</v>
      </c>
      <c r="D56" s="175">
        <v>3.3E-3</v>
      </c>
      <c r="E56" s="175">
        <v>3.3000999999999996E-2</v>
      </c>
      <c r="F56" s="175">
        <v>9.9999999999999995E-7</v>
      </c>
      <c r="G56" s="175" t="s">
        <v>186</v>
      </c>
      <c r="H56" s="175" t="s">
        <v>15</v>
      </c>
      <c r="I56" s="175" t="s">
        <v>155</v>
      </c>
      <c r="J56" s="175" t="s">
        <v>155</v>
      </c>
      <c r="K56" s="175" t="s">
        <v>155</v>
      </c>
      <c r="L56" s="175">
        <v>0.44201000000000001</v>
      </c>
      <c r="M56" s="175">
        <v>139.58000000000001</v>
      </c>
      <c r="N56" s="175">
        <v>0.43215999999999999</v>
      </c>
      <c r="O56" s="175">
        <v>139.79</v>
      </c>
    </row>
    <row r="57" spans="2:15" x14ac:dyDescent="0.25">
      <c r="B57" s="175" t="s">
        <v>198</v>
      </c>
      <c r="C57" s="175" t="s">
        <v>110</v>
      </c>
      <c r="D57" s="175">
        <v>3.3E-3</v>
      </c>
      <c r="E57" s="175">
        <v>3.3000999999999996E-2</v>
      </c>
      <c r="F57" s="175">
        <v>1.0000000000000001E-5</v>
      </c>
      <c r="G57" s="175" t="s">
        <v>186</v>
      </c>
      <c r="H57" s="175" t="s">
        <v>15</v>
      </c>
      <c r="I57" s="175" t="s">
        <v>155</v>
      </c>
      <c r="J57" s="175" t="s">
        <v>155</v>
      </c>
      <c r="K57" s="175" t="s">
        <v>155</v>
      </c>
      <c r="L57" s="175">
        <v>5.6421999999999999</v>
      </c>
      <c r="M57" s="175">
        <v>61.544000000000004</v>
      </c>
      <c r="N57" s="175">
        <v>5.6368999999999998</v>
      </c>
      <c r="O57" s="175">
        <v>61.47</v>
      </c>
    </row>
    <row r="58" spans="2:15" x14ac:dyDescent="0.25">
      <c r="B58" s="175" t="s">
        <v>199</v>
      </c>
      <c r="C58" s="175" t="s">
        <v>110</v>
      </c>
      <c r="D58" s="175">
        <v>3.3E-3</v>
      </c>
      <c r="E58" s="175">
        <v>3.3000999999999996E-2</v>
      </c>
      <c r="F58" s="175">
        <v>1E-4</v>
      </c>
      <c r="G58" s="175" t="s">
        <v>186</v>
      </c>
      <c r="H58" s="175" t="s">
        <v>15</v>
      </c>
      <c r="I58" s="175" t="s">
        <v>155</v>
      </c>
      <c r="J58" s="175" t="s">
        <v>155</v>
      </c>
      <c r="K58" s="175" t="s">
        <v>155</v>
      </c>
      <c r="L58" s="175">
        <v>57.982999999999997</v>
      </c>
      <c r="M58" s="175">
        <v>7.2053000000000003</v>
      </c>
      <c r="N58" s="175">
        <v>57.980999999999995</v>
      </c>
      <c r="O58" s="175">
        <v>7.1429999999999998</v>
      </c>
    </row>
    <row r="59" spans="2:15" x14ac:dyDescent="0.25">
      <c r="B59" s="175" t="s">
        <v>200</v>
      </c>
      <c r="C59" s="175" t="s">
        <v>110</v>
      </c>
      <c r="D59" s="175">
        <v>3.3E-3</v>
      </c>
      <c r="E59" s="175">
        <v>3.3000999999999996E-2</v>
      </c>
      <c r="F59" s="175">
        <v>1E-3</v>
      </c>
      <c r="G59" s="175" t="s">
        <v>186</v>
      </c>
      <c r="H59" s="175" t="s">
        <v>15</v>
      </c>
      <c r="I59" s="175" t="s">
        <v>155</v>
      </c>
      <c r="J59" s="175" t="s">
        <v>155</v>
      </c>
      <c r="K59" s="175" t="s">
        <v>155</v>
      </c>
      <c r="L59" s="175">
        <v>580</v>
      </c>
      <c r="M59" s="175">
        <v>0.74076000000000009</v>
      </c>
      <c r="N59" s="175">
        <v>580</v>
      </c>
      <c r="O59" s="175">
        <v>0.71564000000000005</v>
      </c>
    </row>
    <row r="60" spans="2:15" x14ac:dyDescent="0.25">
      <c r="B60" s="175" t="s">
        <v>201</v>
      </c>
      <c r="C60" s="175" t="s">
        <v>110</v>
      </c>
      <c r="D60" s="175">
        <v>3.3000000000000002E-2</v>
      </c>
      <c r="E60" s="175">
        <v>0.33000999999999997</v>
      </c>
      <c r="F60" s="175">
        <v>9.9999999999999995E-7</v>
      </c>
      <c r="G60" s="175" t="s">
        <v>186</v>
      </c>
      <c r="H60" s="175" t="s">
        <v>15</v>
      </c>
      <c r="I60" s="175" t="s">
        <v>155</v>
      </c>
      <c r="J60" s="175" t="s">
        <v>155</v>
      </c>
      <c r="K60" s="175" t="s">
        <v>155</v>
      </c>
      <c r="L60" s="175">
        <v>3</v>
      </c>
      <c r="M60" s="175">
        <v>120</v>
      </c>
      <c r="N60" s="175">
        <v>2.9413999999999998</v>
      </c>
      <c r="O60" s="175">
        <v>115.33</v>
      </c>
    </row>
    <row r="61" spans="2:15" x14ac:dyDescent="0.25">
      <c r="B61" s="175" t="s">
        <v>202</v>
      </c>
      <c r="C61" s="175" t="s">
        <v>110</v>
      </c>
      <c r="D61" s="175">
        <v>3.3000000000000002E-2</v>
      </c>
      <c r="E61" s="175">
        <v>0.33000999999999997</v>
      </c>
      <c r="F61" s="175">
        <v>1.0000000000000001E-5</v>
      </c>
      <c r="G61" s="175" t="s">
        <v>186</v>
      </c>
      <c r="H61" s="175" t="s">
        <v>15</v>
      </c>
      <c r="I61" s="175" t="s">
        <v>155</v>
      </c>
      <c r="J61" s="175" t="s">
        <v>155</v>
      </c>
      <c r="K61" s="175" t="s">
        <v>155</v>
      </c>
      <c r="L61" s="175">
        <v>5.2852999999999994</v>
      </c>
      <c r="M61" s="175">
        <v>109.47999999999999</v>
      </c>
      <c r="N61" s="175">
        <v>5.266</v>
      </c>
      <c r="O61" s="175">
        <v>109.50999999999999</v>
      </c>
    </row>
    <row r="62" spans="2:15" x14ac:dyDescent="0.25">
      <c r="B62" s="175" t="s">
        <v>203</v>
      </c>
      <c r="C62" s="175" t="s">
        <v>110</v>
      </c>
      <c r="D62" s="175">
        <v>3.3000000000000002E-2</v>
      </c>
      <c r="E62" s="175">
        <v>0.33000999999999997</v>
      </c>
      <c r="F62" s="175">
        <v>1E-4</v>
      </c>
      <c r="G62" s="175" t="s">
        <v>186</v>
      </c>
      <c r="H62" s="175" t="s">
        <v>15</v>
      </c>
      <c r="I62" s="175" t="s">
        <v>155</v>
      </c>
      <c r="J62" s="175" t="s">
        <v>155</v>
      </c>
      <c r="K62" s="175" t="s">
        <v>155</v>
      </c>
      <c r="L62" s="175">
        <v>56.994999999999997</v>
      </c>
      <c r="M62" s="175">
        <v>42.585000000000001</v>
      </c>
      <c r="N62" s="175">
        <v>56.983999999999995</v>
      </c>
      <c r="O62" s="175">
        <v>42.551000000000002</v>
      </c>
    </row>
    <row r="63" spans="2:15" x14ac:dyDescent="0.25">
      <c r="B63" s="175" t="s">
        <v>204</v>
      </c>
      <c r="C63" s="175" t="s">
        <v>110</v>
      </c>
      <c r="D63" s="175">
        <v>3.3000000000000002E-2</v>
      </c>
      <c r="E63" s="175">
        <v>0.33000999999999997</v>
      </c>
      <c r="F63" s="175">
        <v>1E-3</v>
      </c>
      <c r="G63" s="175" t="s">
        <v>186</v>
      </c>
      <c r="H63" s="175" t="s">
        <v>15</v>
      </c>
      <c r="I63" s="175" t="s">
        <v>155</v>
      </c>
      <c r="J63" s="175" t="s">
        <v>155</v>
      </c>
      <c r="K63" s="175" t="s">
        <v>155</v>
      </c>
      <c r="L63" s="175">
        <v>579.89</v>
      </c>
      <c r="M63" s="175">
        <v>4.7609999999999992</v>
      </c>
      <c r="N63" s="175">
        <v>579.88</v>
      </c>
      <c r="O63" s="175">
        <v>4.7410999999999994</v>
      </c>
    </row>
    <row r="64" spans="2:15" x14ac:dyDescent="0.25">
      <c r="B64" s="175" t="s">
        <v>205</v>
      </c>
      <c r="C64" s="175" t="s">
        <v>110</v>
      </c>
      <c r="D64" s="175">
        <v>3.3000000000000002E-2</v>
      </c>
      <c r="E64" s="175">
        <v>0.33000999999999997</v>
      </c>
      <c r="F64" s="175">
        <v>0.01</v>
      </c>
      <c r="G64" s="175" t="s">
        <v>186</v>
      </c>
      <c r="H64" s="175" t="s">
        <v>15</v>
      </c>
      <c r="I64" s="175" t="s">
        <v>155</v>
      </c>
      <c r="J64" s="175" t="s">
        <v>155</v>
      </c>
      <c r="K64" s="175" t="s">
        <v>155</v>
      </c>
      <c r="L64" s="175">
        <v>5800</v>
      </c>
      <c r="M64" s="175">
        <v>0.48270000000000002</v>
      </c>
      <c r="N64" s="175">
        <v>5800</v>
      </c>
      <c r="O64" s="175">
        <v>0.47470999999999997</v>
      </c>
    </row>
    <row r="65" spans="2:15" x14ac:dyDescent="0.25">
      <c r="B65" s="175" t="s">
        <v>206</v>
      </c>
      <c r="C65" s="175" t="s">
        <v>110</v>
      </c>
      <c r="D65" s="175">
        <v>0.33</v>
      </c>
      <c r="E65" s="175">
        <v>3.0001000000000002</v>
      </c>
      <c r="F65" s="175">
        <v>1.0000000000000001E-5</v>
      </c>
      <c r="G65" s="175" t="s">
        <v>186</v>
      </c>
      <c r="H65" s="175" t="s">
        <v>207</v>
      </c>
      <c r="I65" s="175" t="s">
        <v>155</v>
      </c>
      <c r="J65" s="175" t="s">
        <v>155</v>
      </c>
      <c r="K65" s="175" t="s">
        <v>155</v>
      </c>
      <c r="L65" s="175">
        <v>5.2000000000000005E-2</v>
      </c>
      <c r="M65" s="175">
        <v>0.44</v>
      </c>
      <c r="N65" s="175">
        <v>5.1000000000000004E-2</v>
      </c>
      <c r="O65" s="175">
        <v>0.43873000000000001</v>
      </c>
    </row>
    <row r="66" spans="2:15" x14ac:dyDescent="0.25">
      <c r="B66" s="175" t="s">
        <v>208</v>
      </c>
      <c r="C66" s="175" t="s">
        <v>110</v>
      </c>
      <c r="D66" s="175">
        <v>0.33</v>
      </c>
      <c r="E66" s="175">
        <v>3.0001000000000002</v>
      </c>
      <c r="F66" s="175">
        <v>1E-4</v>
      </c>
      <c r="G66" s="175" t="s">
        <v>186</v>
      </c>
      <c r="H66" s="175" t="s">
        <v>207</v>
      </c>
      <c r="I66" s="175" t="s">
        <v>155</v>
      </c>
      <c r="J66" s="175" t="s">
        <v>155</v>
      </c>
      <c r="K66" s="175" t="s">
        <v>155</v>
      </c>
      <c r="L66" s="175">
        <v>6.0248999999999997E-2</v>
      </c>
      <c r="M66" s="175">
        <v>0.43613999999999997</v>
      </c>
      <c r="N66" s="175">
        <v>6.0204000000000001E-2</v>
      </c>
      <c r="O66" s="175">
        <v>0.43607000000000001</v>
      </c>
    </row>
    <row r="67" spans="2:15" x14ac:dyDescent="0.25">
      <c r="B67" s="175" t="s">
        <v>209</v>
      </c>
      <c r="C67" s="175" t="s">
        <v>110</v>
      </c>
      <c r="D67" s="175">
        <v>0.33</v>
      </c>
      <c r="E67" s="175">
        <v>3.0001000000000002</v>
      </c>
      <c r="F67" s="175">
        <v>1E-3</v>
      </c>
      <c r="G67" s="175" t="s">
        <v>186</v>
      </c>
      <c r="H67" s="175" t="s">
        <v>207</v>
      </c>
      <c r="I67" s="175" t="s">
        <v>155</v>
      </c>
      <c r="J67" s="175" t="s">
        <v>155</v>
      </c>
      <c r="K67" s="175" t="s">
        <v>155</v>
      </c>
      <c r="L67" s="175">
        <v>0.50420999999999994</v>
      </c>
      <c r="M67" s="175">
        <v>0.32729000000000003</v>
      </c>
      <c r="N67" s="175">
        <v>0.50424000000000002</v>
      </c>
      <c r="O67" s="175">
        <v>0.32695999999999997</v>
      </c>
    </row>
    <row r="68" spans="2:15" x14ac:dyDescent="0.25">
      <c r="B68" s="175" t="s">
        <v>210</v>
      </c>
      <c r="C68" s="175" t="s">
        <v>110</v>
      </c>
      <c r="D68" s="175">
        <v>0.33</v>
      </c>
      <c r="E68" s="175">
        <v>3.0001000000000002</v>
      </c>
      <c r="F68" s="175">
        <v>0.01</v>
      </c>
      <c r="G68" s="175" t="s">
        <v>186</v>
      </c>
      <c r="H68" s="175" t="s">
        <v>207</v>
      </c>
      <c r="I68" s="175" t="s">
        <v>155</v>
      </c>
      <c r="J68" s="175" t="s">
        <v>155</v>
      </c>
      <c r="K68" s="175" t="s">
        <v>155</v>
      </c>
      <c r="L68" s="175">
        <v>5.7839999999999998</v>
      </c>
      <c r="M68" s="175">
        <v>5.8643000000000001E-2</v>
      </c>
      <c r="N68" s="175">
        <v>5.7841000000000005</v>
      </c>
      <c r="O68" s="175">
        <v>5.8299000000000004E-2</v>
      </c>
    </row>
    <row r="69" spans="2:15" x14ac:dyDescent="0.25">
      <c r="B69" s="175" t="s">
        <v>211</v>
      </c>
      <c r="C69" s="175" t="s">
        <v>110</v>
      </c>
      <c r="D69" s="175">
        <v>0.33</v>
      </c>
      <c r="E69" s="175">
        <v>3.0001000000000002</v>
      </c>
      <c r="F69" s="175">
        <v>0.1</v>
      </c>
      <c r="G69" s="175" t="s">
        <v>186</v>
      </c>
      <c r="H69" s="175" t="s">
        <v>207</v>
      </c>
      <c r="I69" s="175" t="s">
        <v>155</v>
      </c>
      <c r="J69" s="175" t="s">
        <v>155</v>
      </c>
      <c r="K69" s="175" t="s">
        <v>155</v>
      </c>
      <c r="L69" s="175">
        <v>57.998000000000005</v>
      </c>
      <c r="M69" s="175">
        <v>6.0523E-3</v>
      </c>
      <c r="N69" s="175">
        <v>57.998000000000005</v>
      </c>
      <c r="O69" s="175">
        <v>5.9105999999999994E-3</v>
      </c>
    </row>
    <row r="70" spans="2:15" x14ac:dyDescent="0.25">
      <c r="B70" s="175" t="s">
        <v>212</v>
      </c>
      <c r="C70" s="175" t="s">
        <v>110</v>
      </c>
      <c r="D70" s="175">
        <v>3</v>
      </c>
      <c r="E70" s="175">
        <v>11.000999999999999</v>
      </c>
      <c r="F70" s="175">
        <v>1E-4</v>
      </c>
      <c r="G70" s="175" t="s">
        <v>186</v>
      </c>
      <c r="H70" s="175" t="s">
        <v>207</v>
      </c>
      <c r="I70" s="175" t="s">
        <v>155</v>
      </c>
      <c r="J70" s="175" t="s">
        <v>155</v>
      </c>
      <c r="K70" s="175" t="s">
        <v>155</v>
      </c>
      <c r="L70" s="175">
        <v>-2.4E-2</v>
      </c>
      <c r="M70" s="175">
        <v>0.92</v>
      </c>
      <c r="N70" s="175">
        <v>-2.4618999999999999E-2</v>
      </c>
      <c r="O70" s="175">
        <v>0.91522999999999999</v>
      </c>
    </row>
    <row r="71" spans="2:15" x14ac:dyDescent="0.25">
      <c r="B71" s="175" t="s">
        <v>213</v>
      </c>
      <c r="C71" s="175" t="s">
        <v>110</v>
      </c>
      <c r="D71" s="175">
        <v>3</v>
      </c>
      <c r="E71" s="175">
        <v>11.000999999999999</v>
      </c>
      <c r="F71" s="175">
        <v>1E-3</v>
      </c>
      <c r="G71" s="175" t="s">
        <v>186</v>
      </c>
      <c r="H71" s="175" t="s">
        <v>207</v>
      </c>
      <c r="I71" s="175" t="s">
        <v>155</v>
      </c>
      <c r="J71" s="175" t="s">
        <v>155</v>
      </c>
      <c r="K71" s="175" t="s">
        <v>155</v>
      </c>
      <c r="L71" s="175">
        <v>5.5271000000000001E-2</v>
      </c>
      <c r="M71" s="175">
        <v>0.90973000000000004</v>
      </c>
      <c r="N71" s="175">
        <v>5.2344000000000002E-2</v>
      </c>
      <c r="O71" s="175">
        <v>0.90973999999999999</v>
      </c>
    </row>
    <row r="72" spans="2:15" x14ac:dyDescent="0.25">
      <c r="B72" s="175" t="s">
        <v>214</v>
      </c>
      <c r="C72" s="175" t="s">
        <v>110</v>
      </c>
      <c r="D72" s="175">
        <v>3</v>
      </c>
      <c r="E72" s="175">
        <v>11.000999999999999</v>
      </c>
      <c r="F72" s="175">
        <v>0.01</v>
      </c>
      <c r="G72" s="175" t="s">
        <v>186</v>
      </c>
      <c r="H72" s="175" t="s">
        <v>207</v>
      </c>
      <c r="I72" s="175" t="s">
        <v>155</v>
      </c>
      <c r="J72" s="175" t="s">
        <v>155</v>
      </c>
      <c r="K72" s="175" t="s">
        <v>155</v>
      </c>
      <c r="L72" s="175">
        <v>4.4628999999999994</v>
      </c>
      <c r="M72" s="175">
        <v>0.64946999999999999</v>
      </c>
      <c r="N72" s="175">
        <v>4.4596999999999998</v>
      </c>
      <c r="O72" s="175">
        <v>0.64886999999999995</v>
      </c>
    </row>
    <row r="73" spans="2:15" x14ac:dyDescent="0.25">
      <c r="B73" s="175" t="s">
        <v>215</v>
      </c>
      <c r="C73" s="175" t="s">
        <v>110</v>
      </c>
      <c r="D73" s="175">
        <v>3</v>
      </c>
      <c r="E73" s="175">
        <v>11.000999999999999</v>
      </c>
      <c r="F73" s="175">
        <v>0.1</v>
      </c>
      <c r="G73" s="175" t="s">
        <v>186</v>
      </c>
      <c r="H73" s="175" t="s">
        <v>207</v>
      </c>
      <c r="I73" s="175" t="s">
        <v>155</v>
      </c>
      <c r="J73" s="175" t="s">
        <v>155</v>
      </c>
      <c r="K73" s="175" t="s">
        <v>155</v>
      </c>
      <c r="L73" s="175">
        <v>57.763999999999996</v>
      </c>
      <c r="M73" s="175">
        <v>0.10059999999999999</v>
      </c>
      <c r="N73" s="175">
        <v>57.763999999999996</v>
      </c>
      <c r="O73" s="175">
        <v>9.9908999999999998E-2</v>
      </c>
    </row>
    <row r="74" spans="2:15" x14ac:dyDescent="0.25">
      <c r="B74" s="175" t="s">
        <v>216</v>
      </c>
      <c r="C74" s="175" t="s">
        <v>110</v>
      </c>
      <c r="D74" s="175">
        <v>11</v>
      </c>
      <c r="E74" s="175">
        <v>20.5</v>
      </c>
      <c r="F74" s="175">
        <v>1E-4</v>
      </c>
      <c r="G74" s="175" t="s">
        <v>186</v>
      </c>
      <c r="H74" s="175" t="s">
        <v>207</v>
      </c>
      <c r="I74" s="175" t="s">
        <v>155</v>
      </c>
      <c r="J74" s="175" t="s">
        <v>155</v>
      </c>
      <c r="K74" s="175" t="s">
        <v>155</v>
      </c>
      <c r="L74" s="175">
        <v>2.7</v>
      </c>
      <c r="M74" s="175">
        <v>1.1000000000000001</v>
      </c>
      <c r="N74" s="175">
        <v>2.6473</v>
      </c>
      <c r="O74" s="175">
        <v>1.1008</v>
      </c>
    </row>
    <row r="75" spans="2:15" x14ac:dyDescent="0.25">
      <c r="B75" s="175" t="s">
        <v>217</v>
      </c>
      <c r="C75" s="175" t="s">
        <v>110</v>
      </c>
      <c r="D75" s="175">
        <v>11</v>
      </c>
      <c r="E75" s="175">
        <v>20.5</v>
      </c>
      <c r="F75" s="175">
        <v>1E-3</v>
      </c>
      <c r="G75" s="175" t="s">
        <v>186</v>
      </c>
      <c r="H75" s="175" t="s">
        <v>207</v>
      </c>
      <c r="I75" s="175" t="s">
        <v>155</v>
      </c>
      <c r="J75" s="175" t="s">
        <v>155</v>
      </c>
      <c r="K75" s="175" t="s">
        <v>155</v>
      </c>
      <c r="L75" s="175">
        <v>2.7</v>
      </c>
      <c r="M75" s="175">
        <v>1.1006</v>
      </c>
      <c r="N75" s="175">
        <v>2.6626000000000003</v>
      </c>
      <c r="O75" s="175">
        <v>1.1004</v>
      </c>
    </row>
    <row r="76" spans="2:15" x14ac:dyDescent="0.25">
      <c r="B76" s="175" t="s">
        <v>218</v>
      </c>
      <c r="C76" s="175" t="s">
        <v>110</v>
      </c>
      <c r="D76" s="175">
        <v>11</v>
      </c>
      <c r="E76" s="175">
        <v>20.5</v>
      </c>
      <c r="F76" s="175">
        <v>0.01</v>
      </c>
      <c r="G76" s="175" t="s">
        <v>186</v>
      </c>
      <c r="H76" s="175" t="s">
        <v>207</v>
      </c>
      <c r="I76" s="175" t="s">
        <v>155</v>
      </c>
      <c r="J76" s="175" t="s">
        <v>155</v>
      </c>
      <c r="K76" s="175" t="s">
        <v>155</v>
      </c>
      <c r="L76" s="175">
        <v>4.2515999999999998</v>
      </c>
      <c r="M76" s="175">
        <v>1.0555000000000001</v>
      </c>
      <c r="N76" s="175">
        <v>4.2550999999999997</v>
      </c>
      <c r="O76" s="175">
        <v>1.0545</v>
      </c>
    </row>
    <row r="77" spans="2:15" x14ac:dyDescent="0.25">
      <c r="B77" s="175" t="s">
        <v>219</v>
      </c>
      <c r="C77" s="175" t="s">
        <v>110</v>
      </c>
      <c r="D77" s="175">
        <v>11</v>
      </c>
      <c r="E77" s="175">
        <v>20.5</v>
      </c>
      <c r="F77" s="175">
        <v>0.1</v>
      </c>
      <c r="G77" s="175" t="s">
        <v>186</v>
      </c>
      <c r="H77" s="175" t="s">
        <v>207</v>
      </c>
      <c r="I77" s="175" t="s">
        <v>155</v>
      </c>
      <c r="J77" s="175" t="s">
        <v>155</v>
      </c>
      <c r="K77" s="175" t="s">
        <v>155</v>
      </c>
      <c r="L77" s="175">
        <v>55.899000000000001</v>
      </c>
      <c r="M77" s="175">
        <v>0.35962</v>
      </c>
      <c r="N77" s="175">
        <v>55.915999999999997</v>
      </c>
      <c r="O77" s="175">
        <v>0.35746</v>
      </c>
    </row>
    <row r="78" spans="2:15" x14ac:dyDescent="0.25">
      <c r="B78" s="175" t="s">
        <v>1157</v>
      </c>
      <c r="C78" s="175" t="s">
        <v>110</v>
      </c>
      <c r="D78" s="175">
        <v>20.5</v>
      </c>
      <c r="E78" s="175">
        <v>20.6</v>
      </c>
      <c r="F78" s="175">
        <v>1E-4</v>
      </c>
      <c r="G78" s="175" t="s">
        <v>186</v>
      </c>
      <c r="H78" s="175" t="s">
        <v>207</v>
      </c>
      <c r="I78" s="175" t="s">
        <v>155</v>
      </c>
      <c r="J78" s="175" t="s">
        <v>155</v>
      </c>
      <c r="K78" s="175" t="s">
        <v>155</v>
      </c>
      <c r="L78" s="175">
        <v>2.7</v>
      </c>
      <c r="M78" s="175">
        <v>1.1000000000000001</v>
      </c>
      <c r="N78" s="175">
        <v>2.6473</v>
      </c>
      <c r="O78" s="175">
        <v>1.1008</v>
      </c>
    </row>
    <row r="79" spans="2:15" x14ac:dyDescent="0.25">
      <c r="B79" s="175" t="s">
        <v>1158</v>
      </c>
      <c r="C79" s="175" t="s">
        <v>110</v>
      </c>
      <c r="D79" s="175">
        <v>20.5</v>
      </c>
      <c r="E79" s="175">
        <v>20.6</v>
      </c>
      <c r="F79" s="175">
        <v>1E-3</v>
      </c>
      <c r="G79" s="175" t="s">
        <v>186</v>
      </c>
      <c r="H79" s="175" t="s">
        <v>207</v>
      </c>
      <c r="I79" s="175" t="s">
        <v>155</v>
      </c>
      <c r="J79" s="175" t="s">
        <v>155</v>
      </c>
      <c r="K79" s="175" t="s">
        <v>155</v>
      </c>
      <c r="L79" s="175">
        <v>2.7</v>
      </c>
      <c r="M79" s="175">
        <v>1.1006</v>
      </c>
      <c r="N79" s="175">
        <v>2.6626000000000003</v>
      </c>
      <c r="O79" s="175">
        <v>1.1004</v>
      </c>
    </row>
    <row r="80" spans="2:15" x14ac:dyDescent="0.25">
      <c r="B80" s="175" t="s">
        <v>1159</v>
      </c>
      <c r="C80" s="175" t="s">
        <v>110</v>
      </c>
      <c r="D80" s="175">
        <v>20.5</v>
      </c>
      <c r="E80" s="175">
        <v>20.6</v>
      </c>
      <c r="F80" s="175">
        <v>0.01</v>
      </c>
      <c r="G80" s="175" t="s">
        <v>186</v>
      </c>
      <c r="H80" s="175" t="s">
        <v>207</v>
      </c>
      <c r="I80" s="175" t="s">
        <v>155</v>
      </c>
      <c r="J80" s="175" t="s">
        <v>155</v>
      </c>
      <c r="K80" s="175" t="s">
        <v>155</v>
      </c>
      <c r="L80" s="175">
        <v>4.2515999999999998</v>
      </c>
      <c r="M80" s="175">
        <v>1.0555000000000001</v>
      </c>
      <c r="N80" s="175">
        <v>4.2550999999999997</v>
      </c>
      <c r="O80" s="175">
        <v>1.0545</v>
      </c>
    </row>
    <row r="81" spans="2:15" x14ac:dyDescent="0.25">
      <c r="B81" s="175" t="s">
        <v>1160</v>
      </c>
      <c r="C81" s="175" t="s">
        <v>110</v>
      </c>
      <c r="D81" s="175">
        <v>20.5</v>
      </c>
      <c r="E81" s="175">
        <v>20.6</v>
      </c>
      <c r="F81" s="175">
        <v>0.1</v>
      </c>
      <c r="G81" s="175" t="s">
        <v>186</v>
      </c>
      <c r="H81" s="175" t="s">
        <v>207</v>
      </c>
      <c r="I81" s="175" t="s">
        <v>155</v>
      </c>
      <c r="J81" s="175" t="s">
        <v>155</v>
      </c>
      <c r="K81" s="175" t="s">
        <v>155</v>
      </c>
      <c r="L81" s="175">
        <v>55.899000000000001</v>
      </c>
      <c r="M81" s="175">
        <v>0.35962</v>
      </c>
      <c r="N81" s="175">
        <v>55.915999999999997</v>
      </c>
      <c r="O81" s="175">
        <v>0.35746</v>
      </c>
    </row>
    <row r="82" spans="2:15" x14ac:dyDescent="0.25">
      <c r="B82" s="175" t="s">
        <v>220</v>
      </c>
      <c r="C82" s="175" t="s">
        <v>221</v>
      </c>
      <c r="D82" s="175">
        <v>1</v>
      </c>
      <c r="E82" s="175">
        <v>11.000999999999999</v>
      </c>
      <c r="F82" s="175">
        <v>1E-4</v>
      </c>
      <c r="G82" s="175" t="s">
        <v>186</v>
      </c>
      <c r="H82" s="175" t="s">
        <v>207</v>
      </c>
      <c r="I82" s="175" t="s">
        <v>155</v>
      </c>
      <c r="J82" s="175" t="s">
        <v>155</v>
      </c>
      <c r="K82" s="175" t="s">
        <v>155</v>
      </c>
      <c r="L82" s="175">
        <v>8.2000000000000003E-2</v>
      </c>
      <c r="M82" s="175">
        <v>2</v>
      </c>
      <c r="N82" s="175">
        <v>8.0875000000000002E-2</v>
      </c>
      <c r="O82" s="175">
        <v>1.9946999999999999</v>
      </c>
    </row>
    <row r="83" spans="2:15" x14ac:dyDescent="0.25">
      <c r="B83" s="175" t="s">
        <v>222</v>
      </c>
      <c r="C83" s="175" t="s">
        <v>221</v>
      </c>
      <c r="D83" s="175">
        <v>1</v>
      </c>
      <c r="E83" s="175">
        <v>11.000999999999999</v>
      </c>
      <c r="F83" s="175">
        <v>1E-3</v>
      </c>
      <c r="G83" s="175" t="s">
        <v>186</v>
      </c>
      <c r="H83" s="175" t="s">
        <v>207</v>
      </c>
      <c r="I83" s="175" t="s">
        <v>155</v>
      </c>
      <c r="J83" s="175" t="s">
        <v>155</v>
      </c>
      <c r="K83" s="175" t="s">
        <v>155</v>
      </c>
      <c r="L83" s="175">
        <v>0.16836000000000001</v>
      </c>
      <c r="M83" s="175">
        <v>1.9875</v>
      </c>
      <c r="N83" s="175">
        <v>0.16627</v>
      </c>
      <c r="O83" s="175">
        <v>1.9876</v>
      </c>
    </row>
    <row r="84" spans="2:15" x14ac:dyDescent="0.25">
      <c r="B84" s="175" t="s">
        <v>223</v>
      </c>
      <c r="C84" s="175" t="s">
        <v>221</v>
      </c>
      <c r="D84" s="175">
        <v>1</v>
      </c>
      <c r="E84" s="175">
        <v>11.000999999999999</v>
      </c>
      <c r="F84" s="175">
        <v>0.01</v>
      </c>
      <c r="G84" s="175" t="s">
        <v>186</v>
      </c>
      <c r="H84" s="175" t="s">
        <v>207</v>
      </c>
      <c r="I84" s="175" t="s">
        <v>155</v>
      </c>
      <c r="J84" s="175" t="s">
        <v>155</v>
      </c>
      <c r="K84" s="175" t="s">
        <v>155</v>
      </c>
      <c r="L84" s="175">
        <v>4.4750999999999994</v>
      </c>
      <c r="M84" s="175">
        <v>1.6631</v>
      </c>
      <c r="N84" s="175">
        <v>4.4718</v>
      </c>
      <c r="O84" s="175">
        <v>1.6632</v>
      </c>
    </row>
    <row r="85" spans="2:15" x14ac:dyDescent="0.25">
      <c r="B85" s="175" t="s">
        <v>224</v>
      </c>
      <c r="C85" s="175" t="s">
        <v>221</v>
      </c>
      <c r="D85" s="175">
        <v>1</v>
      </c>
      <c r="E85" s="175">
        <v>11.000999999999999</v>
      </c>
      <c r="F85" s="175">
        <v>0.1</v>
      </c>
      <c r="G85" s="175" t="s">
        <v>186</v>
      </c>
      <c r="H85" s="175" t="s">
        <v>207</v>
      </c>
      <c r="I85" s="175" t="s">
        <v>155</v>
      </c>
      <c r="J85" s="175" t="s">
        <v>155</v>
      </c>
      <c r="K85" s="175" t="s">
        <v>155</v>
      </c>
      <c r="L85" s="175">
        <v>57.372</v>
      </c>
      <c r="M85" s="175">
        <v>0.40227000000000002</v>
      </c>
      <c r="N85" s="175">
        <v>57.370999999999995</v>
      </c>
      <c r="O85" s="175">
        <v>0.40201999999999999</v>
      </c>
    </row>
    <row r="86" spans="2:15" x14ac:dyDescent="0.25">
      <c r="B86" s="175" t="s">
        <v>225</v>
      </c>
      <c r="C86" s="175" t="s">
        <v>221</v>
      </c>
      <c r="D86" s="175">
        <v>1</v>
      </c>
      <c r="E86" s="175">
        <v>11.000999999999999</v>
      </c>
      <c r="F86" s="175">
        <v>1</v>
      </c>
      <c r="G86" s="175" t="s">
        <v>186</v>
      </c>
      <c r="H86" s="175" t="s">
        <v>207</v>
      </c>
      <c r="I86" s="175" t="s">
        <v>155</v>
      </c>
      <c r="J86" s="175" t="s">
        <v>155</v>
      </c>
      <c r="K86" s="175" t="s">
        <v>155</v>
      </c>
      <c r="L86" s="175">
        <v>577.31999999999994</v>
      </c>
      <c r="M86" s="175">
        <v>4.1721000000000001E-2</v>
      </c>
      <c r="N86" s="175">
        <v>577.31999999999994</v>
      </c>
      <c r="O86" s="175">
        <v>4.1612999999999997E-2</v>
      </c>
    </row>
    <row r="87" spans="2:15" x14ac:dyDescent="0.25">
      <c r="B87" s="175" t="s">
        <v>226</v>
      </c>
      <c r="C87" s="175" t="s">
        <v>221</v>
      </c>
      <c r="D87" s="175">
        <v>11</v>
      </c>
      <c r="E87" s="175">
        <v>30.001000000000001</v>
      </c>
      <c r="F87" s="175">
        <v>1E-3</v>
      </c>
      <c r="G87" s="175" t="s">
        <v>186</v>
      </c>
      <c r="H87" s="175" t="s">
        <v>207</v>
      </c>
      <c r="I87" s="175" t="s">
        <v>155</v>
      </c>
      <c r="J87" s="175" t="s">
        <v>155</v>
      </c>
      <c r="K87" s="175" t="s">
        <v>155</v>
      </c>
      <c r="L87" s="175">
        <v>1.6</v>
      </c>
      <c r="M87" s="175">
        <v>2</v>
      </c>
      <c r="N87" s="175">
        <v>0.12764</v>
      </c>
      <c r="O87" s="175">
        <v>2.0470999999999999</v>
      </c>
    </row>
    <row r="88" spans="2:15" x14ac:dyDescent="0.25">
      <c r="B88" s="175" t="s">
        <v>227</v>
      </c>
      <c r="C88" s="175" t="s">
        <v>221</v>
      </c>
      <c r="D88" s="175">
        <v>11</v>
      </c>
      <c r="E88" s="175">
        <v>30.001000000000001</v>
      </c>
      <c r="F88" s="175">
        <v>0.01</v>
      </c>
      <c r="G88" s="175" t="s">
        <v>186</v>
      </c>
      <c r="H88" s="175" t="s">
        <v>207</v>
      </c>
      <c r="I88" s="175" t="s">
        <v>155</v>
      </c>
      <c r="J88" s="175" t="s">
        <v>155</v>
      </c>
      <c r="K88" s="175" t="s">
        <v>155</v>
      </c>
      <c r="L88" s="175">
        <v>1.6</v>
      </c>
      <c r="M88" s="175">
        <v>2.0127000000000002</v>
      </c>
      <c r="N88" s="175">
        <v>1.1037999999999999</v>
      </c>
      <c r="O88" s="175">
        <v>2.0234999999999999</v>
      </c>
    </row>
    <row r="89" spans="2:15" x14ac:dyDescent="0.25">
      <c r="B89" s="175" t="s">
        <v>228</v>
      </c>
      <c r="C89" s="175" t="s">
        <v>221</v>
      </c>
      <c r="D89" s="175">
        <v>11</v>
      </c>
      <c r="E89" s="175">
        <v>30.001000000000001</v>
      </c>
      <c r="F89" s="175">
        <v>0.1</v>
      </c>
      <c r="G89" s="175" t="s">
        <v>186</v>
      </c>
      <c r="H89" s="175" t="s">
        <v>207</v>
      </c>
      <c r="I89" s="175" t="s">
        <v>155</v>
      </c>
      <c r="J89" s="175" t="s">
        <v>155</v>
      </c>
      <c r="K89" s="175" t="s">
        <v>155</v>
      </c>
      <c r="L89" s="175">
        <v>49.094000000000001</v>
      </c>
      <c r="M89" s="175">
        <v>1.1796</v>
      </c>
      <c r="N89" s="175">
        <v>49.065999999999995</v>
      </c>
      <c r="O89" s="175">
        <v>1.1772</v>
      </c>
    </row>
    <row r="90" spans="2:15" x14ac:dyDescent="0.25">
      <c r="B90" s="175" t="s">
        <v>229</v>
      </c>
      <c r="C90" s="175" t="s">
        <v>221</v>
      </c>
      <c r="D90" s="175">
        <v>11</v>
      </c>
      <c r="E90" s="175">
        <v>30.001000000000001</v>
      </c>
      <c r="F90" s="175">
        <v>1</v>
      </c>
      <c r="G90" s="175" t="s">
        <v>186</v>
      </c>
      <c r="H90" s="175" t="s">
        <v>207</v>
      </c>
      <c r="I90" s="175" t="s">
        <v>155</v>
      </c>
      <c r="J90" s="175" t="s">
        <v>155</v>
      </c>
      <c r="K90" s="175" t="s">
        <v>155</v>
      </c>
      <c r="L90" s="175">
        <v>576.16999999999996</v>
      </c>
      <c r="M90" s="175">
        <v>0.15057999999999999</v>
      </c>
      <c r="N90" s="175">
        <v>576.16</v>
      </c>
      <c r="O90" s="175">
        <v>0.14877000000000001</v>
      </c>
    </row>
    <row r="91" spans="2:15" x14ac:dyDescent="0.25">
      <c r="B91" s="175" t="s">
        <v>230</v>
      </c>
      <c r="C91" s="175" t="s">
        <v>221</v>
      </c>
      <c r="D91" s="175">
        <v>11</v>
      </c>
      <c r="E91" s="175">
        <v>30.001000000000001</v>
      </c>
      <c r="F91" s="175">
        <v>10</v>
      </c>
      <c r="G91" s="175" t="s">
        <v>186</v>
      </c>
      <c r="H91" s="175" t="s">
        <v>207</v>
      </c>
      <c r="I91" s="175" t="s">
        <v>155</v>
      </c>
      <c r="J91" s="175" t="s">
        <v>155</v>
      </c>
      <c r="K91" s="175" t="s">
        <v>155</v>
      </c>
      <c r="L91" s="175">
        <v>5773.4000000000005</v>
      </c>
      <c r="M91" s="175">
        <v>1.5656E-2</v>
      </c>
      <c r="N91" s="175">
        <v>5773.4000000000005</v>
      </c>
      <c r="O91" s="175">
        <v>1.4925000000000001E-2</v>
      </c>
    </row>
    <row r="92" spans="2:15" x14ac:dyDescent="0.25">
      <c r="B92" s="175" t="s">
        <v>231</v>
      </c>
      <c r="C92" s="175" t="s">
        <v>221</v>
      </c>
      <c r="D92" s="175">
        <v>11</v>
      </c>
      <c r="E92" s="175">
        <v>30.001000000000001</v>
      </c>
      <c r="F92" s="175">
        <v>100</v>
      </c>
      <c r="G92" s="175" t="s">
        <v>186</v>
      </c>
      <c r="H92" s="175" t="s">
        <v>207</v>
      </c>
      <c r="I92" s="175" t="s">
        <v>155</v>
      </c>
      <c r="J92" s="175" t="s">
        <v>155</v>
      </c>
      <c r="K92" s="175" t="s">
        <v>155</v>
      </c>
      <c r="L92" s="175">
        <v>57736</v>
      </c>
      <c r="M92" s="175">
        <v>1.7851E-3</v>
      </c>
      <c r="N92" s="175">
        <v>57735</v>
      </c>
      <c r="O92" s="175">
        <v>1.4924999999999999E-3</v>
      </c>
    </row>
    <row r="93" spans="2:15" x14ac:dyDescent="0.25">
      <c r="B93" s="175" t="s">
        <v>232</v>
      </c>
      <c r="C93" s="175" t="s">
        <v>221</v>
      </c>
      <c r="D93" s="175">
        <v>30</v>
      </c>
      <c r="E93" s="175">
        <v>110.01</v>
      </c>
      <c r="F93" s="175">
        <v>0.01</v>
      </c>
      <c r="G93" s="175" t="s">
        <v>186</v>
      </c>
      <c r="H93" s="175" t="s">
        <v>207</v>
      </c>
      <c r="I93" s="175" t="s">
        <v>155</v>
      </c>
      <c r="J93" s="175" t="s">
        <v>155</v>
      </c>
      <c r="K93" s="175" t="s">
        <v>155</v>
      </c>
      <c r="L93" s="175">
        <v>4</v>
      </c>
      <c r="M93" s="175">
        <v>2.1</v>
      </c>
      <c r="N93" s="175">
        <v>2.5089999999999999</v>
      </c>
      <c r="O93" s="175">
        <v>2.1122000000000001</v>
      </c>
    </row>
    <row r="94" spans="2:15" x14ac:dyDescent="0.25">
      <c r="B94" s="175" t="s">
        <v>233</v>
      </c>
      <c r="C94" s="175" t="s">
        <v>221</v>
      </c>
      <c r="D94" s="175">
        <v>30</v>
      </c>
      <c r="E94" s="175">
        <v>110.01</v>
      </c>
      <c r="F94" s="175">
        <v>0.1</v>
      </c>
      <c r="G94" s="175" t="s">
        <v>186</v>
      </c>
      <c r="H94" s="175" t="s">
        <v>207</v>
      </c>
      <c r="I94" s="175" t="s">
        <v>155</v>
      </c>
      <c r="J94" s="175" t="s">
        <v>155</v>
      </c>
      <c r="K94" s="175" t="s">
        <v>155</v>
      </c>
      <c r="L94" s="175">
        <v>29.551000000000002</v>
      </c>
      <c r="M94" s="175">
        <v>1.93</v>
      </c>
      <c r="N94" s="175">
        <v>29.511000000000003</v>
      </c>
      <c r="O94" s="175">
        <v>1.9297</v>
      </c>
    </row>
    <row r="95" spans="2:15" x14ac:dyDescent="0.25">
      <c r="B95" s="175" t="s">
        <v>234</v>
      </c>
      <c r="C95" s="175" t="s">
        <v>221</v>
      </c>
      <c r="D95" s="175">
        <v>30</v>
      </c>
      <c r="E95" s="175">
        <v>110.01</v>
      </c>
      <c r="F95" s="175">
        <v>1</v>
      </c>
      <c r="G95" s="175" t="s">
        <v>186</v>
      </c>
      <c r="H95" s="175" t="s">
        <v>207</v>
      </c>
      <c r="I95" s="175" t="s">
        <v>155</v>
      </c>
      <c r="J95" s="175" t="s">
        <v>155</v>
      </c>
      <c r="K95" s="175" t="s">
        <v>155</v>
      </c>
      <c r="L95" s="175">
        <v>565.25</v>
      </c>
      <c r="M95" s="175">
        <v>0.52854000000000001</v>
      </c>
      <c r="N95" s="175">
        <v>565.25</v>
      </c>
      <c r="O95" s="175">
        <v>0.52742999999999995</v>
      </c>
    </row>
    <row r="96" spans="2:15" x14ac:dyDescent="0.25">
      <c r="B96" s="175" t="s">
        <v>235</v>
      </c>
      <c r="C96" s="175" t="s">
        <v>221</v>
      </c>
      <c r="D96" s="175">
        <v>30</v>
      </c>
      <c r="E96" s="175">
        <v>110.01</v>
      </c>
      <c r="F96" s="175">
        <v>10</v>
      </c>
      <c r="G96" s="175" t="s">
        <v>186</v>
      </c>
      <c r="H96" s="175" t="s">
        <v>207</v>
      </c>
      <c r="I96" s="175" t="s">
        <v>155</v>
      </c>
      <c r="J96" s="175" t="s">
        <v>155</v>
      </c>
      <c r="K96" s="175" t="s">
        <v>155</v>
      </c>
      <c r="L96" s="175">
        <v>5772.3</v>
      </c>
      <c r="M96" s="175">
        <v>5.5474999999999997E-2</v>
      </c>
      <c r="N96" s="175">
        <v>5772.3</v>
      </c>
      <c r="O96" s="175">
        <v>5.4984999999999999E-2</v>
      </c>
    </row>
    <row r="97" spans="2:15" x14ac:dyDescent="0.25">
      <c r="B97" s="175" t="s">
        <v>236</v>
      </c>
      <c r="C97" s="175" t="s">
        <v>221</v>
      </c>
      <c r="D97" s="175">
        <v>30</v>
      </c>
      <c r="E97" s="175">
        <v>110.01</v>
      </c>
      <c r="F97" s="175">
        <v>100</v>
      </c>
      <c r="G97" s="175" t="s">
        <v>186</v>
      </c>
      <c r="H97" s="175" t="s">
        <v>207</v>
      </c>
      <c r="I97" s="175" t="s">
        <v>155</v>
      </c>
      <c r="J97" s="175" t="s">
        <v>155</v>
      </c>
      <c r="K97" s="175" t="s">
        <v>155</v>
      </c>
      <c r="L97" s="175">
        <v>57735</v>
      </c>
      <c r="M97" s="175">
        <v>5.6968000000000001E-3</v>
      </c>
      <c r="N97" s="175">
        <v>57735</v>
      </c>
      <c r="O97" s="175">
        <v>5.5009999999999998E-3</v>
      </c>
    </row>
    <row r="98" spans="2:15" x14ac:dyDescent="0.25">
      <c r="B98" s="175" t="s">
        <v>237</v>
      </c>
      <c r="C98" s="175" t="s">
        <v>221</v>
      </c>
      <c r="D98" s="175">
        <v>110</v>
      </c>
      <c r="E98" s="175">
        <v>205</v>
      </c>
      <c r="F98" s="175">
        <v>0.01</v>
      </c>
      <c r="G98" s="175" t="s">
        <v>186</v>
      </c>
      <c r="H98" s="175" t="s">
        <v>207</v>
      </c>
      <c r="I98" s="175" t="s">
        <v>155</v>
      </c>
      <c r="J98" s="175" t="s">
        <v>155</v>
      </c>
      <c r="K98" s="175" t="s">
        <v>155</v>
      </c>
      <c r="L98" s="175">
        <v>6.5</v>
      </c>
      <c r="M98" s="175">
        <v>2.2999999999999998</v>
      </c>
      <c r="N98" s="175">
        <v>4.5922000000000001</v>
      </c>
      <c r="O98" s="175">
        <v>2.3086000000000002</v>
      </c>
    </row>
    <row r="99" spans="2:15" x14ac:dyDescent="0.25">
      <c r="B99" s="175" t="s">
        <v>238</v>
      </c>
      <c r="C99" s="175" t="s">
        <v>221</v>
      </c>
      <c r="D99" s="175">
        <v>110</v>
      </c>
      <c r="E99" s="175">
        <v>205</v>
      </c>
      <c r="F99" s="175">
        <v>0.1</v>
      </c>
      <c r="G99" s="175" t="s">
        <v>186</v>
      </c>
      <c r="H99" s="175" t="s">
        <v>207</v>
      </c>
      <c r="I99" s="175" t="s">
        <v>155</v>
      </c>
      <c r="J99" s="175" t="s">
        <v>155</v>
      </c>
      <c r="K99" s="175" t="s">
        <v>155</v>
      </c>
      <c r="L99" s="175">
        <v>14.301</v>
      </c>
      <c r="M99" s="175">
        <v>2.2787999999999999</v>
      </c>
      <c r="N99" s="175">
        <v>14.221</v>
      </c>
      <c r="O99" s="175">
        <v>2.2784</v>
      </c>
    </row>
    <row r="100" spans="2:15" x14ac:dyDescent="0.25">
      <c r="B100" s="175" t="s">
        <v>239</v>
      </c>
      <c r="C100" s="175" t="s">
        <v>221</v>
      </c>
      <c r="D100" s="175">
        <v>110</v>
      </c>
      <c r="E100" s="175">
        <v>205</v>
      </c>
      <c r="F100" s="175">
        <v>1</v>
      </c>
      <c r="G100" s="175" t="s">
        <v>186</v>
      </c>
      <c r="H100" s="175" t="s">
        <v>207</v>
      </c>
      <c r="I100" s="175" t="s">
        <v>155</v>
      </c>
      <c r="J100" s="175" t="s">
        <v>155</v>
      </c>
      <c r="K100" s="175" t="s">
        <v>155</v>
      </c>
      <c r="L100" s="175">
        <v>497.21</v>
      </c>
      <c r="M100" s="175">
        <v>1.2323999999999999</v>
      </c>
      <c r="N100" s="175">
        <v>497.26</v>
      </c>
      <c r="O100" s="175">
        <v>1.2301</v>
      </c>
    </row>
    <row r="101" spans="2:15" x14ac:dyDescent="0.25">
      <c r="B101" s="175" t="s">
        <v>240</v>
      </c>
      <c r="C101" s="175" t="s">
        <v>221</v>
      </c>
      <c r="D101" s="175">
        <v>110</v>
      </c>
      <c r="E101" s="175">
        <v>205</v>
      </c>
      <c r="F101" s="175">
        <v>10</v>
      </c>
      <c r="G101" s="175" t="s">
        <v>186</v>
      </c>
      <c r="H101" s="175" t="s">
        <v>207</v>
      </c>
      <c r="I101" s="175" t="s">
        <v>155</v>
      </c>
      <c r="J101" s="175" t="s">
        <v>155</v>
      </c>
      <c r="K101" s="175" t="s">
        <v>155</v>
      </c>
      <c r="L101" s="175">
        <v>5763.1</v>
      </c>
      <c r="M101" s="175">
        <v>0.14824000000000001</v>
      </c>
      <c r="N101" s="175">
        <v>5763.2000000000007</v>
      </c>
      <c r="O101" s="175">
        <v>0.1469</v>
      </c>
    </row>
    <row r="102" spans="2:15" x14ac:dyDescent="0.25">
      <c r="B102" s="175" t="s">
        <v>241</v>
      </c>
      <c r="C102" s="175" t="s">
        <v>221</v>
      </c>
      <c r="D102" s="175">
        <v>110</v>
      </c>
      <c r="E102" s="175">
        <v>205</v>
      </c>
      <c r="F102" s="175">
        <v>100</v>
      </c>
      <c r="G102" s="175" t="s">
        <v>186</v>
      </c>
      <c r="H102" s="175" t="s">
        <v>207</v>
      </c>
      <c r="I102" s="175" t="s">
        <v>155</v>
      </c>
      <c r="J102" s="175" t="s">
        <v>155</v>
      </c>
      <c r="K102" s="175" t="s">
        <v>155</v>
      </c>
      <c r="L102" s="175">
        <v>57734</v>
      </c>
      <c r="M102" s="175">
        <v>1.5259999999999999E-2</v>
      </c>
      <c r="N102" s="175">
        <v>57734</v>
      </c>
      <c r="O102" s="175">
        <v>1.4722000000000001E-2</v>
      </c>
    </row>
    <row r="103" spans="2:15" x14ac:dyDescent="0.25">
      <c r="B103" s="175" t="s">
        <v>1161</v>
      </c>
      <c r="C103" s="175" t="s">
        <v>221</v>
      </c>
      <c r="D103" s="175">
        <v>205</v>
      </c>
      <c r="E103" s="175">
        <v>206</v>
      </c>
      <c r="F103" s="175">
        <v>0.01</v>
      </c>
      <c r="G103" s="175" t="s">
        <v>186</v>
      </c>
      <c r="H103" s="175" t="s">
        <v>207</v>
      </c>
      <c r="I103" s="175" t="s">
        <v>155</v>
      </c>
      <c r="J103" s="175" t="s">
        <v>155</v>
      </c>
      <c r="K103" s="175" t="s">
        <v>155</v>
      </c>
      <c r="L103" s="175">
        <v>6.5</v>
      </c>
      <c r="M103" s="175">
        <v>2.2999999999999998</v>
      </c>
      <c r="N103" s="175">
        <v>4.5922000000000001</v>
      </c>
      <c r="O103" s="175">
        <v>2.3086000000000002</v>
      </c>
    </row>
    <row r="104" spans="2:15" x14ac:dyDescent="0.25">
      <c r="B104" s="175" t="s">
        <v>1162</v>
      </c>
      <c r="C104" s="175" t="s">
        <v>221</v>
      </c>
      <c r="D104" s="175">
        <v>205</v>
      </c>
      <c r="E104" s="175">
        <v>206</v>
      </c>
      <c r="F104" s="175">
        <v>0.1</v>
      </c>
      <c r="G104" s="175" t="s">
        <v>186</v>
      </c>
      <c r="H104" s="175" t="s">
        <v>207</v>
      </c>
      <c r="I104" s="175" t="s">
        <v>155</v>
      </c>
      <c r="J104" s="175" t="s">
        <v>155</v>
      </c>
      <c r="K104" s="175" t="s">
        <v>155</v>
      </c>
      <c r="L104" s="175">
        <v>14.301</v>
      </c>
      <c r="M104" s="175">
        <v>2.2787999999999999</v>
      </c>
      <c r="N104" s="175">
        <v>14.221</v>
      </c>
      <c r="O104" s="175">
        <v>2.2784</v>
      </c>
    </row>
    <row r="105" spans="2:15" x14ac:dyDescent="0.25">
      <c r="B105" s="175" t="s">
        <v>1163</v>
      </c>
      <c r="C105" s="175" t="s">
        <v>221</v>
      </c>
      <c r="D105" s="175">
        <v>205</v>
      </c>
      <c r="E105" s="175">
        <v>206</v>
      </c>
      <c r="F105" s="175">
        <v>1</v>
      </c>
      <c r="G105" s="175" t="s">
        <v>186</v>
      </c>
      <c r="H105" s="175" t="s">
        <v>207</v>
      </c>
      <c r="I105" s="175" t="s">
        <v>155</v>
      </c>
      <c r="J105" s="175" t="s">
        <v>155</v>
      </c>
      <c r="K105" s="175" t="s">
        <v>155</v>
      </c>
      <c r="L105" s="175">
        <v>497.21</v>
      </c>
      <c r="M105" s="175">
        <v>1.2323999999999999</v>
      </c>
      <c r="N105" s="175">
        <v>497.26</v>
      </c>
      <c r="O105" s="175">
        <v>1.2301</v>
      </c>
    </row>
    <row r="106" spans="2:15" x14ac:dyDescent="0.25">
      <c r="B106" s="175" t="s">
        <v>1164</v>
      </c>
      <c r="C106" s="175" t="s">
        <v>221</v>
      </c>
      <c r="D106" s="175">
        <v>205</v>
      </c>
      <c r="E106" s="175">
        <v>206</v>
      </c>
      <c r="F106" s="175">
        <v>10</v>
      </c>
      <c r="G106" s="175" t="s">
        <v>186</v>
      </c>
      <c r="H106" s="175" t="s">
        <v>207</v>
      </c>
      <c r="I106" s="175" t="s">
        <v>155</v>
      </c>
      <c r="J106" s="175" t="s">
        <v>155</v>
      </c>
      <c r="K106" s="175" t="s">
        <v>155</v>
      </c>
      <c r="L106" s="175">
        <v>5763.1</v>
      </c>
      <c r="M106" s="175">
        <v>0.14824000000000001</v>
      </c>
      <c r="N106" s="175">
        <v>5763.2000000000007</v>
      </c>
      <c r="O106" s="175">
        <v>0.1469</v>
      </c>
    </row>
    <row r="107" spans="2:15" x14ac:dyDescent="0.25">
      <c r="B107" s="175" t="s">
        <v>1165</v>
      </c>
      <c r="C107" s="175" t="s">
        <v>221</v>
      </c>
      <c r="D107" s="175">
        <v>205</v>
      </c>
      <c r="E107" s="175">
        <v>206</v>
      </c>
      <c r="F107" s="175">
        <v>100</v>
      </c>
      <c r="G107" s="175" t="s">
        <v>186</v>
      </c>
      <c r="H107" s="175" t="s">
        <v>207</v>
      </c>
      <c r="I107" s="175" t="s">
        <v>155</v>
      </c>
      <c r="J107" s="175" t="s">
        <v>155</v>
      </c>
      <c r="K107" s="175" t="s">
        <v>155</v>
      </c>
      <c r="L107" s="175">
        <v>57734</v>
      </c>
      <c r="M107" s="175">
        <v>1.5259999999999999E-2</v>
      </c>
      <c r="N107" s="175">
        <v>57734</v>
      </c>
      <c r="O107" s="175">
        <v>1.4722000000000001E-2</v>
      </c>
    </row>
    <row r="108" spans="2:15" x14ac:dyDescent="0.25">
      <c r="B108" s="175" t="s">
        <v>242</v>
      </c>
      <c r="C108" s="175" t="s">
        <v>243</v>
      </c>
      <c r="D108" s="175">
        <v>20</v>
      </c>
      <c r="E108" s="175">
        <v>60.01</v>
      </c>
      <c r="F108" s="175">
        <v>1E-3</v>
      </c>
      <c r="G108" s="175" t="s">
        <v>186</v>
      </c>
      <c r="H108" s="175" t="s">
        <v>207</v>
      </c>
      <c r="I108" s="175" t="s">
        <v>155</v>
      </c>
      <c r="J108" s="175" t="s">
        <v>155</v>
      </c>
      <c r="K108" s="175" t="s">
        <v>155</v>
      </c>
      <c r="L108" s="175">
        <v>3.9</v>
      </c>
      <c r="M108" s="175">
        <v>2.1</v>
      </c>
      <c r="N108" s="175">
        <v>0.23927999999999999</v>
      </c>
      <c r="O108" s="175">
        <v>2.0472999999999999</v>
      </c>
    </row>
    <row r="109" spans="2:15" x14ac:dyDescent="0.25">
      <c r="B109" s="175" t="s">
        <v>244</v>
      </c>
      <c r="C109" s="175" t="s">
        <v>243</v>
      </c>
      <c r="D109" s="175">
        <v>20</v>
      </c>
      <c r="E109" s="175">
        <v>60.01</v>
      </c>
      <c r="F109" s="175">
        <v>0.01</v>
      </c>
      <c r="G109" s="175" t="s">
        <v>186</v>
      </c>
      <c r="H109" s="175" t="s">
        <v>207</v>
      </c>
      <c r="I109" s="175" t="s">
        <v>155</v>
      </c>
      <c r="J109" s="175" t="s">
        <v>155</v>
      </c>
      <c r="K109" s="175" t="s">
        <v>155</v>
      </c>
      <c r="L109" s="175">
        <v>3.9</v>
      </c>
      <c r="M109" s="175">
        <v>2.1</v>
      </c>
      <c r="N109" s="175">
        <v>0.76998</v>
      </c>
      <c r="O109" s="175">
        <v>2.0407000000000002</v>
      </c>
    </row>
    <row r="110" spans="2:15" x14ac:dyDescent="0.25">
      <c r="B110" s="175" t="s">
        <v>245</v>
      </c>
      <c r="C110" s="175" t="s">
        <v>243</v>
      </c>
      <c r="D110" s="175">
        <v>20</v>
      </c>
      <c r="E110" s="175">
        <v>60.01</v>
      </c>
      <c r="F110" s="175">
        <v>0.1</v>
      </c>
      <c r="G110" s="175" t="s">
        <v>186</v>
      </c>
      <c r="H110" s="175" t="s">
        <v>207</v>
      </c>
      <c r="I110" s="175" t="s">
        <v>155</v>
      </c>
      <c r="J110" s="175" t="s">
        <v>155</v>
      </c>
      <c r="K110" s="175" t="s">
        <v>155</v>
      </c>
      <c r="L110" s="175">
        <v>38.446999999999996</v>
      </c>
      <c r="M110" s="175">
        <v>1.6259999999999999</v>
      </c>
      <c r="N110" s="175">
        <v>38.403999999999996</v>
      </c>
      <c r="O110" s="175">
        <v>1.6256999999999999</v>
      </c>
    </row>
    <row r="111" spans="2:15" x14ac:dyDescent="0.25">
      <c r="B111" s="175" t="s">
        <v>246</v>
      </c>
      <c r="C111" s="175" t="s">
        <v>243</v>
      </c>
      <c r="D111" s="175">
        <v>20</v>
      </c>
      <c r="E111" s="175">
        <v>60.01</v>
      </c>
      <c r="F111" s="175">
        <v>1</v>
      </c>
      <c r="G111" s="175" t="s">
        <v>186</v>
      </c>
      <c r="H111" s="175" t="s">
        <v>207</v>
      </c>
      <c r="I111" s="175" t="s">
        <v>155</v>
      </c>
      <c r="J111" s="175" t="s">
        <v>155</v>
      </c>
      <c r="K111" s="175" t="s">
        <v>155</v>
      </c>
      <c r="L111" s="175">
        <v>573.08000000000004</v>
      </c>
      <c r="M111" s="175">
        <v>0.28848000000000001</v>
      </c>
      <c r="N111" s="175">
        <v>573.06999999999994</v>
      </c>
      <c r="O111" s="175">
        <v>0.28764000000000001</v>
      </c>
    </row>
    <row r="112" spans="2:15" x14ac:dyDescent="0.25">
      <c r="B112" s="175" t="s">
        <v>247</v>
      </c>
      <c r="C112" s="175" t="s">
        <v>243</v>
      </c>
      <c r="D112" s="175">
        <v>20</v>
      </c>
      <c r="E112" s="175">
        <v>60.01</v>
      </c>
      <c r="F112" s="175">
        <v>10</v>
      </c>
      <c r="G112" s="175" t="s">
        <v>186</v>
      </c>
      <c r="H112" s="175" t="s">
        <v>207</v>
      </c>
      <c r="I112" s="175" t="s">
        <v>155</v>
      </c>
      <c r="J112" s="175" t="s">
        <v>155</v>
      </c>
      <c r="K112" s="175" t="s">
        <v>155</v>
      </c>
      <c r="L112" s="175">
        <v>5773.1</v>
      </c>
      <c r="M112" s="175">
        <v>2.9468000000000001E-2</v>
      </c>
      <c r="N112" s="175">
        <v>5773.1</v>
      </c>
      <c r="O112" s="175">
        <v>2.912E-2</v>
      </c>
    </row>
    <row r="113" spans="2:15" x14ac:dyDescent="0.25">
      <c r="B113" s="175" t="s">
        <v>248</v>
      </c>
      <c r="C113" s="175" t="s">
        <v>243</v>
      </c>
      <c r="D113" s="175">
        <v>20</v>
      </c>
      <c r="E113" s="175">
        <v>60.01</v>
      </c>
      <c r="F113" s="175">
        <v>100</v>
      </c>
      <c r="G113" s="175" t="s">
        <v>186</v>
      </c>
      <c r="H113" s="175" t="s">
        <v>207</v>
      </c>
      <c r="I113" s="175" t="s">
        <v>155</v>
      </c>
      <c r="J113" s="175" t="s">
        <v>155</v>
      </c>
      <c r="K113" s="175" t="s">
        <v>155</v>
      </c>
      <c r="L113" s="175">
        <v>57735</v>
      </c>
      <c r="M113" s="175">
        <v>3.0514000000000001E-3</v>
      </c>
      <c r="N113" s="175">
        <v>57735</v>
      </c>
      <c r="O113" s="175">
        <v>2.9123999999999999E-3</v>
      </c>
    </row>
    <row r="114" spans="2:15" x14ac:dyDescent="0.25">
      <c r="B114" s="175" t="s">
        <v>249</v>
      </c>
      <c r="C114" s="175" t="s">
        <v>243</v>
      </c>
      <c r="D114" s="175">
        <v>60</v>
      </c>
      <c r="E114" s="175">
        <v>220.01</v>
      </c>
      <c r="F114" s="175">
        <v>1E-3</v>
      </c>
      <c r="G114" s="175" t="s">
        <v>186</v>
      </c>
      <c r="H114" s="175" t="s">
        <v>207</v>
      </c>
      <c r="I114" s="175" t="s">
        <v>155</v>
      </c>
      <c r="J114" s="175" t="s">
        <v>155</v>
      </c>
      <c r="K114" s="175" t="s">
        <v>155</v>
      </c>
      <c r="L114" s="175">
        <v>19</v>
      </c>
      <c r="M114" s="175">
        <v>2.2000000000000002</v>
      </c>
      <c r="N114" s="175">
        <v>4.5221</v>
      </c>
      <c r="O114" s="175">
        <v>2.1139999999999999</v>
      </c>
    </row>
    <row r="115" spans="2:15" x14ac:dyDescent="0.25">
      <c r="B115" s="175" t="s">
        <v>250</v>
      </c>
      <c r="C115" s="175" t="s">
        <v>243</v>
      </c>
      <c r="D115" s="175">
        <v>60</v>
      </c>
      <c r="E115" s="175">
        <v>220.01</v>
      </c>
      <c r="F115" s="175">
        <v>0.01</v>
      </c>
      <c r="G115" s="175" t="s">
        <v>186</v>
      </c>
      <c r="H115" s="175" t="s">
        <v>207</v>
      </c>
      <c r="I115" s="175" t="s">
        <v>155</v>
      </c>
      <c r="J115" s="175" t="s">
        <v>155</v>
      </c>
      <c r="K115" s="175" t="s">
        <v>155</v>
      </c>
      <c r="L115" s="175">
        <v>19</v>
      </c>
      <c r="M115" s="175">
        <v>2.2000000000000002</v>
      </c>
      <c r="N115" s="175">
        <v>19.726000000000003</v>
      </c>
      <c r="O115" s="175">
        <v>2.0608</v>
      </c>
    </row>
    <row r="116" spans="2:15" x14ac:dyDescent="0.25">
      <c r="B116" s="175" t="s">
        <v>251</v>
      </c>
      <c r="C116" s="175" t="s">
        <v>243</v>
      </c>
      <c r="D116" s="175">
        <v>60</v>
      </c>
      <c r="E116" s="175">
        <v>220.01</v>
      </c>
      <c r="F116" s="175">
        <v>0.1</v>
      </c>
      <c r="G116" s="175" t="s">
        <v>186</v>
      </c>
      <c r="H116" s="175" t="s">
        <v>207</v>
      </c>
      <c r="I116" s="175" t="s">
        <v>155</v>
      </c>
      <c r="J116" s="175" t="s">
        <v>155</v>
      </c>
      <c r="K116" s="175" t="s">
        <v>155</v>
      </c>
      <c r="L116" s="175">
        <v>535.04</v>
      </c>
      <c r="M116" s="175">
        <v>0.95226</v>
      </c>
      <c r="N116" s="175">
        <v>535.04</v>
      </c>
      <c r="O116" s="175">
        <v>0.95071000000000006</v>
      </c>
    </row>
    <row r="117" spans="2:15" x14ac:dyDescent="0.25">
      <c r="B117" s="175" t="s">
        <v>252</v>
      </c>
      <c r="C117" s="175" t="s">
        <v>243</v>
      </c>
      <c r="D117" s="175">
        <v>60</v>
      </c>
      <c r="E117" s="175">
        <v>220.01</v>
      </c>
      <c r="F117" s="175">
        <v>1</v>
      </c>
      <c r="G117" s="175" t="s">
        <v>186</v>
      </c>
      <c r="H117" s="175" t="s">
        <v>207</v>
      </c>
      <c r="I117" s="175" t="s">
        <v>155</v>
      </c>
      <c r="J117" s="175" t="s">
        <v>155</v>
      </c>
      <c r="K117" s="175" t="s">
        <v>155</v>
      </c>
      <c r="L117" s="175">
        <v>5768.4000000000005</v>
      </c>
      <c r="M117" s="175">
        <v>0.11068</v>
      </c>
      <c r="N117" s="175">
        <v>5768.5</v>
      </c>
      <c r="O117" s="175">
        <v>0.10982</v>
      </c>
    </row>
    <row r="118" spans="2:15" x14ac:dyDescent="0.25">
      <c r="B118" s="175" t="s">
        <v>253</v>
      </c>
      <c r="C118" s="175" t="s">
        <v>243</v>
      </c>
      <c r="D118" s="175">
        <v>60</v>
      </c>
      <c r="E118" s="175">
        <v>220.01</v>
      </c>
      <c r="F118" s="175">
        <v>10</v>
      </c>
      <c r="G118" s="175" t="s">
        <v>186</v>
      </c>
      <c r="H118" s="175" t="s">
        <v>207</v>
      </c>
      <c r="I118" s="175" t="s">
        <v>155</v>
      </c>
      <c r="J118" s="175" t="s">
        <v>155</v>
      </c>
      <c r="K118" s="175" t="s">
        <v>155</v>
      </c>
      <c r="L118" s="175">
        <v>57735</v>
      </c>
      <c r="M118" s="175">
        <v>1.1346999999999999E-2</v>
      </c>
      <c r="N118" s="175">
        <v>57735</v>
      </c>
      <c r="O118" s="175">
        <v>1.1002E-2</v>
      </c>
    </row>
    <row r="119" spans="2:15" x14ac:dyDescent="0.25">
      <c r="B119" s="175" t="s">
        <v>254</v>
      </c>
      <c r="C119" s="175" t="s">
        <v>243</v>
      </c>
      <c r="D119" s="175">
        <v>60</v>
      </c>
      <c r="E119" s="175">
        <v>220.01</v>
      </c>
      <c r="F119" s="175">
        <v>100</v>
      </c>
      <c r="G119" s="175" t="s">
        <v>186</v>
      </c>
      <c r="H119" s="175" t="s">
        <v>207</v>
      </c>
      <c r="I119" s="175" t="s">
        <v>155</v>
      </c>
      <c r="J119" s="175" t="s">
        <v>155</v>
      </c>
      <c r="K119" s="175" t="s">
        <v>155</v>
      </c>
      <c r="L119" s="175">
        <v>577360</v>
      </c>
      <c r="M119" s="175">
        <v>1.2382000000000001E-3</v>
      </c>
      <c r="N119" s="175">
        <v>577350</v>
      </c>
      <c r="O119" s="175">
        <v>1.1002E-3</v>
      </c>
    </row>
    <row r="120" spans="2:15" x14ac:dyDescent="0.25">
      <c r="B120" s="175" t="s">
        <v>255</v>
      </c>
      <c r="C120" s="175" t="s">
        <v>243</v>
      </c>
      <c r="D120" s="175">
        <v>220</v>
      </c>
      <c r="E120" s="175">
        <v>410</v>
      </c>
      <c r="F120" s="175">
        <v>0.01</v>
      </c>
      <c r="G120" s="175" t="s">
        <v>186</v>
      </c>
      <c r="H120" s="175" t="s">
        <v>207</v>
      </c>
      <c r="I120" s="175" t="s">
        <v>155</v>
      </c>
      <c r="J120" s="175" t="s">
        <v>155</v>
      </c>
      <c r="K120" s="175" t="s">
        <v>155</v>
      </c>
      <c r="L120" s="175">
        <v>13</v>
      </c>
      <c r="M120" s="175">
        <v>2.2999999999999998</v>
      </c>
      <c r="N120" s="175">
        <v>9.0436999999999994</v>
      </c>
      <c r="O120" s="175">
        <v>2.3088000000000002</v>
      </c>
    </row>
    <row r="121" spans="2:15" x14ac:dyDescent="0.25">
      <c r="B121" s="175" t="s">
        <v>256</v>
      </c>
      <c r="C121" s="175" t="s">
        <v>243</v>
      </c>
      <c r="D121" s="175">
        <v>220</v>
      </c>
      <c r="E121" s="175">
        <v>410</v>
      </c>
      <c r="F121" s="175">
        <v>0.1</v>
      </c>
      <c r="G121" s="175" t="s">
        <v>186</v>
      </c>
      <c r="H121" s="175" t="s">
        <v>207</v>
      </c>
      <c r="I121" s="175" t="s">
        <v>155</v>
      </c>
      <c r="J121" s="175" t="s">
        <v>155</v>
      </c>
      <c r="K121" s="175" t="s">
        <v>155</v>
      </c>
      <c r="L121" s="175">
        <v>13.978</v>
      </c>
      <c r="M121" s="175">
        <v>2.3014000000000001</v>
      </c>
      <c r="N121" s="175">
        <v>13.924999999999999</v>
      </c>
      <c r="O121" s="175">
        <v>2.3010999999999999</v>
      </c>
    </row>
    <row r="122" spans="2:15" x14ac:dyDescent="0.25">
      <c r="B122" s="175" t="s">
        <v>257</v>
      </c>
      <c r="C122" s="175" t="s">
        <v>243</v>
      </c>
      <c r="D122" s="175">
        <v>220</v>
      </c>
      <c r="E122" s="175">
        <v>410</v>
      </c>
      <c r="F122" s="175">
        <v>1</v>
      </c>
      <c r="G122" s="175" t="s">
        <v>186</v>
      </c>
      <c r="H122" s="175" t="s">
        <v>207</v>
      </c>
      <c r="I122" s="175" t="s">
        <v>155</v>
      </c>
      <c r="J122" s="175" t="s">
        <v>155</v>
      </c>
      <c r="K122" s="175" t="s">
        <v>155</v>
      </c>
      <c r="L122" s="175">
        <v>379.53999999999996</v>
      </c>
      <c r="M122" s="175">
        <v>1.7988999999999999</v>
      </c>
      <c r="N122" s="175">
        <v>379.5</v>
      </c>
      <c r="O122" s="175">
        <v>1.7976000000000001</v>
      </c>
    </row>
    <row r="123" spans="2:15" x14ac:dyDescent="0.25">
      <c r="B123" s="175" t="s">
        <v>258</v>
      </c>
      <c r="C123" s="175" t="s">
        <v>243</v>
      </c>
      <c r="D123" s="175">
        <v>220</v>
      </c>
      <c r="E123" s="175">
        <v>410</v>
      </c>
      <c r="F123" s="175">
        <v>10</v>
      </c>
      <c r="G123" s="175" t="s">
        <v>186</v>
      </c>
      <c r="H123" s="175" t="s">
        <v>207</v>
      </c>
      <c r="I123" s="175" t="s">
        <v>155</v>
      </c>
      <c r="J123" s="175" t="s">
        <v>155</v>
      </c>
      <c r="K123" s="175" t="s">
        <v>155</v>
      </c>
      <c r="L123" s="175">
        <v>5732.3</v>
      </c>
      <c r="M123" s="175">
        <v>0.29332000000000003</v>
      </c>
      <c r="N123" s="175">
        <v>5732.4000000000005</v>
      </c>
      <c r="O123" s="175">
        <v>0.29187999999999997</v>
      </c>
    </row>
    <row r="124" spans="2:15" x14ac:dyDescent="0.25">
      <c r="B124" s="175" t="s">
        <v>259</v>
      </c>
      <c r="C124" s="175" t="s">
        <v>243</v>
      </c>
      <c r="D124" s="175">
        <v>220</v>
      </c>
      <c r="E124" s="175">
        <v>410</v>
      </c>
      <c r="F124" s="175">
        <v>100</v>
      </c>
      <c r="G124" s="175" t="s">
        <v>186</v>
      </c>
      <c r="H124" s="175" t="s">
        <v>207</v>
      </c>
      <c r="I124" s="175" t="s">
        <v>155</v>
      </c>
      <c r="J124" s="175" t="s">
        <v>155</v>
      </c>
      <c r="K124" s="175" t="s">
        <v>155</v>
      </c>
      <c r="L124" s="175">
        <v>57731</v>
      </c>
      <c r="M124" s="175">
        <v>3.0030000000000001E-2</v>
      </c>
      <c r="N124" s="175">
        <v>57731</v>
      </c>
      <c r="O124" s="175">
        <v>2.9441999999999999E-2</v>
      </c>
    </row>
    <row r="125" spans="2:15" x14ac:dyDescent="0.25">
      <c r="B125" s="175" t="s">
        <v>1166</v>
      </c>
      <c r="C125" s="175" t="s">
        <v>243</v>
      </c>
      <c r="D125" s="175">
        <v>410</v>
      </c>
      <c r="E125" s="175">
        <v>411</v>
      </c>
      <c r="F125" s="175">
        <v>0.01</v>
      </c>
      <c r="G125" s="175" t="s">
        <v>186</v>
      </c>
      <c r="H125" s="175" t="s">
        <v>207</v>
      </c>
      <c r="I125" s="175" t="s">
        <v>155</v>
      </c>
      <c r="J125" s="175" t="s">
        <v>155</v>
      </c>
      <c r="K125" s="175" t="s">
        <v>155</v>
      </c>
      <c r="L125" s="175">
        <v>13</v>
      </c>
      <c r="M125" s="175">
        <v>2.2999999999999998</v>
      </c>
      <c r="N125" s="175">
        <v>9.0436999999999994</v>
      </c>
      <c r="O125" s="175">
        <v>2.3088000000000002</v>
      </c>
    </row>
    <row r="126" spans="2:15" x14ac:dyDescent="0.25">
      <c r="B126" s="175" t="s">
        <v>1167</v>
      </c>
      <c r="C126" s="175" t="s">
        <v>243</v>
      </c>
      <c r="D126" s="175">
        <v>410</v>
      </c>
      <c r="E126" s="175">
        <v>411</v>
      </c>
      <c r="F126" s="175">
        <v>0.1</v>
      </c>
      <c r="G126" s="175" t="s">
        <v>186</v>
      </c>
      <c r="H126" s="175" t="s">
        <v>207</v>
      </c>
      <c r="I126" s="175" t="s">
        <v>155</v>
      </c>
      <c r="J126" s="175" t="s">
        <v>155</v>
      </c>
      <c r="K126" s="175" t="s">
        <v>155</v>
      </c>
      <c r="L126" s="175">
        <v>13.978</v>
      </c>
      <c r="M126" s="175">
        <v>2.3014000000000001</v>
      </c>
      <c r="N126" s="175">
        <v>13.924999999999999</v>
      </c>
      <c r="O126" s="175">
        <v>2.3010999999999999</v>
      </c>
    </row>
    <row r="127" spans="2:15" x14ac:dyDescent="0.25">
      <c r="B127" s="175" t="s">
        <v>1168</v>
      </c>
      <c r="C127" s="175" t="s">
        <v>243</v>
      </c>
      <c r="D127" s="175">
        <v>410</v>
      </c>
      <c r="E127" s="175">
        <v>411</v>
      </c>
      <c r="F127" s="175">
        <v>1</v>
      </c>
      <c r="G127" s="175" t="s">
        <v>186</v>
      </c>
      <c r="H127" s="175" t="s">
        <v>207</v>
      </c>
      <c r="I127" s="175" t="s">
        <v>155</v>
      </c>
      <c r="J127" s="175" t="s">
        <v>155</v>
      </c>
      <c r="K127" s="175" t="s">
        <v>155</v>
      </c>
      <c r="L127" s="175">
        <v>379.53999999999996</v>
      </c>
      <c r="M127" s="175">
        <v>1.7988999999999999</v>
      </c>
      <c r="N127" s="175">
        <v>379.5</v>
      </c>
      <c r="O127" s="175">
        <v>1.7976000000000001</v>
      </c>
    </row>
    <row r="128" spans="2:15" x14ac:dyDescent="0.25">
      <c r="B128" s="175" t="s">
        <v>1169</v>
      </c>
      <c r="C128" s="175" t="s">
        <v>243</v>
      </c>
      <c r="D128" s="175">
        <v>410</v>
      </c>
      <c r="E128" s="175">
        <v>411</v>
      </c>
      <c r="F128" s="175">
        <v>10</v>
      </c>
      <c r="G128" s="175" t="s">
        <v>186</v>
      </c>
      <c r="H128" s="175" t="s">
        <v>207</v>
      </c>
      <c r="I128" s="175" t="s">
        <v>155</v>
      </c>
      <c r="J128" s="175" t="s">
        <v>155</v>
      </c>
      <c r="K128" s="175" t="s">
        <v>155</v>
      </c>
      <c r="L128" s="175">
        <v>5732.3</v>
      </c>
      <c r="M128" s="175">
        <v>0.29332000000000003</v>
      </c>
      <c r="N128" s="175">
        <v>5732.4000000000005</v>
      </c>
      <c r="O128" s="175">
        <v>0.29187999999999997</v>
      </c>
    </row>
    <row r="129" spans="2:15" x14ac:dyDescent="0.25">
      <c r="B129" s="175" t="s">
        <v>1170</v>
      </c>
      <c r="C129" s="175" t="s">
        <v>243</v>
      </c>
      <c r="D129" s="175">
        <v>410</v>
      </c>
      <c r="E129" s="175">
        <v>411</v>
      </c>
      <c r="F129" s="175">
        <v>100</v>
      </c>
      <c r="G129" s="175" t="s">
        <v>186</v>
      </c>
      <c r="H129" s="175" t="s">
        <v>207</v>
      </c>
      <c r="I129" s="175" t="s">
        <v>155</v>
      </c>
      <c r="J129" s="175" t="s">
        <v>155</v>
      </c>
      <c r="K129" s="175" t="s">
        <v>155</v>
      </c>
      <c r="L129" s="175">
        <v>57731</v>
      </c>
      <c r="M129" s="175">
        <v>3.0030000000000001E-2</v>
      </c>
      <c r="N129" s="175">
        <v>57731</v>
      </c>
      <c r="O129" s="175">
        <v>2.9441999999999999E-2</v>
      </c>
    </row>
    <row r="130" spans="2:15" x14ac:dyDescent="0.25">
      <c r="B130" s="175" t="s">
        <v>260</v>
      </c>
      <c r="C130" s="175" t="s">
        <v>261</v>
      </c>
      <c r="D130" s="175">
        <v>55</v>
      </c>
      <c r="E130" s="175">
        <v>150.01</v>
      </c>
      <c r="F130" s="175">
        <v>1E-3</v>
      </c>
      <c r="G130" s="175" t="s">
        <v>186</v>
      </c>
      <c r="H130" s="175" t="s">
        <v>207</v>
      </c>
      <c r="I130" s="175" t="s">
        <v>155</v>
      </c>
      <c r="J130" s="175" t="s">
        <v>155</v>
      </c>
      <c r="K130" s="175" t="s">
        <v>155</v>
      </c>
      <c r="L130" s="175">
        <v>7.7</v>
      </c>
      <c r="M130" s="175">
        <v>2</v>
      </c>
      <c r="N130" s="175">
        <v>0.58265</v>
      </c>
      <c r="O130" s="175">
        <v>2.0474000000000001</v>
      </c>
    </row>
    <row r="131" spans="2:15" x14ac:dyDescent="0.25">
      <c r="B131" s="175" t="s">
        <v>262</v>
      </c>
      <c r="C131" s="175" t="s">
        <v>261</v>
      </c>
      <c r="D131" s="175">
        <v>55</v>
      </c>
      <c r="E131" s="175">
        <v>150.01</v>
      </c>
      <c r="F131" s="175">
        <v>0.01</v>
      </c>
      <c r="G131" s="175" t="s">
        <v>186</v>
      </c>
      <c r="H131" s="175" t="s">
        <v>207</v>
      </c>
      <c r="I131" s="175" t="s">
        <v>155</v>
      </c>
      <c r="J131" s="175" t="s">
        <v>155</v>
      </c>
      <c r="K131" s="175" t="s">
        <v>155</v>
      </c>
      <c r="L131" s="175">
        <v>7.7</v>
      </c>
      <c r="M131" s="175">
        <v>2.0005999999999999</v>
      </c>
      <c r="N131" s="175">
        <v>0.78383999999999998</v>
      </c>
      <c r="O131" s="175">
        <v>2.0464000000000002</v>
      </c>
    </row>
    <row r="132" spans="2:15" x14ac:dyDescent="0.25">
      <c r="B132" s="175" t="s">
        <v>263</v>
      </c>
      <c r="C132" s="175" t="s">
        <v>261</v>
      </c>
      <c r="D132" s="175">
        <v>55</v>
      </c>
      <c r="E132" s="175">
        <v>150.01</v>
      </c>
      <c r="F132" s="175">
        <v>0.1</v>
      </c>
      <c r="G132" s="175" t="s">
        <v>186</v>
      </c>
      <c r="H132" s="175" t="s">
        <v>207</v>
      </c>
      <c r="I132" s="175" t="s">
        <v>155</v>
      </c>
      <c r="J132" s="175" t="s">
        <v>155</v>
      </c>
      <c r="K132" s="175" t="s">
        <v>155</v>
      </c>
      <c r="L132" s="175">
        <v>19.451000000000001</v>
      </c>
      <c r="M132" s="175">
        <v>1.9578</v>
      </c>
      <c r="N132" s="175">
        <v>19.379000000000001</v>
      </c>
      <c r="O132" s="175">
        <v>1.9579</v>
      </c>
    </row>
    <row r="133" spans="2:15" x14ac:dyDescent="0.25">
      <c r="B133" s="175" t="s">
        <v>264</v>
      </c>
      <c r="C133" s="175" t="s">
        <v>261</v>
      </c>
      <c r="D133" s="175">
        <v>55</v>
      </c>
      <c r="E133" s="175">
        <v>150.01</v>
      </c>
      <c r="F133" s="175">
        <v>1</v>
      </c>
      <c r="G133" s="175" t="s">
        <v>186</v>
      </c>
      <c r="H133" s="175" t="s">
        <v>207</v>
      </c>
      <c r="I133" s="175" t="s">
        <v>155</v>
      </c>
      <c r="J133" s="175" t="s">
        <v>155</v>
      </c>
      <c r="K133" s="175" t="s">
        <v>155</v>
      </c>
      <c r="L133" s="175">
        <v>550.23</v>
      </c>
      <c r="M133" s="175">
        <v>0.69408000000000003</v>
      </c>
      <c r="N133" s="175">
        <v>550.20000000000005</v>
      </c>
      <c r="O133" s="175">
        <v>0.69349000000000005</v>
      </c>
    </row>
    <row r="134" spans="2:15" x14ac:dyDescent="0.25">
      <c r="B134" s="175" t="s">
        <v>265</v>
      </c>
      <c r="C134" s="175" t="s">
        <v>261</v>
      </c>
      <c r="D134" s="175">
        <v>55</v>
      </c>
      <c r="E134" s="175">
        <v>150.01</v>
      </c>
      <c r="F134" s="175">
        <v>10</v>
      </c>
      <c r="G134" s="175" t="s">
        <v>186</v>
      </c>
      <c r="H134" s="175" t="s">
        <v>207</v>
      </c>
      <c r="I134" s="175" t="s">
        <v>155</v>
      </c>
      <c r="J134" s="175" t="s">
        <v>155</v>
      </c>
      <c r="K134" s="175" t="s">
        <v>155</v>
      </c>
      <c r="L134" s="175">
        <v>5770.6</v>
      </c>
      <c r="M134" s="175">
        <v>7.4861999999999998E-2</v>
      </c>
      <c r="N134" s="175">
        <v>5770.6</v>
      </c>
      <c r="O134" s="175">
        <v>7.4565000000000006E-2</v>
      </c>
    </row>
    <row r="135" spans="2:15" x14ac:dyDescent="0.25">
      <c r="B135" s="175" t="s">
        <v>266</v>
      </c>
      <c r="C135" s="175" t="s">
        <v>261</v>
      </c>
      <c r="D135" s="175">
        <v>55</v>
      </c>
      <c r="E135" s="175">
        <v>150.01</v>
      </c>
      <c r="F135" s="175">
        <v>100</v>
      </c>
      <c r="G135" s="175" t="s">
        <v>186</v>
      </c>
      <c r="H135" s="175" t="s">
        <v>207</v>
      </c>
      <c r="I135" s="175" t="s">
        <v>155</v>
      </c>
      <c r="J135" s="175" t="s">
        <v>155</v>
      </c>
      <c r="K135" s="175" t="s">
        <v>155</v>
      </c>
      <c r="L135" s="175">
        <v>57735</v>
      </c>
      <c r="M135" s="175">
        <v>7.5814999999999997E-3</v>
      </c>
      <c r="N135" s="175">
        <v>57732</v>
      </c>
      <c r="O135" s="175">
        <v>7.4625000000000004E-3</v>
      </c>
    </row>
    <row r="136" spans="2:15" x14ac:dyDescent="0.25">
      <c r="B136" s="175" t="s">
        <v>267</v>
      </c>
      <c r="C136" s="175" t="s">
        <v>261</v>
      </c>
      <c r="D136" s="175">
        <v>150</v>
      </c>
      <c r="E136" s="175">
        <v>550.01</v>
      </c>
      <c r="F136" s="175">
        <v>0.01</v>
      </c>
      <c r="G136" s="175" t="s">
        <v>186</v>
      </c>
      <c r="H136" s="175" t="s">
        <v>207</v>
      </c>
      <c r="I136" s="175" t="s">
        <v>155</v>
      </c>
      <c r="J136" s="175" t="s">
        <v>155</v>
      </c>
      <c r="K136" s="175" t="s">
        <v>155</v>
      </c>
      <c r="L136" s="175">
        <v>19</v>
      </c>
      <c r="M136" s="175">
        <v>2.2000000000000002</v>
      </c>
      <c r="N136" s="175">
        <v>-17.053000000000001</v>
      </c>
      <c r="O136" s="175">
        <v>2.1654</v>
      </c>
    </row>
    <row r="137" spans="2:15" x14ac:dyDescent="0.25">
      <c r="B137" s="175" t="s">
        <v>268</v>
      </c>
      <c r="C137" s="175" t="s">
        <v>261</v>
      </c>
      <c r="D137" s="175">
        <v>150</v>
      </c>
      <c r="E137" s="175">
        <v>550.01</v>
      </c>
      <c r="F137" s="175">
        <v>0.1</v>
      </c>
      <c r="G137" s="175" t="s">
        <v>186</v>
      </c>
      <c r="H137" s="175" t="s">
        <v>207</v>
      </c>
      <c r="I137" s="175" t="s">
        <v>155</v>
      </c>
      <c r="J137" s="175" t="s">
        <v>155</v>
      </c>
      <c r="K137" s="175" t="s">
        <v>155</v>
      </c>
      <c r="L137" s="175">
        <v>19</v>
      </c>
      <c r="M137" s="175">
        <v>2.2000000000000002</v>
      </c>
      <c r="N137" s="175">
        <v>-10.260999999999999</v>
      </c>
      <c r="O137" s="175">
        <v>2.1556000000000002</v>
      </c>
    </row>
    <row r="138" spans="2:15" x14ac:dyDescent="0.25">
      <c r="B138" s="175" t="s">
        <v>269</v>
      </c>
      <c r="C138" s="175" t="s">
        <v>261</v>
      </c>
      <c r="D138" s="175">
        <v>150</v>
      </c>
      <c r="E138" s="175">
        <v>550.01</v>
      </c>
      <c r="F138" s="175">
        <v>1</v>
      </c>
      <c r="G138" s="175" t="s">
        <v>186</v>
      </c>
      <c r="H138" s="175" t="s">
        <v>207</v>
      </c>
      <c r="I138" s="175" t="s">
        <v>155</v>
      </c>
      <c r="J138" s="175" t="s">
        <v>155</v>
      </c>
      <c r="K138" s="175" t="s">
        <v>155</v>
      </c>
      <c r="L138" s="175">
        <v>409.49</v>
      </c>
      <c r="M138" s="175">
        <v>1.6356999999999999</v>
      </c>
      <c r="N138" s="175">
        <v>409.01</v>
      </c>
      <c r="O138" s="175">
        <v>1.6349</v>
      </c>
    </row>
    <row r="139" spans="2:15" x14ac:dyDescent="0.25">
      <c r="B139" s="175" t="s">
        <v>270</v>
      </c>
      <c r="C139" s="175" t="s">
        <v>261</v>
      </c>
      <c r="D139" s="175">
        <v>150</v>
      </c>
      <c r="E139" s="175">
        <v>550.01</v>
      </c>
      <c r="F139" s="175">
        <v>10</v>
      </c>
      <c r="G139" s="175" t="s">
        <v>186</v>
      </c>
      <c r="H139" s="175" t="s">
        <v>207</v>
      </c>
      <c r="I139" s="175" t="s">
        <v>155</v>
      </c>
      <c r="J139" s="175" t="s">
        <v>155</v>
      </c>
      <c r="K139" s="175" t="s">
        <v>155</v>
      </c>
      <c r="L139" s="175">
        <v>5740.6</v>
      </c>
      <c r="M139" s="175">
        <v>0.27617999999999998</v>
      </c>
      <c r="N139" s="175">
        <v>5740.5</v>
      </c>
      <c r="O139" s="175">
        <v>0.27484999999999998</v>
      </c>
    </row>
    <row r="140" spans="2:15" x14ac:dyDescent="0.25">
      <c r="B140" s="175" t="s">
        <v>271</v>
      </c>
      <c r="C140" s="175" t="s">
        <v>261</v>
      </c>
      <c r="D140" s="175">
        <v>150</v>
      </c>
      <c r="E140" s="175">
        <v>550.01</v>
      </c>
      <c r="F140" s="175">
        <v>100</v>
      </c>
      <c r="G140" s="175" t="s">
        <v>186</v>
      </c>
      <c r="H140" s="175" t="s">
        <v>207</v>
      </c>
      <c r="I140" s="175" t="s">
        <v>155</v>
      </c>
      <c r="J140" s="175" t="s">
        <v>155</v>
      </c>
      <c r="K140" s="175" t="s">
        <v>155</v>
      </c>
      <c r="L140" s="175">
        <v>57732</v>
      </c>
      <c r="M140" s="175">
        <v>2.8329E-2</v>
      </c>
      <c r="N140" s="175">
        <v>57732</v>
      </c>
      <c r="O140" s="175">
        <v>2.7782999999999999E-2</v>
      </c>
    </row>
    <row r="141" spans="2:15" x14ac:dyDescent="0.25">
      <c r="B141" s="175" t="s">
        <v>272</v>
      </c>
      <c r="C141" s="175" t="s">
        <v>261</v>
      </c>
      <c r="D141" s="175">
        <v>550</v>
      </c>
      <c r="E141" s="175">
        <v>1025</v>
      </c>
      <c r="F141" s="175">
        <v>0.01</v>
      </c>
      <c r="G141" s="175" t="s">
        <v>186</v>
      </c>
      <c r="H141" s="175" t="s">
        <v>207</v>
      </c>
      <c r="I141" s="175" t="s">
        <v>155</v>
      </c>
      <c r="J141" s="175" t="s">
        <v>155</v>
      </c>
      <c r="K141" s="175" t="s">
        <v>155</v>
      </c>
      <c r="L141" s="175">
        <v>32</v>
      </c>
      <c r="M141" s="175">
        <v>2.2999999999999998</v>
      </c>
      <c r="N141" s="175">
        <v>22.486999999999998</v>
      </c>
      <c r="O141" s="175">
        <v>2.3089</v>
      </c>
    </row>
    <row r="142" spans="2:15" x14ac:dyDescent="0.25">
      <c r="B142" s="175" t="s">
        <v>273</v>
      </c>
      <c r="C142" s="175" t="s">
        <v>261</v>
      </c>
      <c r="D142" s="175">
        <v>550</v>
      </c>
      <c r="E142" s="175">
        <v>1025</v>
      </c>
      <c r="F142" s="175">
        <v>0.1</v>
      </c>
      <c r="G142" s="175" t="s">
        <v>186</v>
      </c>
      <c r="H142" s="175" t="s">
        <v>207</v>
      </c>
      <c r="I142" s="175" t="s">
        <v>155</v>
      </c>
      <c r="J142" s="175" t="s">
        <v>155</v>
      </c>
      <c r="K142" s="175" t="s">
        <v>155</v>
      </c>
      <c r="L142" s="175">
        <v>32</v>
      </c>
      <c r="M142" s="175">
        <v>2.3014000000000001</v>
      </c>
      <c r="N142" s="175">
        <v>24.491</v>
      </c>
      <c r="O142" s="175">
        <v>2.3075999999999999</v>
      </c>
    </row>
    <row r="143" spans="2:15" x14ac:dyDescent="0.25">
      <c r="B143" s="175" t="s">
        <v>274</v>
      </c>
      <c r="C143" s="175" t="s">
        <v>261</v>
      </c>
      <c r="D143" s="175">
        <v>550</v>
      </c>
      <c r="E143" s="175">
        <v>1025</v>
      </c>
      <c r="F143" s="175">
        <v>1</v>
      </c>
      <c r="G143" s="175" t="s">
        <v>186</v>
      </c>
      <c r="H143" s="175" t="s">
        <v>207</v>
      </c>
      <c r="I143" s="175" t="s">
        <v>155</v>
      </c>
      <c r="J143" s="175" t="s">
        <v>155</v>
      </c>
      <c r="K143" s="175" t="s">
        <v>155</v>
      </c>
      <c r="L143" s="175">
        <v>209.6</v>
      </c>
      <c r="M143" s="175">
        <v>2.1949000000000001</v>
      </c>
      <c r="N143" s="175">
        <v>208.5</v>
      </c>
      <c r="O143" s="175">
        <v>2.1945000000000001</v>
      </c>
    </row>
    <row r="144" spans="2:15" x14ac:dyDescent="0.25">
      <c r="B144" s="175" t="s">
        <v>275</v>
      </c>
      <c r="C144" s="175" t="s">
        <v>261</v>
      </c>
      <c r="D144" s="175">
        <v>550</v>
      </c>
      <c r="E144" s="175">
        <v>1025</v>
      </c>
      <c r="F144" s="175">
        <v>10</v>
      </c>
      <c r="G144" s="175" t="s">
        <v>186</v>
      </c>
      <c r="H144" s="175" t="s">
        <v>207</v>
      </c>
      <c r="I144" s="175" t="s">
        <v>155</v>
      </c>
      <c r="J144" s="175" t="s">
        <v>155</v>
      </c>
      <c r="K144" s="175" t="s">
        <v>155</v>
      </c>
      <c r="L144" s="175">
        <v>5532.1</v>
      </c>
      <c r="M144" s="175">
        <v>0.70111000000000001</v>
      </c>
      <c r="N144" s="175">
        <v>5532.1</v>
      </c>
      <c r="O144" s="175">
        <v>0.69874999999999998</v>
      </c>
    </row>
    <row r="145" spans="2:15" x14ac:dyDescent="0.25">
      <c r="B145" s="175" t="s">
        <v>276</v>
      </c>
      <c r="C145" s="175" t="s">
        <v>261</v>
      </c>
      <c r="D145" s="175">
        <v>550</v>
      </c>
      <c r="E145" s="175">
        <v>1025</v>
      </c>
      <c r="F145" s="175">
        <v>100</v>
      </c>
      <c r="G145" s="175" t="s">
        <v>186</v>
      </c>
      <c r="H145" s="175" t="s">
        <v>207</v>
      </c>
      <c r="I145" s="175" t="s">
        <v>155</v>
      </c>
      <c r="J145" s="175" t="s">
        <v>155</v>
      </c>
      <c r="K145" s="175" t="s">
        <v>155</v>
      </c>
      <c r="L145" s="175">
        <v>57709</v>
      </c>
      <c r="M145" s="175">
        <v>7.4653999999999998E-2</v>
      </c>
      <c r="N145" s="175">
        <v>57710</v>
      </c>
      <c r="O145" s="175">
        <v>7.3570999999999998E-2</v>
      </c>
    </row>
    <row r="146" spans="2:15" x14ac:dyDescent="0.25">
      <c r="B146" s="175" t="s">
        <v>1171</v>
      </c>
      <c r="C146" s="175" t="s">
        <v>261</v>
      </c>
      <c r="D146" s="175">
        <v>1025</v>
      </c>
      <c r="E146" s="175">
        <v>1026</v>
      </c>
      <c r="F146" s="175">
        <v>0.01</v>
      </c>
      <c r="G146" s="175" t="s">
        <v>186</v>
      </c>
      <c r="H146" s="175" t="s">
        <v>207</v>
      </c>
      <c r="I146" s="175" t="s">
        <v>155</v>
      </c>
      <c r="J146" s="175" t="s">
        <v>155</v>
      </c>
      <c r="K146" s="175" t="s">
        <v>155</v>
      </c>
      <c r="L146" s="175">
        <v>32</v>
      </c>
      <c r="M146" s="175">
        <v>2.2999999999999998</v>
      </c>
      <c r="N146" s="175">
        <v>22.486999999999998</v>
      </c>
      <c r="O146" s="175">
        <v>2.3089</v>
      </c>
    </row>
    <row r="147" spans="2:15" x14ac:dyDescent="0.25">
      <c r="B147" s="175" t="s">
        <v>1172</v>
      </c>
      <c r="C147" s="175" t="s">
        <v>261</v>
      </c>
      <c r="D147" s="175">
        <v>1025</v>
      </c>
      <c r="E147" s="175">
        <v>1026</v>
      </c>
      <c r="F147" s="175">
        <v>0.1</v>
      </c>
      <c r="G147" s="175" t="s">
        <v>186</v>
      </c>
      <c r="H147" s="175" t="s">
        <v>207</v>
      </c>
      <c r="I147" s="175" t="s">
        <v>155</v>
      </c>
      <c r="J147" s="175" t="s">
        <v>155</v>
      </c>
      <c r="K147" s="175" t="s">
        <v>155</v>
      </c>
      <c r="L147" s="175">
        <v>32</v>
      </c>
      <c r="M147" s="175">
        <v>2.3014000000000001</v>
      </c>
      <c r="N147" s="175">
        <v>24.491</v>
      </c>
      <c r="O147" s="175">
        <v>2.3075999999999999</v>
      </c>
    </row>
    <row r="148" spans="2:15" x14ac:dyDescent="0.25">
      <c r="B148" s="175" t="s">
        <v>1173</v>
      </c>
      <c r="C148" s="175" t="s">
        <v>261</v>
      </c>
      <c r="D148" s="175">
        <v>1025</v>
      </c>
      <c r="E148" s="175">
        <v>1026</v>
      </c>
      <c r="F148" s="175">
        <v>1</v>
      </c>
      <c r="G148" s="175" t="s">
        <v>186</v>
      </c>
      <c r="H148" s="175" t="s">
        <v>207</v>
      </c>
      <c r="I148" s="175" t="s">
        <v>155</v>
      </c>
      <c r="J148" s="175" t="s">
        <v>155</v>
      </c>
      <c r="K148" s="175" t="s">
        <v>155</v>
      </c>
      <c r="L148" s="175">
        <v>209.6</v>
      </c>
      <c r="M148" s="175">
        <v>2.1949000000000001</v>
      </c>
      <c r="N148" s="175">
        <v>208.5</v>
      </c>
      <c r="O148" s="175">
        <v>2.1945000000000001</v>
      </c>
    </row>
    <row r="149" spans="2:15" x14ac:dyDescent="0.25">
      <c r="B149" s="175" t="s">
        <v>1174</v>
      </c>
      <c r="C149" s="175" t="s">
        <v>261</v>
      </c>
      <c r="D149" s="175">
        <v>1025</v>
      </c>
      <c r="E149" s="175">
        <v>1026</v>
      </c>
      <c r="F149" s="175">
        <v>10</v>
      </c>
      <c r="G149" s="175" t="s">
        <v>186</v>
      </c>
      <c r="H149" s="175" t="s">
        <v>207</v>
      </c>
      <c r="I149" s="175" t="s">
        <v>155</v>
      </c>
      <c r="J149" s="175" t="s">
        <v>155</v>
      </c>
      <c r="K149" s="175" t="s">
        <v>155</v>
      </c>
      <c r="L149" s="175">
        <v>5532.1</v>
      </c>
      <c r="M149" s="175">
        <v>0.70111000000000001</v>
      </c>
      <c r="N149" s="175">
        <v>5532.1</v>
      </c>
      <c r="O149" s="175">
        <v>0.69874999999999998</v>
      </c>
    </row>
    <row r="150" spans="2:15" x14ac:dyDescent="0.25">
      <c r="B150" s="175" t="s">
        <v>1175</v>
      </c>
      <c r="C150" s="175" t="s">
        <v>261</v>
      </c>
      <c r="D150" s="175">
        <v>1025</v>
      </c>
      <c r="E150" s="175">
        <v>1026</v>
      </c>
      <c r="F150" s="175">
        <v>100</v>
      </c>
      <c r="G150" s="175" t="s">
        <v>186</v>
      </c>
      <c r="H150" s="175" t="s">
        <v>207</v>
      </c>
      <c r="I150" s="175" t="s">
        <v>155</v>
      </c>
      <c r="J150" s="175" t="s">
        <v>155</v>
      </c>
      <c r="K150" s="175" t="s">
        <v>155</v>
      </c>
      <c r="L150" s="175">
        <v>57709</v>
      </c>
      <c r="M150" s="175">
        <v>7.4653999999999998E-2</v>
      </c>
      <c r="N150" s="175">
        <v>57710</v>
      </c>
      <c r="O150" s="175">
        <v>7.3570999999999998E-2</v>
      </c>
    </row>
    <row r="151" spans="2:15" x14ac:dyDescent="0.25">
      <c r="B151" s="175" t="s">
        <v>277</v>
      </c>
      <c r="C151" s="175" t="s">
        <v>112</v>
      </c>
      <c r="D151" s="175">
        <v>0</v>
      </c>
      <c r="E151" s="175">
        <v>1.1001E-2</v>
      </c>
      <c r="F151" s="175">
        <v>9.9999999999999995E-7</v>
      </c>
      <c r="G151" s="175" t="s">
        <v>89</v>
      </c>
      <c r="H151" s="175" t="s">
        <v>278</v>
      </c>
      <c r="I151" s="175" t="s">
        <v>155</v>
      </c>
      <c r="J151" s="175" t="s">
        <v>155</v>
      </c>
      <c r="K151" s="175" t="s">
        <v>155</v>
      </c>
      <c r="L151" s="175">
        <v>12</v>
      </c>
      <c r="M151" s="175">
        <v>140</v>
      </c>
      <c r="N151" s="175">
        <v>11.576000000000001</v>
      </c>
      <c r="O151" s="175">
        <v>138.30000000000001</v>
      </c>
    </row>
    <row r="152" spans="2:15" x14ac:dyDescent="0.25">
      <c r="B152" s="175" t="s">
        <v>279</v>
      </c>
      <c r="C152" s="175" t="s">
        <v>112</v>
      </c>
      <c r="D152" s="175">
        <v>0</v>
      </c>
      <c r="E152" s="175">
        <v>1.1001E-2</v>
      </c>
      <c r="F152" s="175">
        <v>1.0000000000000001E-5</v>
      </c>
      <c r="G152" s="175" t="s">
        <v>89</v>
      </c>
      <c r="H152" s="175" t="s">
        <v>278</v>
      </c>
      <c r="I152" s="175" t="s">
        <v>155</v>
      </c>
      <c r="J152" s="175" t="s">
        <v>155</v>
      </c>
      <c r="K152" s="175" t="s">
        <v>155</v>
      </c>
      <c r="L152" s="175">
        <v>12.939</v>
      </c>
      <c r="M152" s="175">
        <v>125.81</v>
      </c>
      <c r="N152" s="175">
        <v>12.934999999999999</v>
      </c>
      <c r="O152" s="175">
        <v>125.25</v>
      </c>
    </row>
    <row r="153" spans="2:15" x14ac:dyDescent="0.25">
      <c r="B153" s="175" t="s">
        <v>280</v>
      </c>
      <c r="C153" s="175" t="s">
        <v>112</v>
      </c>
      <c r="D153" s="175">
        <v>0</v>
      </c>
      <c r="E153" s="175">
        <v>1.1001E-2</v>
      </c>
      <c r="F153" s="175">
        <v>1E-4</v>
      </c>
      <c r="G153" s="175" t="s">
        <v>89</v>
      </c>
      <c r="H153" s="175" t="s">
        <v>278</v>
      </c>
      <c r="I153" s="175" t="s">
        <v>155</v>
      </c>
      <c r="J153" s="175" t="s">
        <v>155</v>
      </c>
      <c r="K153" s="175" t="s">
        <v>155</v>
      </c>
      <c r="L153" s="175">
        <v>59.143999999999998</v>
      </c>
      <c r="M153" s="175">
        <v>29.356000000000002</v>
      </c>
      <c r="N153" s="175">
        <v>59.140999999999998</v>
      </c>
      <c r="O153" s="175">
        <v>28.788</v>
      </c>
    </row>
    <row r="154" spans="2:15" x14ac:dyDescent="0.25">
      <c r="B154" s="175" t="s">
        <v>281</v>
      </c>
      <c r="C154" s="175" t="s">
        <v>112</v>
      </c>
      <c r="D154" s="175">
        <v>0</v>
      </c>
      <c r="E154" s="175">
        <v>1.1001E-2</v>
      </c>
      <c r="F154" s="175">
        <v>1E-3</v>
      </c>
      <c r="G154" s="175" t="s">
        <v>89</v>
      </c>
      <c r="H154" s="175" t="s">
        <v>278</v>
      </c>
      <c r="I154" s="175" t="s">
        <v>155</v>
      </c>
      <c r="J154" s="175" t="s">
        <v>155</v>
      </c>
      <c r="K154" s="175" t="s">
        <v>155</v>
      </c>
      <c r="L154" s="175">
        <v>580.12</v>
      </c>
      <c r="M154" s="175">
        <v>3.1760000000000002</v>
      </c>
      <c r="N154" s="175">
        <v>580.12</v>
      </c>
      <c r="O154" s="175">
        <v>2.9426999999999999</v>
      </c>
    </row>
    <row r="155" spans="2:15" x14ac:dyDescent="0.25">
      <c r="B155" s="175" t="s">
        <v>1074</v>
      </c>
      <c r="C155" s="175" t="s">
        <v>112</v>
      </c>
      <c r="D155" s="175">
        <v>0</v>
      </c>
      <c r="E155" s="175">
        <v>1.1001E-2</v>
      </c>
      <c r="F155" s="175">
        <v>0.01</v>
      </c>
      <c r="G155" s="175" t="s">
        <v>89</v>
      </c>
      <c r="H155" s="175" t="s">
        <v>278</v>
      </c>
      <c r="I155" s="175" t="s">
        <v>155</v>
      </c>
      <c r="J155" s="175" t="s">
        <v>155</v>
      </c>
      <c r="K155" s="175" t="s">
        <v>155</v>
      </c>
      <c r="L155" s="175">
        <v>5800</v>
      </c>
      <c r="M155" s="175">
        <v>0.38767000000000001</v>
      </c>
      <c r="N155" s="175">
        <v>5800</v>
      </c>
      <c r="O155" s="175">
        <v>0.29433999999999999</v>
      </c>
    </row>
    <row r="156" spans="2:15" x14ac:dyDescent="0.25">
      <c r="B156" s="175" t="s">
        <v>1075</v>
      </c>
      <c r="C156" s="175" t="s">
        <v>112</v>
      </c>
      <c r="D156" s="175">
        <v>0</v>
      </c>
      <c r="E156" s="175">
        <v>1.1001E-2</v>
      </c>
      <c r="F156" s="175">
        <v>0.1</v>
      </c>
      <c r="G156" s="175" t="s">
        <v>89</v>
      </c>
      <c r="H156" s="175" t="s">
        <v>278</v>
      </c>
      <c r="I156" s="175" t="s">
        <v>155</v>
      </c>
      <c r="J156" s="175" t="s">
        <v>155</v>
      </c>
      <c r="K156" s="175" t="s">
        <v>155</v>
      </c>
      <c r="L156" s="175">
        <v>58000</v>
      </c>
      <c r="M156" s="175">
        <v>6.6765000000000005E-2</v>
      </c>
      <c r="N156" s="175">
        <v>58000</v>
      </c>
      <c r="O156" s="175">
        <v>2.9433999999999998E-2</v>
      </c>
    </row>
    <row r="157" spans="2:15" x14ac:dyDescent="0.25">
      <c r="B157" s="175" t="s">
        <v>1076</v>
      </c>
      <c r="C157" s="175" t="s">
        <v>112</v>
      </c>
      <c r="D157" s="175">
        <v>0</v>
      </c>
      <c r="E157" s="175">
        <v>1.1001E-2</v>
      </c>
      <c r="F157" s="175">
        <v>1</v>
      </c>
      <c r="G157" s="175" t="s">
        <v>89</v>
      </c>
      <c r="H157" s="175" t="s">
        <v>278</v>
      </c>
      <c r="I157" s="175" t="s">
        <v>155</v>
      </c>
      <c r="J157" s="175" t="s">
        <v>155</v>
      </c>
      <c r="K157" s="175" t="s">
        <v>155</v>
      </c>
      <c r="L157" s="175">
        <v>580000</v>
      </c>
      <c r="M157" s="175">
        <v>1.7876E-2</v>
      </c>
      <c r="N157" s="175">
        <v>580000</v>
      </c>
      <c r="O157" s="175">
        <v>2.9434000000000001E-3</v>
      </c>
    </row>
    <row r="158" spans="2:15" x14ac:dyDescent="0.25">
      <c r="B158" s="175" t="s">
        <v>1077</v>
      </c>
      <c r="C158" s="175" t="s">
        <v>112</v>
      </c>
      <c r="D158" s="175">
        <v>0</v>
      </c>
      <c r="E158" s="175">
        <v>1.1001E-2</v>
      </c>
      <c r="F158" s="175">
        <v>10</v>
      </c>
      <c r="G158" s="175" t="s">
        <v>89</v>
      </c>
      <c r="H158" s="175" t="s">
        <v>278</v>
      </c>
      <c r="I158" s="175" t="s">
        <v>155</v>
      </c>
      <c r="J158" s="175" t="s">
        <v>155</v>
      </c>
      <c r="K158" s="175" t="s">
        <v>155</v>
      </c>
      <c r="L158" s="175">
        <v>5800000</v>
      </c>
      <c r="M158" s="175">
        <v>6.2674000000000002E-3</v>
      </c>
      <c r="N158" s="175">
        <v>5800000</v>
      </c>
      <c r="O158" s="175">
        <v>2.9434999999999997E-4</v>
      </c>
    </row>
    <row r="159" spans="2:15" x14ac:dyDescent="0.25">
      <c r="B159" s="175" t="s">
        <v>1078</v>
      </c>
      <c r="C159" s="175" t="s">
        <v>112</v>
      </c>
      <c r="D159" s="175">
        <v>0</v>
      </c>
      <c r="E159" s="175">
        <v>1.1001E-2</v>
      </c>
      <c r="F159" s="175">
        <v>100</v>
      </c>
      <c r="G159" s="175" t="s">
        <v>89</v>
      </c>
      <c r="H159" s="175" t="s">
        <v>278</v>
      </c>
      <c r="I159" s="175" t="s">
        <v>155</v>
      </c>
      <c r="J159" s="175" t="s">
        <v>155</v>
      </c>
      <c r="K159" s="175" t="s">
        <v>155</v>
      </c>
      <c r="L159" s="175">
        <v>58000000</v>
      </c>
      <c r="M159" s="175">
        <v>2.4177000000000001E-3</v>
      </c>
      <c r="N159" s="175">
        <v>58000000</v>
      </c>
      <c r="O159" s="175">
        <v>2.9391999999999999E-5</v>
      </c>
    </row>
    <row r="160" spans="2:15" x14ac:dyDescent="0.25">
      <c r="B160" s="175" t="s">
        <v>1079</v>
      </c>
      <c r="C160" s="175" t="s">
        <v>112</v>
      </c>
      <c r="D160" s="175">
        <v>0</v>
      </c>
      <c r="E160" s="175">
        <v>1.1001E-2</v>
      </c>
      <c r="F160" s="175">
        <v>1000</v>
      </c>
      <c r="G160" s="175" t="s">
        <v>89</v>
      </c>
      <c r="H160" s="175" t="s">
        <v>278</v>
      </c>
      <c r="I160" s="175" t="s">
        <v>155</v>
      </c>
      <c r="J160" s="175" t="s">
        <v>155</v>
      </c>
      <c r="K160" s="175" t="s">
        <v>155</v>
      </c>
      <c r="L160" s="175">
        <v>580000000</v>
      </c>
      <c r="M160" s="175">
        <v>9.5148999999999993E-4</v>
      </c>
      <c r="N160" s="175">
        <v>580000000</v>
      </c>
      <c r="O160" s="175">
        <v>0</v>
      </c>
    </row>
    <row r="161" spans="2:15" x14ac:dyDescent="0.25">
      <c r="B161" s="175" t="s">
        <v>1176</v>
      </c>
      <c r="C161" s="175" t="s">
        <v>112</v>
      </c>
      <c r="D161" s="175">
        <v>0</v>
      </c>
      <c r="E161" s="175">
        <v>1.1001E-2</v>
      </c>
      <c r="F161" s="175">
        <v>10000</v>
      </c>
      <c r="G161" s="175" t="s">
        <v>89</v>
      </c>
      <c r="H161" s="175" t="s">
        <v>278</v>
      </c>
      <c r="I161" s="175" t="s">
        <v>155</v>
      </c>
      <c r="J161" s="175" t="s">
        <v>155</v>
      </c>
      <c r="K161" s="175" t="s">
        <v>155</v>
      </c>
      <c r="L161" s="175">
        <v>5800000000</v>
      </c>
      <c r="M161" s="175">
        <v>0</v>
      </c>
      <c r="N161" s="175">
        <v>5800000000</v>
      </c>
      <c r="O161" s="175">
        <v>0</v>
      </c>
    </row>
    <row r="162" spans="2:15" x14ac:dyDescent="0.25">
      <c r="B162" s="175" t="s">
        <v>282</v>
      </c>
      <c r="C162" s="175" t="s">
        <v>112</v>
      </c>
      <c r="D162" s="175">
        <v>1.0999999999999999E-2</v>
      </c>
      <c r="E162" s="175">
        <v>3.3000999999999996E-2</v>
      </c>
      <c r="F162" s="175">
        <v>9.9999999999999995E-7</v>
      </c>
      <c r="G162" s="175" t="s">
        <v>89</v>
      </c>
      <c r="H162" s="175" t="s">
        <v>278</v>
      </c>
      <c r="I162" s="175" t="s">
        <v>155</v>
      </c>
      <c r="J162" s="175" t="s">
        <v>155</v>
      </c>
      <c r="K162" s="175" t="s">
        <v>155</v>
      </c>
      <c r="L162" s="175">
        <v>18</v>
      </c>
      <c r="M162" s="175">
        <v>140</v>
      </c>
      <c r="N162" s="175">
        <v>17.338999999999999</v>
      </c>
      <c r="O162" s="175">
        <v>138.85</v>
      </c>
    </row>
    <row r="163" spans="2:15" x14ac:dyDescent="0.25">
      <c r="B163" s="175" t="s">
        <v>283</v>
      </c>
      <c r="C163" s="175" t="s">
        <v>112</v>
      </c>
      <c r="D163" s="175">
        <v>1.0999999999999999E-2</v>
      </c>
      <c r="E163" s="175">
        <v>3.3000999999999996E-2</v>
      </c>
      <c r="F163" s="175">
        <v>1.0000000000000001E-5</v>
      </c>
      <c r="G163" s="175" t="s">
        <v>89</v>
      </c>
      <c r="H163" s="175" t="s">
        <v>278</v>
      </c>
      <c r="I163" s="175" t="s">
        <v>155</v>
      </c>
      <c r="J163" s="175" t="s">
        <v>155</v>
      </c>
      <c r="K163" s="175" t="s">
        <v>155</v>
      </c>
      <c r="L163" s="175">
        <v>18.263000000000002</v>
      </c>
      <c r="M163" s="175">
        <v>133.72</v>
      </c>
      <c r="N163" s="175">
        <v>18.258000000000003</v>
      </c>
      <c r="O163" s="175">
        <v>133.57</v>
      </c>
    </row>
    <row r="164" spans="2:15" x14ac:dyDescent="0.25">
      <c r="B164" s="175" t="s">
        <v>284</v>
      </c>
      <c r="C164" s="175" t="s">
        <v>112</v>
      </c>
      <c r="D164" s="175">
        <v>1.0999999999999999E-2</v>
      </c>
      <c r="E164" s="175">
        <v>3.3000999999999996E-2</v>
      </c>
      <c r="F164" s="175">
        <v>1E-4</v>
      </c>
      <c r="G164" s="175" t="s">
        <v>89</v>
      </c>
      <c r="H164" s="175" t="s">
        <v>278</v>
      </c>
      <c r="I164" s="175" t="s">
        <v>155</v>
      </c>
      <c r="J164" s="175" t="s">
        <v>155</v>
      </c>
      <c r="K164" s="175" t="s">
        <v>155</v>
      </c>
      <c r="L164" s="175">
        <v>60.486999999999995</v>
      </c>
      <c r="M164" s="175">
        <v>46.303999999999995</v>
      </c>
      <c r="N164" s="175">
        <v>60.480999999999995</v>
      </c>
      <c r="O164" s="175">
        <v>46.04</v>
      </c>
    </row>
    <row r="165" spans="2:15" x14ac:dyDescent="0.25">
      <c r="B165" s="175" t="s">
        <v>285</v>
      </c>
      <c r="C165" s="175" t="s">
        <v>112</v>
      </c>
      <c r="D165" s="175">
        <v>1.0999999999999999E-2</v>
      </c>
      <c r="E165" s="175">
        <v>3.3000999999999996E-2</v>
      </c>
      <c r="F165" s="175">
        <v>1E-3</v>
      </c>
      <c r="G165" s="175" t="s">
        <v>89</v>
      </c>
      <c r="H165" s="175" t="s">
        <v>278</v>
      </c>
      <c r="I165" s="175" t="s">
        <v>155</v>
      </c>
      <c r="J165" s="175" t="s">
        <v>155</v>
      </c>
      <c r="K165" s="175" t="s">
        <v>155</v>
      </c>
      <c r="L165" s="175">
        <v>580.26</v>
      </c>
      <c r="M165" s="175">
        <v>4.9937999999999994</v>
      </c>
      <c r="N165" s="175">
        <v>580.25</v>
      </c>
      <c r="O165" s="175">
        <v>4.8783000000000003</v>
      </c>
    </row>
    <row r="166" spans="2:15" x14ac:dyDescent="0.25">
      <c r="B166" s="175" t="s">
        <v>286</v>
      </c>
      <c r="C166" s="175" t="s">
        <v>112</v>
      </c>
      <c r="D166" s="175">
        <v>3.3000000000000002E-2</v>
      </c>
      <c r="E166" s="175">
        <v>0.11001000000000001</v>
      </c>
      <c r="F166" s="175">
        <v>9.9999999999999995E-7</v>
      </c>
      <c r="G166" s="175" t="s">
        <v>89</v>
      </c>
      <c r="H166" s="175" t="s">
        <v>278</v>
      </c>
      <c r="I166" s="175" t="s">
        <v>155</v>
      </c>
      <c r="J166" s="175" t="s">
        <v>155</v>
      </c>
      <c r="K166" s="175" t="s">
        <v>155</v>
      </c>
      <c r="L166" s="175">
        <v>18</v>
      </c>
      <c r="M166" s="175">
        <v>100</v>
      </c>
      <c r="N166" s="175">
        <v>17.341999999999999</v>
      </c>
      <c r="O166" s="175">
        <v>104.06</v>
      </c>
    </row>
    <row r="167" spans="2:15" x14ac:dyDescent="0.25">
      <c r="B167" s="175" t="s">
        <v>287</v>
      </c>
      <c r="C167" s="175" t="s">
        <v>112</v>
      </c>
      <c r="D167" s="175">
        <v>3.3000000000000002E-2</v>
      </c>
      <c r="E167" s="175">
        <v>0.11001000000000001</v>
      </c>
      <c r="F167" s="175">
        <v>1.0000000000000001E-5</v>
      </c>
      <c r="G167" s="175" t="s">
        <v>89</v>
      </c>
      <c r="H167" s="175" t="s">
        <v>278</v>
      </c>
      <c r="I167" s="175" t="s">
        <v>155</v>
      </c>
      <c r="J167" s="175" t="s">
        <v>155</v>
      </c>
      <c r="K167" s="175" t="s">
        <v>155</v>
      </c>
      <c r="L167" s="175">
        <v>18.224</v>
      </c>
      <c r="M167" s="175">
        <v>101.51</v>
      </c>
      <c r="N167" s="175">
        <v>18.221</v>
      </c>
      <c r="O167" s="175">
        <v>101.28</v>
      </c>
    </row>
    <row r="168" spans="2:15" x14ac:dyDescent="0.25">
      <c r="B168" s="175" t="s">
        <v>288</v>
      </c>
      <c r="C168" s="175" t="s">
        <v>112</v>
      </c>
      <c r="D168" s="175">
        <v>3.3000000000000002E-2</v>
      </c>
      <c r="E168" s="175">
        <v>0.11001000000000001</v>
      </c>
      <c r="F168" s="175">
        <v>1E-4</v>
      </c>
      <c r="G168" s="175" t="s">
        <v>89</v>
      </c>
      <c r="H168" s="175" t="s">
        <v>278</v>
      </c>
      <c r="I168" s="175" t="s">
        <v>155</v>
      </c>
      <c r="J168" s="175" t="s">
        <v>155</v>
      </c>
      <c r="K168" s="175" t="s">
        <v>155</v>
      </c>
      <c r="L168" s="175">
        <v>60.259</v>
      </c>
      <c r="M168" s="175">
        <v>41.283999999999999</v>
      </c>
      <c r="N168" s="175">
        <v>60.259</v>
      </c>
      <c r="O168" s="175">
        <v>40.82</v>
      </c>
    </row>
    <row r="169" spans="2:15" x14ac:dyDescent="0.25">
      <c r="B169" s="175" t="s">
        <v>289</v>
      </c>
      <c r="C169" s="175" t="s">
        <v>112</v>
      </c>
      <c r="D169" s="175">
        <v>3.3000000000000002E-2</v>
      </c>
      <c r="E169" s="175">
        <v>0.11001000000000001</v>
      </c>
      <c r="F169" s="175">
        <v>1E-3</v>
      </c>
      <c r="G169" s="175" t="s">
        <v>89</v>
      </c>
      <c r="H169" s="175" t="s">
        <v>278</v>
      </c>
      <c r="I169" s="175" t="s">
        <v>155</v>
      </c>
      <c r="J169" s="175" t="s">
        <v>155</v>
      </c>
      <c r="K169" s="175" t="s">
        <v>155</v>
      </c>
      <c r="L169" s="175">
        <v>580.23</v>
      </c>
      <c r="M169" s="175">
        <v>4.6532999999999998</v>
      </c>
      <c r="N169" s="175">
        <v>580.23</v>
      </c>
      <c r="O169" s="175">
        <v>4.4422000000000006</v>
      </c>
    </row>
    <row r="170" spans="2:15" x14ac:dyDescent="0.25">
      <c r="B170" s="175" t="s">
        <v>290</v>
      </c>
      <c r="C170" s="175" t="s">
        <v>112</v>
      </c>
      <c r="D170" s="175">
        <v>0.11</v>
      </c>
      <c r="E170" s="175">
        <v>0.33000999999999997</v>
      </c>
      <c r="F170" s="175">
        <v>9.9999999999999995E-7</v>
      </c>
      <c r="G170" s="175" t="s">
        <v>89</v>
      </c>
      <c r="H170" s="175" t="s">
        <v>278</v>
      </c>
      <c r="I170" s="175" t="s">
        <v>155</v>
      </c>
      <c r="J170" s="175" t="s">
        <v>155</v>
      </c>
      <c r="K170" s="175" t="s">
        <v>155</v>
      </c>
      <c r="L170" s="175">
        <v>25</v>
      </c>
      <c r="M170" s="175">
        <v>300</v>
      </c>
      <c r="N170" s="175">
        <v>24.812000000000001</v>
      </c>
      <c r="O170" s="175">
        <v>296.87</v>
      </c>
    </row>
    <row r="171" spans="2:15" x14ac:dyDescent="0.25">
      <c r="B171" s="175" t="s">
        <v>291</v>
      </c>
      <c r="C171" s="175" t="s">
        <v>112</v>
      </c>
      <c r="D171" s="175">
        <v>0.11</v>
      </c>
      <c r="E171" s="175">
        <v>0.33000999999999997</v>
      </c>
      <c r="F171" s="175">
        <v>1.0000000000000001E-5</v>
      </c>
      <c r="G171" s="175" t="s">
        <v>89</v>
      </c>
      <c r="H171" s="175" t="s">
        <v>278</v>
      </c>
      <c r="I171" s="175" t="s">
        <v>155</v>
      </c>
      <c r="J171" s="175" t="s">
        <v>155</v>
      </c>
      <c r="K171" s="175" t="s">
        <v>155</v>
      </c>
      <c r="L171" s="175">
        <v>25.358000000000001</v>
      </c>
      <c r="M171" s="175">
        <v>294.79000000000002</v>
      </c>
      <c r="N171" s="175">
        <v>25.35</v>
      </c>
      <c r="O171" s="175">
        <v>294.41000000000003</v>
      </c>
    </row>
    <row r="172" spans="2:15" x14ac:dyDescent="0.25">
      <c r="B172" s="175" t="s">
        <v>292</v>
      </c>
      <c r="C172" s="175" t="s">
        <v>112</v>
      </c>
      <c r="D172" s="175">
        <v>0.11</v>
      </c>
      <c r="E172" s="175">
        <v>0.33000999999999997</v>
      </c>
      <c r="F172" s="175">
        <v>1E-4</v>
      </c>
      <c r="G172" s="175" t="s">
        <v>89</v>
      </c>
      <c r="H172" s="175" t="s">
        <v>278</v>
      </c>
      <c r="I172" s="175" t="s">
        <v>155</v>
      </c>
      <c r="J172" s="175" t="s">
        <v>155</v>
      </c>
      <c r="K172" s="175" t="s">
        <v>155</v>
      </c>
      <c r="L172" s="175">
        <v>61.466000000000001</v>
      </c>
      <c r="M172" s="175">
        <v>184.35000000000002</v>
      </c>
      <c r="N172" s="175">
        <v>61.46</v>
      </c>
      <c r="O172" s="175">
        <v>183.04999999999998</v>
      </c>
    </row>
    <row r="173" spans="2:15" x14ac:dyDescent="0.25">
      <c r="B173" s="175" t="s">
        <v>293</v>
      </c>
      <c r="C173" s="175" t="s">
        <v>112</v>
      </c>
      <c r="D173" s="175">
        <v>0.11</v>
      </c>
      <c r="E173" s="175">
        <v>0.33000999999999997</v>
      </c>
      <c r="F173" s="175">
        <v>1E-3</v>
      </c>
      <c r="G173" s="175" t="s">
        <v>89</v>
      </c>
      <c r="H173" s="175" t="s">
        <v>278</v>
      </c>
      <c r="I173" s="175" t="s">
        <v>155</v>
      </c>
      <c r="J173" s="175" t="s">
        <v>155</v>
      </c>
      <c r="K173" s="175" t="s">
        <v>155</v>
      </c>
      <c r="L173" s="175">
        <v>580.25</v>
      </c>
      <c r="M173" s="175">
        <v>24.237000000000002</v>
      </c>
      <c r="N173" s="175">
        <v>580.25</v>
      </c>
      <c r="O173" s="175">
        <v>23.449000000000002</v>
      </c>
    </row>
    <row r="174" spans="2:15" x14ac:dyDescent="0.25">
      <c r="B174" s="175" t="s">
        <v>294</v>
      </c>
      <c r="C174" s="175" t="s">
        <v>112</v>
      </c>
      <c r="D174" s="175">
        <v>0.33</v>
      </c>
      <c r="E174" s="175">
        <v>1.1000099999999999</v>
      </c>
      <c r="F174" s="175">
        <v>1.0000000000000001E-5</v>
      </c>
      <c r="G174" s="175" t="s">
        <v>89</v>
      </c>
      <c r="H174" s="175" t="s">
        <v>278</v>
      </c>
      <c r="I174" s="175" t="s">
        <v>155</v>
      </c>
      <c r="J174" s="175" t="s">
        <v>155</v>
      </c>
      <c r="K174" s="175" t="s">
        <v>155</v>
      </c>
      <c r="L174" s="175">
        <v>28</v>
      </c>
      <c r="M174" s="175">
        <v>100</v>
      </c>
      <c r="N174" s="175">
        <v>23.818000000000001</v>
      </c>
      <c r="O174" s="175">
        <v>103.66</v>
      </c>
    </row>
    <row r="175" spans="2:15" x14ac:dyDescent="0.25">
      <c r="B175" s="175" t="s">
        <v>295</v>
      </c>
      <c r="C175" s="175" t="s">
        <v>112</v>
      </c>
      <c r="D175" s="175">
        <v>0.33</v>
      </c>
      <c r="E175" s="175">
        <v>1.1000099999999999</v>
      </c>
      <c r="F175" s="175">
        <v>1E-4</v>
      </c>
      <c r="G175" s="175" t="s">
        <v>89</v>
      </c>
      <c r="H175" s="175" t="s">
        <v>278</v>
      </c>
      <c r="I175" s="175" t="s">
        <v>155</v>
      </c>
      <c r="J175" s="175" t="s">
        <v>155</v>
      </c>
      <c r="K175" s="175" t="s">
        <v>155</v>
      </c>
      <c r="L175" s="175">
        <v>52.967999999999996</v>
      </c>
      <c r="M175" s="175">
        <v>87.891999999999996</v>
      </c>
      <c r="N175" s="175">
        <v>52.866999999999997</v>
      </c>
      <c r="O175" s="175">
        <v>87.789000000000001</v>
      </c>
    </row>
    <row r="176" spans="2:15" x14ac:dyDescent="0.25">
      <c r="B176" s="175" t="s">
        <v>296</v>
      </c>
      <c r="C176" s="175" t="s">
        <v>112</v>
      </c>
      <c r="D176" s="175">
        <v>0.33</v>
      </c>
      <c r="E176" s="175">
        <v>1.1000099999999999</v>
      </c>
      <c r="F176" s="175">
        <v>1E-3</v>
      </c>
      <c r="G176" s="175" t="s">
        <v>89</v>
      </c>
      <c r="H176" s="175" t="s">
        <v>278</v>
      </c>
      <c r="I176" s="175" t="s">
        <v>155</v>
      </c>
      <c r="J176" s="175" t="s">
        <v>155</v>
      </c>
      <c r="K176" s="175" t="s">
        <v>155</v>
      </c>
      <c r="L176" s="175">
        <v>577.20000000000005</v>
      </c>
      <c r="M176" s="175">
        <v>17.401</v>
      </c>
      <c r="N176" s="175">
        <v>577.17999999999995</v>
      </c>
      <c r="O176" s="175">
        <v>17.221</v>
      </c>
    </row>
    <row r="177" spans="2:15" x14ac:dyDescent="0.25">
      <c r="B177" s="175" t="s">
        <v>297</v>
      </c>
      <c r="C177" s="175" t="s">
        <v>112</v>
      </c>
      <c r="D177" s="175">
        <v>0.33</v>
      </c>
      <c r="E177" s="175">
        <v>1.1000099999999999</v>
      </c>
      <c r="F177" s="175">
        <v>0.01</v>
      </c>
      <c r="G177" s="175" t="s">
        <v>89</v>
      </c>
      <c r="H177" s="175" t="s">
        <v>278</v>
      </c>
      <c r="I177" s="175" t="s">
        <v>155</v>
      </c>
      <c r="J177" s="175" t="s">
        <v>155</v>
      </c>
      <c r="K177" s="175" t="s">
        <v>155</v>
      </c>
      <c r="L177" s="175">
        <v>5799.7000000000007</v>
      </c>
      <c r="M177" s="175">
        <v>1.8248</v>
      </c>
      <c r="N177" s="175">
        <v>5799.7000000000007</v>
      </c>
      <c r="O177" s="175">
        <v>1.75</v>
      </c>
    </row>
    <row r="178" spans="2:15" x14ac:dyDescent="0.25">
      <c r="B178" s="175" t="s">
        <v>298</v>
      </c>
      <c r="C178" s="175" t="s">
        <v>112</v>
      </c>
      <c r="D178" s="175">
        <v>1.1000000000000001</v>
      </c>
      <c r="E178" s="175">
        <v>3.3001</v>
      </c>
      <c r="F178" s="175">
        <v>1.0000000000000001E-5</v>
      </c>
      <c r="G178" s="175" t="s">
        <v>89</v>
      </c>
      <c r="H178" s="175" t="s">
        <v>299</v>
      </c>
      <c r="I178" s="175" t="s">
        <v>155</v>
      </c>
      <c r="J178" s="175" t="s">
        <v>155</v>
      </c>
      <c r="K178" s="175" t="s">
        <v>155</v>
      </c>
      <c r="L178" s="175">
        <v>0.25</v>
      </c>
      <c r="M178" s="175">
        <v>0.1</v>
      </c>
      <c r="N178" s="175">
        <v>0.23096</v>
      </c>
      <c r="O178" s="175">
        <v>0.10410999999999999</v>
      </c>
    </row>
    <row r="179" spans="2:15" x14ac:dyDescent="0.25">
      <c r="B179" s="175" t="s">
        <v>300</v>
      </c>
      <c r="C179" s="175" t="s">
        <v>112</v>
      </c>
      <c r="D179" s="175">
        <v>1.1000000000000001</v>
      </c>
      <c r="E179" s="175">
        <v>3.3001</v>
      </c>
      <c r="F179" s="175">
        <v>1E-4</v>
      </c>
      <c r="G179" s="175" t="s">
        <v>89</v>
      </c>
      <c r="H179" s="175" t="s">
        <v>299</v>
      </c>
      <c r="I179" s="175" t="s">
        <v>155</v>
      </c>
      <c r="J179" s="175" t="s">
        <v>155</v>
      </c>
      <c r="K179" s="175" t="s">
        <v>155</v>
      </c>
      <c r="L179" s="175">
        <v>0.25</v>
      </c>
      <c r="M179" s="175">
        <v>0.10329000000000001</v>
      </c>
      <c r="N179" s="175">
        <v>0.23666000000000001</v>
      </c>
      <c r="O179" s="175">
        <v>0.10324999999999999</v>
      </c>
    </row>
    <row r="180" spans="2:15" x14ac:dyDescent="0.25">
      <c r="B180" s="175" t="s">
        <v>301</v>
      </c>
      <c r="C180" s="175" t="s">
        <v>112</v>
      </c>
      <c r="D180" s="175">
        <v>1.1000000000000001</v>
      </c>
      <c r="E180" s="175">
        <v>3.3001</v>
      </c>
      <c r="F180" s="175">
        <v>1E-3</v>
      </c>
      <c r="G180" s="175" t="s">
        <v>89</v>
      </c>
      <c r="H180" s="175" t="s">
        <v>299</v>
      </c>
      <c r="I180" s="175" t="s">
        <v>155</v>
      </c>
      <c r="J180" s="175" t="s">
        <v>155</v>
      </c>
      <c r="K180" s="175" t="s">
        <v>155</v>
      </c>
      <c r="L180" s="175">
        <v>0.60486999999999991</v>
      </c>
      <c r="M180" s="175">
        <v>6.4429E-2</v>
      </c>
      <c r="N180" s="175">
        <v>0.60441</v>
      </c>
      <c r="O180" s="175">
        <v>6.4221E-2</v>
      </c>
    </row>
    <row r="181" spans="2:15" x14ac:dyDescent="0.25">
      <c r="B181" s="175" t="s">
        <v>302</v>
      </c>
      <c r="C181" s="175" t="s">
        <v>112</v>
      </c>
      <c r="D181" s="175">
        <v>1.1000000000000001</v>
      </c>
      <c r="E181" s="175">
        <v>3.3001</v>
      </c>
      <c r="F181" s="175">
        <v>0.01</v>
      </c>
      <c r="G181" s="175" t="s">
        <v>89</v>
      </c>
      <c r="H181" s="175" t="s">
        <v>299</v>
      </c>
      <c r="I181" s="175" t="s">
        <v>155</v>
      </c>
      <c r="J181" s="175" t="s">
        <v>155</v>
      </c>
      <c r="K181" s="175" t="s">
        <v>155</v>
      </c>
      <c r="L181" s="175">
        <v>5.8014000000000001</v>
      </c>
      <c r="M181" s="175">
        <v>8.3760999999999992E-3</v>
      </c>
      <c r="N181" s="175">
        <v>5.8011999999999997</v>
      </c>
      <c r="O181" s="175">
        <v>8.2293999999999996E-3</v>
      </c>
    </row>
    <row r="182" spans="2:15" x14ac:dyDescent="0.25">
      <c r="B182" s="175" t="s">
        <v>303</v>
      </c>
      <c r="C182" s="175" t="s">
        <v>112</v>
      </c>
      <c r="D182" s="175">
        <v>3.3</v>
      </c>
      <c r="E182" s="175">
        <v>11.000999999999999</v>
      </c>
      <c r="F182" s="175">
        <v>1E-4</v>
      </c>
      <c r="G182" s="175" t="s">
        <v>89</v>
      </c>
      <c r="H182" s="175" t="s">
        <v>299</v>
      </c>
      <c r="I182" s="175" t="s">
        <v>155</v>
      </c>
      <c r="J182" s="175" t="s">
        <v>155</v>
      </c>
      <c r="K182" s="175" t="s">
        <v>155</v>
      </c>
      <c r="L182" s="175">
        <v>0.17</v>
      </c>
      <c r="M182" s="175">
        <v>0.1</v>
      </c>
      <c r="N182" s="175">
        <v>0.12474</v>
      </c>
      <c r="O182" s="175">
        <v>0.10353</v>
      </c>
    </row>
    <row r="183" spans="2:15" x14ac:dyDescent="0.25">
      <c r="B183" s="175" t="s">
        <v>304</v>
      </c>
      <c r="C183" s="175" t="s">
        <v>112</v>
      </c>
      <c r="D183" s="175">
        <v>3.3</v>
      </c>
      <c r="E183" s="175">
        <v>11.000999999999999</v>
      </c>
      <c r="F183" s="175">
        <v>1E-3</v>
      </c>
      <c r="G183" s="175" t="s">
        <v>89</v>
      </c>
      <c r="H183" s="175" t="s">
        <v>299</v>
      </c>
      <c r="I183" s="175" t="s">
        <v>155</v>
      </c>
      <c r="J183" s="175" t="s">
        <v>155</v>
      </c>
      <c r="K183" s="175" t="s">
        <v>155</v>
      </c>
      <c r="L183" s="175">
        <v>0.46536</v>
      </c>
      <c r="M183" s="175">
        <v>8.4151000000000004E-2</v>
      </c>
      <c r="N183" s="175">
        <v>0.46464</v>
      </c>
      <c r="O183" s="175">
        <v>8.4043999999999994E-2</v>
      </c>
    </row>
    <row r="184" spans="2:15" x14ac:dyDescent="0.25">
      <c r="B184" s="175" t="s">
        <v>305</v>
      </c>
      <c r="C184" s="175" t="s">
        <v>112</v>
      </c>
      <c r="D184" s="175">
        <v>3.3</v>
      </c>
      <c r="E184" s="175">
        <v>11.000999999999999</v>
      </c>
      <c r="F184" s="175">
        <v>0.01</v>
      </c>
      <c r="G184" s="175" t="s">
        <v>89</v>
      </c>
      <c r="H184" s="175" t="s">
        <v>299</v>
      </c>
      <c r="I184" s="175" t="s">
        <v>155</v>
      </c>
      <c r="J184" s="175" t="s">
        <v>155</v>
      </c>
      <c r="K184" s="175" t="s">
        <v>155</v>
      </c>
      <c r="L184" s="175">
        <v>5.7681999999999993</v>
      </c>
      <c r="M184" s="175">
        <v>1.5398E-2</v>
      </c>
      <c r="N184" s="175">
        <v>5.7681999999999993</v>
      </c>
      <c r="O184" s="175">
        <v>1.5238E-2</v>
      </c>
    </row>
    <row r="185" spans="2:15" x14ac:dyDescent="0.25">
      <c r="B185" s="175" t="s">
        <v>306</v>
      </c>
      <c r="C185" s="175" t="s">
        <v>112</v>
      </c>
      <c r="D185" s="175">
        <v>3.3</v>
      </c>
      <c r="E185" s="175">
        <v>11.000999999999999</v>
      </c>
      <c r="F185" s="175">
        <v>0.1</v>
      </c>
      <c r="G185" s="175" t="s">
        <v>89</v>
      </c>
      <c r="H185" s="175" t="s">
        <v>299</v>
      </c>
      <c r="I185" s="175" t="s">
        <v>155</v>
      </c>
      <c r="J185" s="175" t="s">
        <v>155</v>
      </c>
      <c r="K185" s="175" t="s">
        <v>155</v>
      </c>
      <c r="L185" s="175">
        <v>57.997</v>
      </c>
      <c r="M185" s="175">
        <v>1.6098E-3</v>
      </c>
      <c r="N185" s="175">
        <v>57.997</v>
      </c>
      <c r="O185" s="175">
        <v>1.5437999999999999E-3</v>
      </c>
    </row>
    <row r="186" spans="2:15" x14ac:dyDescent="0.25">
      <c r="B186" s="175" t="s">
        <v>307</v>
      </c>
      <c r="C186" s="175" t="s">
        <v>112</v>
      </c>
      <c r="D186" s="175">
        <v>11</v>
      </c>
      <c r="E186" s="175">
        <v>33.000999999999998</v>
      </c>
      <c r="F186" s="175">
        <v>1E-4</v>
      </c>
      <c r="G186" s="175" t="s">
        <v>89</v>
      </c>
      <c r="H186" s="175" t="s">
        <v>299</v>
      </c>
      <c r="I186" s="175" t="s">
        <v>155</v>
      </c>
      <c r="J186" s="175" t="s">
        <v>155</v>
      </c>
      <c r="K186" s="175" t="s">
        <v>155</v>
      </c>
      <c r="L186" s="175">
        <v>1.3</v>
      </c>
      <c r="M186" s="175">
        <v>0.1</v>
      </c>
      <c r="N186" s="175">
        <v>1.1560999999999999</v>
      </c>
      <c r="O186" s="175">
        <v>0.10412</v>
      </c>
    </row>
    <row r="187" spans="2:15" x14ac:dyDescent="0.25">
      <c r="B187" s="175" t="s">
        <v>308</v>
      </c>
      <c r="C187" s="175" t="s">
        <v>112</v>
      </c>
      <c r="D187" s="175">
        <v>11</v>
      </c>
      <c r="E187" s="175">
        <v>33.000999999999998</v>
      </c>
      <c r="F187" s="175">
        <v>1E-3</v>
      </c>
      <c r="G187" s="175" t="s">
        <v>89</v>
      </c>
      <c r="H187" s="175" t="s">
        <v>299</v>
      </c>
      <c r="I187" s="175" t="s">
        <v>155</v>
      </c>
      <c r="J187" s="175" t="s">
        <v>155</v>
      </c>
      <c r="K187" s="175" t="s">
        <v>155</v>
      </c>
      <c r="L187" s="175">
        <v>1.3</v>
      </c>
      <c r="M187" s="175">
        <v>0.10253</v>
      </c>
      <c r="N187" s="175">
        <v>1.2442</v>
      </c>
      <c r="O187" s="175">
        <v>0.10252</v>
      </c>
    </row>
    <row r="188" spans="2:15" x14ac:dyDescent="0.25">
      <c r="B188" s="175" t="s">
        <v>309</v>
      </c>
      <c r="C188" s="175" t="s">
        <v>112</v>
      </c>
      <c r="D188" s="175">
        <v>11</v>
      </c>
      <c r="E188" s="175">
        <v>33.000999999999998</v>
      </c>
      <c r="F188" s="175">
        <v>0.01</v>
      </c>
      <c r="G188" s="175" t="s">
        <v>89</v>
      </c>
      <c r="H188" s="175" t="s">
        <v>299</v>
      </c>
      <c r="I188" s="175" t="s">
        <v>155</v>
      </c>
      <c r="J188" s="175" t="s">
        <v>155</v>
      </c>
      <c r="K188" s="175" t="s">
        <v>155</v>
      </c>
      <c r="L188" s="175">
        <v>5.6613999999999995</v>
      </c>
      <c r="M188" s="175">
        <v>5.2694999999999999E-2</v>
      </c>
      <c r="N188" s="175">
        <v>5.6604999999999999</v>
      </c>
      <c r="O188" s="175">
        <v>5.2621000000000001E-2</v>
      </c>
    </row>
    <row r="189" spans="2:15" x14ac:dyDescent="0.25">
      <c r="B189" s="175" t="s">
        <v>310</v>
      </c>
      <c r="C189" s="175" t="s">
        <v>112</v>
      </c>
      <c r="D189" s="175">
        <v>11</v>
      </c>
      <c r="E189" s="175">
        <v>33.000999999999998</v>
      </c>
      <c r="F189" s="175">
        <v>0.1</v>
      </c>
      <c r="G189" s="175" t="s">
        <v>89</v>
      </c>
      <c r="H189" s="175" t="s">
        <v>299</v>
      </c>
      <c r="I189" s="175" t="s">
        <v>155</v>
      </c>
      <c r="J189" s="175" t="s">
        <v>155</v>
      </c>
      <c r="K189" s="175" t="s">
        <v>155</v>
      </c>
      <c r="L189" s="175">
        <v>57.977999999999994</v>
      </c>
      <c r="M189" s="175">
        <v>6.2174999999999999E-3</v>
      </c>
      <c r="N189" s="175">
        <v>57.977999999999994</v>
      </c>
      <c r="O189" s="175">
        <v>6.1738000000000001E-3</v>
      </c>
    </row>
    <row r="190" spans="2:15" x14ac:dyDescent="0.25">
      <c r="B190" s="175" t="s">
        <v>311</v>
      </c>
      <c r="C190" s="175" t="s">
        <v>112</v>
      </c>
      <c r="D190" s="175">
        <v>33</v>
      </c>
      <c r="E190" s="175">
        <v>110.01</v>
      </c>
      <c r="F190" s="175">
        <v>1E-3</v>
      </c>
      <c r="G190" s="175" t="s">
        <v>89</v>
      </c>
      <c r="H190" s="175" t="s">
        <v>299</v>
      </c>
      <c r="I190" s="175" t="s">
        <v>155</v>
      </c>
      <c r="J190" s="175" t="s">
        <v>155</v>
      </c>
      <c r="K190" s="175" t="s">
        <v>155</v>
      </c>
      <c r="L190" s="175">
        <v>1.3</v>
      </c>
      <c r="M190" s="175">
        <v>0.13</v>
      </c>
      <c r="N190" s="175">
        <v>1.2346999999999999</v>
      </c>
      <c r="O190" s="175">
        <v>0.12665000000000001</v>
      </c>
    </row>
    <row r="191" spans="2:15" x14ac:dyDescent="0.25">
      <c r="B191" s="175" t="s">
        <v>312</v>
      </c>
      <c r="C191" s="175" t="s">
        <v>112</v>
      </c>
      <c r="D191" s="175">
        <v>33</v>
      </c>
      <c r="E191" s="175">
        <v>110.01</v>
      </c>
      <c r="F191" s="175">
        <v>0.01</v>
      </c>
      <c r="G191" s="175" t="s">
        <v>89</v>
      </c>
      <c r="H191" s="175" t="s">
        <v>299</v>
      </c>
      <c r="I191" s="175" t="s">
        <v>155</v>
      </c>
      <c r="J191" s="175" t="s">
        <v>155</v>
      </c>
      <c r="K191" s="175" t="s">
        <v>155</v>
      </c>
      <c r="L191" s="175">
        <v>4.3529999999999998</v>
      </c>
      <c r="M191" s="175">
        <v>0.10804999999999999</v>
      </c>
      <c r="N191" s="175">
        <v>4.3500999999999994</v>
      </c>
      <c r="O191" s="175">
        <v>0.10797</v>
      </c>
    </row>
    <row r="192" spans="2:15" x14ac:dyDescent="0.25">
      <c r="B192" s="175" t="s">
        <v>313</v>
      </c>
      <c r="C192" s="175" t="s">
        <v>112</v>
      </c>
      <c r="D192" s="175">
        <v>33</v>
      </c>
      <c r="E192" s="175">
        <v>110.01</v>
      </c>
      <c r="F192" s="175">
        <v>0.1</v>
      </c>
      <c r="G192" s="175" t="s">
        <v>89</v>
      </c>
      <c r="H192" s="175" t="s">
        <v>299</v>
      </c>
      <c r="I192" s="175" t="s">
        <v>155</v>
      </c>
      <c r="J192" s="175" t="s">
        <v>155</v>
      </c>
      <c r="K192" s="175" t="s">
        <v>155</v>
      </c>
      <c r="L192" s="175">
        <v>57.521000000000001</v>
      </c>
      <c r="M192" s="175">
        <v>2.2172999999999998E-2</v>
      </c>
      <c r="N192" s="175">
        <v>57.521999999999998</v>
      </c>
      <c r="O192" s="175">
        <v>2.2051000000000001E-2</v>
      </c>
    </row>
    <row r="193" spans="2:15" x14ac:dyDescent="0.25">
      <c r="B193" s="175" t="s">
        <v>314</v>
      </c>
      <c r="C193" s="175" t="s">
        <v>112</v>
      </c>
      <c r="D193" s="175">
        <v>33</v>
      </c>
      <c r="E193" s="175">
        <v>110.01</v>
      </c>
      <c r="F193" s="175">
        <v>1</v>
      </c>
      <c r="G193" s="175" t="s">
        <v>89</v>
      </c>
      <c r="H193" s="175" t="s">
        <v>299</v>
      </c>
      <c r="I193" s="175" t="s">
        <v>155</v>
      </c>
      <c r="J193" s="175" t="s">
        <v>155</v>
      </c>
      <c r="K193" s="175" t="s">
        <v>155</v>
      </c>
      <c r="L193" s="175">
        <v>579.95000000000005</v>
      </c>
      <c r="M193" s="175">
        <v>2.2970999999999998E-3</v>
      </c>
      <c r="N193" s="175">
        <v>579.95000000000005</v>
      </c>
      <c r="O193" s="175">
        <v>2.2464999999999998E-3</v>
      </c>
    </row>
    <row r="194" spans="2:15" x14ac:dyDescent="0.25">
      <c r="B194" s="175" t="s">
        <v>315</v>
      </c>
      <c r="C194" s="175" t="s">
        <v>112</v>
      </c>
      <c r="D194" s="175">
        <v>110</v>
      </c>
      <c r="E194" s="175">
        <v>330.01</v>
      </c>
      <c r="F194" s="175">
        <v>1E-3</v>
      </c>
      <c r="G194" s="175" t="s">
        <v>89</v>
      </c>
      <c r="H194" s="175" t="s">
        <v>299</v>
      </c>
      <c r="I194" s="175" t="s">
        <v>155</v>
      </c>
      <c r="J194" s="175" t="s">
        <v>155</v>
      </c>
      <c r="K194" s="175" t="s">
        <v>155</v>
      </c>
      <c r="L194" s="175">
        <v>12</v>
      </c>
      <c r="M194" s="175">
        <v>0.14000000000000001</v>
      </c>
      <c r="N194" s="175">
        <v>11.565</v>
      </c>
      <c r="O194" s="175">
        <v>0.13930000000000001</v>
      </c>
    </row>
    <row r="195" spans="2:15" x14ac:dyDescent="0.25">
      <c r="B195" s="175" t="s">
        <v>316</v>
      </c>
      <c r="C195" s="175" t="s">
        <v>112</v>
      </c>
      <c r="D195" s="175">
        <v>110</v>
      </c>
      <c r="E195" s="175">
        <v>330.01</v>
      </c>
      <c r="F195" s="175">
        <v>0.01</v>
      </c>
      <c r="G195" s="175" t="s">
        <v>89</v>
      </c>
      <c r="H195" s="175" t="s">
        <v>299</v>
      </c>
      <c r="I195" s="175" t="s">
        <v>155</v>
      </c>
      <c r="J195" s="175" t="s">
        <v>155</v>
      </c>
      <c r="K195" s="175" t="s">
        <v>155</v>
      </c>
      <c r="L195" s="175">
        <v>12.289</v>
      </c>
      <c r="M195" s="175">
        <v>0.13783999999999999</v>
      </c>
      <c r="N195" s="175">
        <v>12.283999999999999</v>
      </c>
      <c r="O195" s="175">
        <v>0.13782</v>
      </c>
    </row>
    <row r="196" spans="2:15" x14ac:dyDescent="0.25">
      <c r="B196" s="175" t="s">
        <v>317</v>
      </c>
      <c r="C196" s="175" t="s">
        <v>112</v>
      </c>
      <c r="D196" s="175">
        <v>110</v>
      </c>
      <c r="E196" s="175">
        <v>330.01</v>
      </c>
      <c r="F196" s="175">
        <v>0.1</v>
      </c>
      <c r="G196" s="175" t="s">
        <v>89</v>
      </c>
      <c r="H196" s="175" t="s">
        <v>299</v>
      </c>
      <c r="I196" s="175" t="s">
        <v>155</v>
      </c>
      <c r="J196" s="175" t="s">
        <v>155</v>
      </c>
      <c r="K196" s="175" t="s">
        <v>155</v>
      </c>
      <c r="L196" s="175">
        <v>55.025999999999996</v>
      </c>
      <c r="M196" s="175">
        <v>8.0748E-2</v>
      </c>
      <c r="N196" s="175">
        <v>55.024000000000001</v>
      </c>
      <c r="O196" s="175">
        <v>8.0667000000000003E-2</v>
      </c>
    </row>
    <row r="197" spans="2:15" x14ac:dyDescent="0.25">
      <c r="B197" s="175" t="s">
        <v>318</v>
      </c>
      <c r="C197" s="175" t="s">
        <v>112</v>
      </c>
      <c r="D197" s="175">
        <v>110</v>
      </c>
      <c r="E197" s="175">
        <v>330.01</v>
      </c>
      <c r="F197" s="175">
        <v>1</v>
      </c>
      <c r="G197" s="175" t="s">
        <v>89</v>
      </c>
      <c r="H197" s="175" t="s">
        <v>299</v>
      </c>
      <c r="I197" s="175" t="s">
        <v>155</v>
      </c>
      <c r="J197" s="175" t="s">
        <v>155</v>
      </c>
      <c r="K197" s="175" t="s">
        <v>155</v>
      </c>
      <c r="L197" s="175">
        <v>579.51</v>
      </c>
      <c r="M197" s="175">
        <v>1.0142E-2</v>
      </c>
      <c r="N197" s="175">
        <v>579.51</v>
      </c>
      <c r="O197" s="175">
        <v>1.0090999999999999E-2</v>
      </c>
    </row>
    <row r="198" spans="2:15" x14ac:dyDescent="0.25">
      <c r="B198" s="175" t="s">
        <v>319</v>
      </c>
      <c r="C198" s="175" t="s">
        <v>112</v>
      </c>
      <c r="D198" s="175">
        <v>330</v>
      </c>
      <c r="E198" s="175">
        <v>1100.01</v>
      </c>
      <c r="F198" s="175">
        <v>0.01</v>
      </c>
      <c r="G198" s="175" t="s">
        <v>89</v>
      </c>
      <c r="H198" s="175" t="s">
        <v>299</v>
      </c>
      <c r="I198" s="175" t="s">
        <v>155</v>
      </c>
      <c r="J198" s="175" t="s">
        <v>155</v>
      </c>
      <c r="K198" s="175" t="s">
        <v>155</v>
      </c>
      <c r="L198" s="175">
        <v>16</v>
      </c>
      <c r="M198" s="175">
        <v>0.17</v>
      </c>
      <c r="N198" s="175">
        <v>12.340999999999999</v>
      </c>
      <c r="O198" s="175">
        <v>0.17274</v>
      </c>
    </row>
    <row r="199" spans="2:15" x14ac:dyDescent="0.25">
      <c r="B199" s="175" t="s">
        <v>320</v>
      </c>
      <c r="C199" s="175" t="s">
        <v>112</v>
      </c>
      <c r="D199" s="175">
        <v>330</v>
      </c>
      <c r="E199" s="175">
        <v>1100.01</v>
      </c>
      <c r="F199" s="175">
        <v>0.1</v>
      </c>
      <c r="G199" s="175" t="s">
        <v>89</v>
      </c>
      <c r="H199" s="175" t="s">
        <v>299</v>
      </c>
      <c r="I199" s="175" t="s">
        <v>155</v>
      </c>
      <c r="J199" s="175" t="s">
        <v>155</v>
      </c>
      <c r="K199" s="175" t="s">
        <v>155</v>
      </c>
      <c r="L199" s="175">
        <v>38.744</v>
      </c>
      <c r="M199" s="175">
        <v>0.15612999999999999</v>
      </c>
      <c r="N199" s="175">
        <v>38.701999999999998</v>
      </c>
      <c r="O199" s="175">
        <v>0.15611</v>
      </c>
    </row>
    <row r="200" spans="2:15" x14ac:dyDescent="0.25">
      <c r="B200" s="175" t="s">
        <v>321</v>
      </c>
      <c r="C200" s="175" t="s">
        <v>112</v>
      </c>
      <c r="D200" s="175">
        <v>330</v>
      </c>
      <c r="E200" s="175">
        <v>1100.01</v>
      </c>
      <c r="F200" s="175">
        <v>1</v>
      </c>
      <c r="G200" s="175" t="s">
        <v>89</v>
      </c>
      <c r="H200" s="175" t="s">
        <v>299</v>
      </c>
      <c r="I200" s="175" t="s">
        <v>155</v>
      </c>
      <c r="J200" s="175" t="s">
        <v>155</v>
      </c>
      <c r="K200" s="175" t="s">
        <v>155</v>
      </c>
      <c r="L200" s="175">
        <v>571.17999999999995</v>
      </c>
      <c r="M200" s="175">
        <v>3.9240999999999998E-2</v>
      </c>
      <c r="N200" s="175">
        <v>571.17999999999995</v>
      </c>
      <c r="O200" s="175">
        <v>3.9164999999999998E-2</v>
      </c>
    </row>
    <row r="201" spans="2:15" x14ac:dyDescent="0.25">
      <c r="B201" s="175" t="s">
        <v>322</v>
      </c>
      <c r="C201" s="175" t="s">
        <v>112</v>
      </c>
      <c r="D201" s="175">
        <v>330</v>
      </c>
      <c r="E201" s="175">
        <v>1100.01</v>
      </c>
      <c r="F201" s="175">
        <v>10</v>
      </c>
      <c r="G201" s="175" t="s">
        <v>89</v>
      </c>
      <c r="H201" s="175" t="s">
        <v>299</v>
      </c>
      <c r="I201" s="175" t="s">
        <v>155</v>
      </c>
      <c r="J201" s="175" t="s">
        <v>155</v>
      </c>
      <c r="K201" s="175" t="s">
        <v>155</v>
      </c>
      <c r="L201" s="175">
        <v>5799.1</v>
      </c>
      <c r="M201" s="175">
        <v>4.0775999999999998E-3</v>
      </c>
      <c r="N201" s="175">
        <v>5799.1</v>
      </c>
      <c r="O201" s="175">
        <v>4.0445999999999998E-3</v>
      </c>
    </row>
    <row r="202" spans="2:15" x14ac:dyDescent="0.25">
      <c r="B202" s="175" t="s">
        <v>323</v>
      </c>
      <c r="C202" s="175" t="s">
        <v>112</v>
      </c>
      <c r="D202" s="175">
        <v>1100</v>
      </c>
      <c r="E202" s="175">
        <v>3301</v>
      </c>
      <c r="F202" s="175">
        <v>0.01</v>
      </c>
      <c r="G202" s="175" t="s">
        <v>89</v>
      </c>
      <c r="H202" s="175" t="s">
        <v>324</v>
      </c>
      <c r="I202" s="175" t="s">
        <v>155</v>
      </c>
      <c r="J202" s="175" t="s">
        <v>155</v>
      </c>
      <c r="K202" s="175" t="s">
        <v>155</v>
      </c>
      <c r="L202" s="175">
        <v>0.19</v>
      </c>
      <c r="M202" s="175">
        <v>1.7000000000000001E-4</v>
      </c>
      <c r="N202" s="175">
        <v>0.17338999999999999</v>
      </c>
      <c r="O202" s="175">
        <v>1.7317999999999999E-4</v>
      </c>
    </row>
    <row r="203" spans="2:15" x14ac:dyDescent="0.25">
      <c r="B203" s="175" t="s">
        <v>325</v>
      </c>
      <c r="C203" s="175" t="s">
        <v>112</v>
      </c>
      <c r="D203" s="175">
        <v>1100</v>
      </c>
      <c r="E203" s="175">
        <v>3301</v>
      </c>
      <c r="F203" s="175">
        <v>0.1</v>
      </c>
      <c r="G203" s="175" t="s">
        <v>89</v>
      </c>
      <c r="H203" s="175" t="s">
        <v>324</v>
      </c>
      <c r="I203" s="175" t="s">
        <v>155</v>
      </c>
      <c r="J203" s="175" t="s">
        <v>155</v>
      </c>
      <c r="K203" s="175" t="s">
        <v>155</v>
      </c>
      <c r="L203" s="175">
        <v>0.19</v>
      </c>
      <c r="M203" s="175">
        <v>1.7215000000000001E-4</v>
      </c>
      <c r="N203" s="175">
        <v>0.17910000000000001</v>
      </c>
      <c r="O203" s="175">
        <v>1.7213000000000002E-4</v>
      </c>
    </row>
    <row r="204" spans="2:15" x14ac:dyDescent="0.25">
      <c r="B204" s="175" t="s">
        <v>326</v>
      </c>
      <c r="C204" s="175" t="s">
        <v>112</v>
      </c>
      <c r="D204" s="175">
        <v>1100</v>
      </c>
      <c r="E204" s="175">
        <v>3301</v>
      </c>
      <c r="F204" s="175">
        <v>1</v>
      </c>
      <c r="G204" s="175" t="s">
        <v>89</v>
      </c>
      <c r="H204" s="175" t="s">
        <v>324</v>
      </c>
      <c r="I204" s="175" t="s">
        <v>155</v>
      </c>
      <c r="J204" s="175" t="s">
        <v>155</v>
      </c>
      <c r="K204" s="175" t="s">
        <v>155</v>
      </c>
      <c r="L204" s="175">
        <v>0.55515999999999999</v>
      </c>
      <c r="M204" s="175">
        <v>1.1804000000000002E-4</v>
      </c>
      <c r="N204" s="175">
        <v>0.55501</v>
      </c>
      <c r="O204" s="175">
        <v>1.1789E-4</v>
      </c>
    </row>
    <row r="205" spans="2:15" x14ac:dyDescent="0.25">
      <c r="B205" s="175" t="s">
        <v>327</v>
      </c>
      <c r="C205" s="175" t="s">
        <v>112</v>
      </c>
      <c r="D205" s="175">
        <v>1100</v>
      </c>
      <c r="E205" s="175">
        <v>3301</v>
      </c>
      <c r="F205" s="175">
        <v>10</v>
      </c>
      <c r="G205" s="175" t="s">
        <v>89</v>
      </c>
      <c r="H205" s="175" t="s">
        <v>324</v>
      </c>
      <c r="I205" s="175" t="s">
        <v>155</v>
      </c>
      <c r="J205" s="175" t="s">
        <v>155</v>
      </c>
      <c r="K205" s="175" t="s">
        <v>155</v>
      </c>
      <c r="L205" s="175">
        <v>5.7932999999999995</v>
      </c>
      <c r="M205" s="175">
        <v>1.6590000000000002E-5</v>
      </c>
      <c r="N205" s="175">
        <v>5.7932999999999995</v>
      </c>
      <c r="O205" s="175">
        <v>1.6469000000000001E-5</v>
      </c>
    </row>
    <row r="206" spans="2:15" x14ac:dyDescent="0.25">
      <c r="B206" s="175" t="s">
        <v>328</v>
      </c>
      <c r="C206" s="175" t="s">
        <v>112</v>
      </c>
      <c r="D206" s="175">
        <v>3300</v>
      </c>
      <c r="E206" s="175">
        <v>11001</v>
      </c>
      <c r="F206" s="175">
        <v>0.1</v>
      </c>
      <c r="G206" s="175" t="s">
        <v>89</v>
      </c>
      <c r="H206" s="175" t="s">
        <v>324</v>
      </c>
      <c r="I206" s="175" t="s">
        <v>155</v>
      </c>
      <c r="J206" s="175" t="s">
        <v>155</v>
      </c>
      <c r="K206" s="175" t="s">
        <v>155</v>
      </c>
      <c r="L206" s="175">
        <v>0.33</v>
      </c>
      <c r="M206" s="175">
        <v>6.8999999999999997E-4</v>
      </c>
      <c r="N206" s="175">
        <v>0.29032999999999998</v>
      </c>
      <c r="O206" s="175">
        <v>6.9271999999999997E-4</v>
      </c>
    </row>
    <row r="207" spans="2:15" x14ac:dyDescent="0.25">
      <c r="B207" s="175" t="s">
        <v>329</v>
      </c>
      <c r="C207" s="175" t="s">
        <v>112</v>
      </c>
      <c r="D207" s="175">
        <v>3300</v>
      </c>
      <c r="E207" s="175">
        <v>11001</v>
      </c>
      <c r="F207" s="175">
        <v>1</v>
      </c>
      <c r="G207" s="175" t="s">
        <v>89</v>
      </c>
      <c r="H207" s="175" t="s">
        <v>324</v>
      </c>
      <c r="I207" s="175" t="s">
        <v>155</v>
      </c>
      <c r="J207" s="175" t="s">
        <v>155</v>
      </c>
      <c r="K207" s="175" t="s">
        <v>155</v>
      </c>
      <c r="L207" s="175">
        <v>0.37289</v>
      </c>
      <c r="M207" s="175">
        <v>6.8715000000000009E-4</v>
      </c>
      <c r="N207" s="175">
        <v>0.37252000000000002</v>
      </c>
      <c r="O207" s="175">
        <v>6.8716000000000003E-4</v>
      </c>
    </row>
    <row r="208" spans="2:15" x14ac:dyDescent="0.25">
      <c r="B208" s="175" t="s">
        <v>330</v>
      </c>
      <c r="C208" s="175" t="s">
        <v>112</v>
      </c>
      <c r="D208" s="175">
        <v>3300</v>
      </c>
      <c r="E208" s="175">
        <v>11001</v>
      </c>
      <c r="F208" s="175">
        <v>10</v>
      </c>
      <c r="G208" s="175" t="s">
        <v>89</v>
      </c>
      <c r="H208" s="175" t="s">
        <v>324</v>
      </c>
      <c r="I208" s="175" t="s">
        <v>155</v>
      </c>
      <c r="J208" s="175" t="s">
        <v>155</v>
      </c>
      <c r="K208" s="175" t="s">
        <v>155</v>
      </c>
      <c r="L208" s="175">
        <v>4.8625999999999996</v>
      </c>
      <c r="M208" s="175">
        <v>4.4972000000000002E-4</v>
      </c>
      <c r="N208" s="175">
        <v>4.8622999999999994</v>
      </c>
      <c r="O208" s="175">
        <v>4.4966E-4</v>
      </c>
    </row>
    <row r="209" spans="2:15" x14ac:dyDescent="0.25">
      <c r="B209" s="175" t="s">
        <v>331</v>
      </c>
      <c r="C209" s="175" t="s">
        <v>112</v>
      </c>
      <c r="D209" s="175">
        <v>3300</v>
      </c>
      <c r="E209" s="175">
        <v>11001</v>
      </c>
      <c r="F209" s="175">
        <v>100</v>
      </c>
      <c r="G209" s="175" t="s">
        <v>89</v>
      </c>
      <c r="H209" s="175" t="s">
        <v>324</v>
      </c>
      <c r="I209" s="175" t="s">
        <v>155</v>
      </c>
      <c r="J209" s="175" t="s">
        <v>155</v>
      </c>
      <c r="K209" s="175" t="s">
        <v>155</v>
      </c>
      <c r="L209" s="175">
        <v>57.851999999999997</v>
      </c>
      <c r="M209" s="175">
        <v>6.2355999999999997E-5</v>
      </c>
      <c r="N209" s="175">
        <v>57.851999999999997</v>
      </c>
      <c r="O209" s="175">
        <v>6.2304000000000005E-5</v>
      </c>
    </row>
    <row r="210" spans="2:15" x14ac:dyDescent="0.25">
      <c r="B210" s="175" t="s">
        <v>332</v>
      </c>
      <c r="C210" s="175" t="s">
        <v>112</v>
      </c>
      <c r="D210" s="175">
        <v>11000</v>
      </c>
      <c r="E210" s="175">
        <v>33001</v>
      </c>
      <c r="F210" s="175">
        <v>0.1</v>
      </c>
      <c r="G210" s="175" t="s">
        <v>89</v>
      </c>
      <c r="H210" s="175" t="s">
        <v>324</v>
      </c>
      <c r="I210" s="175" t="s">
        <v>155</v>
      </c>
      <c r="J210" s="175" t="s">
        <v>155</v>
      </c>
      <c r="K210" s="175" t="s">
        <v>155</v>
      </c>
      <c r="L210" s="175">
        <v>2.9</v>
      </c>
      <c r="M210" s="175">
        <v>1.1999999999999999E-3</v>
      </c>
      <c r="N210" s="175">
        <v>2.8873000000000002</v>
      </c>
      <c r="O210" s="175">
        <v>1.1548000000000001E-3</v>
      </c>
    </row>
    <row r="211" spans="2:15" x14ac:dyDescent="0.25">
      <c r="B211" s="175" t="s">
        <v>333</v>
      </c>
      <c r="C211" s="175" t="s">
        <v>112</v>
      </c>
      <c r="D211" s="175">
        <v>11000</v>
      </c>
      <c r="E211" s="175">
        <v>33001</v>
      </c>
      <c r="F211" s="175">
        <v>1</v>
      </c>
      <c r="G211" s="175" t="s">
        <v>89</v>
      </c>
      <c r="H211" s="175" t="s">
        <v>324</v>
      </c>
      <c r="I211" s="175" t="s">
        <v>155</v>
      </c>
      <c r="J211" s="175" t="s">
        <v>155</v>
      </c>
      <c r="K211" s="175" t="s">
        <v>155</v>
      </c>
      <c r="L211" s="175">
        <v>2.9004000000000003</v>
      </c>
      <c r="M211" s="175">
        <v>1.1545000000000001E-3</v>
      </c>
      <c r="N211" s="175">
        <v>2.9000000000000004</v>
      </c>
      <c r="O211" s="175">
        <v>1.1545000000000001E-3</v>
      </c>
    </row>
    <row r="212" spans="2:15" x14ac:dyDescent="0.25">
      <c r="B212" s="175" t="s">
        <v>334</v>
      </c>
      <c r="C212" s="175" t="s">
        <v>112</v>
      </c>
      <c r="D212" s="175">
        <v>11000</v>
      </c>
      <c r="E212" s="175">
        <v>33001</v>
      </c>
      <c r="F212" s="175">
        <v>10</v>
      </c>
      <c r="G212" s="175" t="s">
        <v>89</v>
      </c>
      <c r="H212" s="175" t="s">
        <v>324</v>
      </c>
      <c r="I212" s="175" t="s">
        <v>155</v>
      </c>
      <c r="J212" s="175" t="s">
        <v>155</v>
      </c>
      <c r="K212" s="175" t="s">
        <v>155</v>
      </c>
      <c r="L212" s="175">
        <v>4.2484000000000002</v>
      </c>
      <c r="M212" s="175">
        <v>1.1259E-3</v>
      </c>
      <c r="N212" s="175">
        <v>4.2477999999999998</v>
      </c>
      <c r="O212" s="175">
        <v>1.1259E-3</v>
      </c>
    </row>
    <row r="213" spans="2:15" x14ac:dyDescent="0.25">
      <c r="B213" s="175" t="s">
        <v>335</v>
      </c>
      <c r="C213" s="175" t="s">
        <v>112</v>
      </c>
      <c r="D213" s="175">
        <v>11000</v>
      </c>
      <c r="E213" s="175">
        <v>33001</v>
      </c>
      <c r="F213" s="175">
        <v>100</v>
      </c>
      <c r="G213" s="175" t="s">
        <v>89</v>
      </c>
      <c r="H213" s="175" t="s">
        <v>324</v>
      </c>
      <c r="I213" s="175" t="s">
        <v>155</v>
      </c>
      <c r="J213" s="175" t="s">
        <v>155</v>
      </c>
      <c r="K213" s="175" t="s">
        <v>155</v>
      </c>
      <c r="L213" s="175">
        <v>54.574999999999996</v>
      </c>
      <c r="M213" s="175">
        <v>4.9852000000000002E-4</v>
      </c>
      <c r="N213" s="175">
        <v>54.574999999999996</v>
      </c>
      <c r="O213" s="175">
        <v>4.9846000000000005E-4</v>
      </c>
    </row>
    <row r="214" spans="2:15" x14ac:dyDescent="0.25">
      <c r="B214" s="175" t="s">
        <v>336</v>
      </c>
      <c r="C214" s="175" t="s">
        <v>112</v>
      </c>
      <c r="D214" s="175">
        <v>33000</v>
      </c>
      <c r="E214" s="175">
        <v>110010</v>
      </c>
      <c r="F214" s="175">
        <v>1</v>
      </c>
      <c r="G214" s="175" t="s">
        <v>89</v>
      </c>
      <c r="H214" s="175" t="s">
        <v>324</v>
      </c>
      <c r="I214" s="175" t="s">
        <v>155</v>
      </c>
      <c r="J214" s="175" t="s">
        <v>155</v>
      </c>
      <c r="K214" s="175" t="s">
        <v>155</v>
      </c>
      <c r="L214" s="175">
        <v>3.5</v>
      </c>
      <c r="M214" s="175">
        <v>5.7999999999999996E-3</v>
      </c>
      <c r="N214" s="175">
        <v>3.4662999999999999</v>
      </c>
      <c r="O214" s="175">
        <v>5.7735E-3</v>
      </c>
    </row>
    <row r="215" spans="2:15" x14ac:dyDescent="0.25">
      <c r="B215" s="175" t="s">
        <v>337</v>
      </c>
      <c r="C215" s="175" t="s">
        <v>112</v>
      </c>
      <c r="D215" s="175">
        <v>33000</v>
      </c>
      <c r="E215" s="175">
        <v>110010</v>
      </c>
      <c r="F215" s="175">
        <v>10</v>
      </c>
      <c r="G215" s="175" t="s">
        <v>89</v>
      </c>
      <c r="H215" s="175" t="s">
        <v>324</v>
      </c>
      <c r="I215" s="175" t="s">
        <v>155</v>
      </c>
      <c r="J215" s="175" t="s">
        <v>155</v>
      </c>
      <c r="K215" s="175" t="s">
        <v>155</v>
      </c>
      <c r="L215" s="175">
        <v>3.5803000000000003</v>
      </c>
      <c r="M215" s="175">
        <v>5.7727000000000004E-3</v>
      </c>
      <c r="N215" s="175">
        <v>3.5792000000000002</v>
      </c>
      <c r="O215" s="175">
        <v>5.7727000000000004E-3</v>
      </c>
    </row>
    <row r="216" spans="2:15" x14ac:dyDescent="0.25">
      <c r="B216" s="175" t="s">
        <v>338</v>
      </c>
      <c r="C216" s="175" t="s">
        <v>112</v>
      </c>
      <c r="D216" s="175">
        <v>33000</v>
      </c>
      <c r="E216" s="175">
        <v>110010</v>
      </c>
      <c r="F216" s="175">
        <v>100</v>
      </c>
      <c r="G216" s="175" t="s">
        <v>89</v>
      </c>
      <c r="H216" s="175" t="s">
        <v>324</v>
      </c>
      <c r="I216" s="175" t="s">
        <v>155</v>
      </c>
      <c r="J216" s="175" t="s">
        <v>155</v>
      </c>
      <c r="K216" s="175" t="s">
        <v>155</v>
      </c>
      <c r="L216" s="175">
        <v>14.462999999999999</v>
      </c>
      <c r="M216" s="175">
        <v>5.6975000000000003E-3</v>
      </c>
      <c r="N216" s="175">
        <v>14.465</v>
      </c>
      <c r="O216" s="175">
        <v>5.6974E-3</v>
      </c>
    </row>
    <row r="217" spans="2:15" x14ac:dyDescent="0.25">
      <c r="B217" s="175" t="s">
        <v>339</v>
      </c>
      <c r="C217" s="175" t="s">
        <v>112</v>
      </c>
      <c r="D217" s="175">
        <v>33000</v>
      </c>
      <c r="E217" s="175">
        <v>110010</v>
      </c>
      <c r="F217" s="175">
        <v>1000</v>
      </c>
      <c r="G217" s="175" t="s">
        <v>89</v>
      </c>
      <c r="H217" s="175" t="s">
        <v>324</v>
      </c>
      <c r="I217" s="175" t="s">
        <v>155</v>
      </c>
      <c r="J217" s="175" t="s">
        <v>155</v>
      </c>
      <c r="K217" s="175" t="s">
        <v>155</v>
      </c>
      <c r="L217" s="175">
        <v>503.99</v>
      </c>
      <c r="M217" s="175">
        <v>3.2606000000000002E-3</v>
      </c>
      <c r="N217" s="175">
        <v>503.99</v>
      </c>
      <c r="O217" s="175">
        <v>3.2604999999999999E-3</v>
      </c>
    </row>
    <row r="218" spans="2:15" x14ac:dyDescent="0.25">
      <c r="B218" s="175" t="s">
        <v>340</v>
      </c>
      <c r="C218" s="175" t="s">
        <v>112</v>
      </c>
      <c r="D218" s="175">
        <v>110000</v>
      </c>
      <c r="E218" s="175">
        <v>330010</v>
      </c>
      <c r="F218" s="175">
        <v>1</v>
      </c>
      <c r="G218" s="175" t="s">
        <v>89</v>
      </c>
      <c r="H218" s="175" t="s">
        <v>324</v>
      </c>
      <c r="I218" s="175" t="s">
        <v>155</v>
      </c>
      <c r="J218" s="175" t="s">
        <v>155</v>
      </c>
      <c r="K218" s="175" t="s">
        <v>155</v>
      </c>
      <c r="L218" s="175">
        <v>120</v>
      </c>
      <c r="M218" s="175">
        <v>5.7999999999999996E-3</v>
      </c>
      <c r="N218" s="175">
        <v>115.47</v>
      </c>
      <c r="O218" s="175">
        <v>5.7735E-3</v>
      </c>
    </row>
    <row r="219" spans="2:15" x14ac:dyDescent="0.25">
      <c r="B219" s="175" t="s">
        <v>341</v>
      </c>
      <c r="C219" s="175" t="s">
        <v>112</v>
      </c>
      <c r="D219" s="175">
        <v>110000</v>
      </c>
      <c r="E219" s="175">
        <v>330010</v>
      </c>
      <c r="F219" s="175">
        <v>10</v>
      </c>
      <c r="G219" s="175" t="s">
        <v>89</v>
      </c>
      <c r="H219" s="175" t="s">
        <v>324</v>
      </c>
      <c r="I219" s="175" t="s">
        <v>155</v>
      </c>
      <c r="J219" s="175" t="s">
        <v>155</v>
      </c>
      <c r="K219" s="175" t="s">
        <v>155</v>
      </c>
      <c r="L219" s="175">
        <v>120</v>
      </c>
      <c r="M219" s="175">
        <v>5.7733999999999997E-3</v>
      </c>
      <c r="N219" s="175">
        <v>115.52000000000001</v>
      </c>
      <c r="O219" s="175">
        <v>5.7733999999999997E-3</v>
      </c>
    </row>
    <row r="220" spans="2:15" x14ac:dyDescent="0.25">
      <c r="B220" s="175" t="s">
        <v>342</v>
      </c>
      <c r="C220" s="175" t="s">
        <v>112</v>
      </c>
      <c r="D220" s="175">
        <v>110000</v>
      </c>
      <c r="E220" s="175">
        <v>330010</v>
      </c>
      <c r="F220" s="175">
        <v>100</v>
      </c>
      <c r="G220" s="175" t="s">
        <v>89</v>
      </c>
      <c r="H220" s="175" t="s">
        <v>324</v>
      </c>
      <c r="I220" s="175" t="s">
        <v>155</v>
      </c>
      <c r="J220" s="175" t="s">
        <v>155</v>
      </c>
      <c r="K220" s="175" t="s">
        <v>155</v>
      </c>
      <c r="L220" s="175">
        <v>120</v>
      </c>
      <c r="M220" s="175">
        <v>5.7670999999999998E-3</v>
      </c>
      <c r="N220" s="175">
        <v>118.42</v>
      </c>
      <c r="O220" s="175">
        <v>5.7670999999999998E-3</v>
      </c>
    </row>
    <row r="221" spans="2:15" x14ac:dyDescent="0.25">
      <c r="B221" s="175" t="s">
        <v>343</v>
      </c>
      <c r="C221" s="175" t="s">
        <v>112</v>
      </c>
      <c r="D221" s="175">
        <v>110000</v>
      </c>
      <c r="E221" s="175">
        <v>330010</v>
      </c>
      <c r="F221" s="175">
        <v>1000</v>
      </c>
      <c r="G221" s="175" t="s">
        <v>89</v>
      </c>
      <c r="H221" s="175" t="s">
        <v>324</v>
      </c>
      <c r="I221" s="175" t="s">
        <v>155</v>
      </c>
      <c r="J221" s="175" t="s">
        <v>155</v>
      </c>
      <c r="K221" s="175" t="s">
        <v>155</v>
      </c>
      <c r="L221" s="175">
        <v>371.65999999999997</v>
      </c>
      <c r="M221" s="175">
        <v>5.2445000000000009E-3</v>
      </c>
      <c r="N221" s="175">
        <v>371.67</v>
      </c>
      <c r="O221" s="175">
        <v>5.2443999999999998E-3</v>
      </c>
    </row>
    <row r="222" spans="2:15" x14ac:dyDescent="0.25">
      <c r="B222" s="175" t="s">
        <v>344</v>
      </c>
      <c r="C222" s="175" t="s">
        <v>112</v>
      </c>
      <c r="D222" s="175">
        <v>330000</v>
      </c>
      <c r="E222" s="175">
        <v>1100010</v>
      </c>
      <c r="F222" s="175">
        <v>10</v>
      </c>
      <c r="G222" s="175" t="s">
        <v>89</v>
      </c>
      <c r="H222" s="175" t="s">
        <v>324</v>
      </c>
      <c r="I222" s="175" t="s">
        <v>155</v>
      </c>
      <c r="J222" s="175" t="s">
        <v>155</v>
      </c>
      <c r="K222" s="175" t="s">
        <v>155</v>
      </c>
      <c r="L222" s="175">
        <v>930</v>
      </c>
      <c r="M222" s="175">
        <v>1.7000000000000001E-2</v>
      </c>
      <c r="N222" s="175">
        <v>577.19000000000005</v>
      </c>
      <c r="O222" s="175">
        <v>1.7321000000000003E-2</v>
      </c>
    </row>
    <row r="223" spans="2:15" x14ac:dyDescent="0.25">
      <c r="B223" s="175" t="s">
        <v>345</v>
      </c>
      <c r="C223" s="175" t="s">
        <v>112</v>
      </c>
      <c r="D223" s="175">
        <v>330000</v>
      </c>
      <c r="E223" s="175">
        <v>1100010</v>
      </c>
      <c r="F223" s="175">
        <v>100</v>
      </c>
      <c r="G223" s="175" t="s">
        <v>89</v>
      </c>
      <c r="H223" s="175" t="s">
        <v>324</v>
      </c>
      <c r="I223" s="175" t="s">
        <v>155</v>
      </c>
      <c r="J223" s="175" t="s">
        <v>155</v>
      </c>
      <c r="K223" s="175" t="s">
        <v>155</v>
      </c>
      <c r="L223" s="175">
        <v>930</v>
      </c>
      <c r="M223" s="175">
        <v>1.7320000000000002E-2</v>
      </c>
      <c r="N223" s="175">
        <v>578</v>
      </c>
      <c r="O223" s="175">
        <v>1.7320000000000002E-2</v>
      </c>
    </row>
    <row r="224" spans="2:15" x14ac:dyDescent="0.25">
      <c r="B224" s="175" t="s">
        <v>346</v>
      </c>
      <c r="C224" s="175" t="s">
        <v>112</v>
      </c>
      <c r="D224" s="175">
        <v>330000</v>
      </c>
      <c r="E224" s="175">
        <v>1100010</v>
      </c>
      <c r="F224" s="175">
        <v>1000</v>
      </c>
      <c r="G224" s="175" t="s">
        <v>89</v>
      </c>
      <c r="H224" s="175" t="s">
        <v>324</v>
      </c>
      <c r="I224" s="175" t="s">
        <v>155</v>
      </c>
      <c r="J224" s="175" t="s">
        <v>155</v>
      </c>
      <c r="K224" s="175" t="s">
        <v>155</v>
      </c>
      <c r="L224" s="175">
        <v>930</v>
      </c>
      <c r="M224" s="175">
        <v>1.7297E-2</v>
      </c>
      <c r="N224" s="175">
        <v>611.79</v>
      </c>
      <c r="O224" s="175">
        <v>1.7297E-2</v>
      </c>
    </row>
    <row r="225" spans="2:15" x14ac:dyDescent="0.25">
      <c r="B225" s="175" t="s">
        <v>347</v>
      </c>
      <c r="C225" s="175" t="s">
        <v>112</v>
      </c>
      <c r="D225" s="175">
        <v>330000</v>
      </c>
      <c r="E225" s="175">
        <v>1100010</v>
      </c>
      <c r="F225" s="175">
        <v>10000</v>
      </c>
      <c r="G225" s="175" t="s">
        <v>89</v>
      </c>
      <c r="H225" s="175" t="s">
        <v>324</v>
      </c>
      <c r="I225" s="175" t="s">
        <v>155</v>
      </c>
      <c r="J225" s="175" t="s">
        <v>155</v>
      </c>
      <c r="K225" s="175" t="s">
        <v>155</v>
      </c>
      <c r="L225" s="175">
        <v>3454.2</v>
      </c>
      <c r="M225" s="175">
        <v>1.5468000000000001E-2</v>
      </c>
      <c r="N225" s="175">
        <v>3454.1</v>
      </c>
      <c r="O225" s="175">
        <v>1.5468000000000001E-2</v>
      </c>
    </row>
    <row r="226" spans="2:15" x14ac:dyDescent="0.25">
      <c r="B226" s="175" t="s">
        <v>1177</v>
      </c>
      <c r="C226" s="175" t="s">
        <v>112</v>
      </c>
      <c r="D226" s="175">
        <v>1100000</v>
      </c>
      <c r="E226" s="175">
        <v>1101000</v>
      </c>
      <c r="F226" s="175">
        <v>10</v>
      </c>
      <c r="G226" s="175" t="s">
        <v>89</v>
      </c>
      <c r="H226" s="175" t="s">
        <v>324</v>
      </c>
      <c r="I226" s="175" t="s">
        <v>155</v>
      </c>
      <c r="J226" s="175" t="s">
        <v>155</v>
      </c>
      <c r="K226" s="175" t="s">
        <v>155</v>
      </c>
      <c r="L226" s="175">
        <v>930</v>
      </c>
      <c r="M226" s="175">
        <v>1.7000000000000001E-2</v>
      </c>
      <c r="N226" s="175">
        <v>577.19000000000005</v>
      </c>
      <c r="O226" s="175">
        <v>1.7321000000000003E-2</v>
      </c>
    </row>
    <row r="227" spans="2:15" x14ac:dyDescent="0.25">
      <c r="B227" s="175" t="s">
        <v>1178</v>
      </c>
      <c r="C227" s="175" t="s">
        <v>112</v>
      </c>
      <c r="D227" s="175">
        <v>1100000</v>
      </c>
      <c r="E227" s="175">
        <v>1101000</v>
      </c>
      <c r="F227" s="175">
        <v>100</v>
      </c>
      <c r="G227" s="175" t="s">
        <v>89</v>
      </c>
      <c r="H227" s="175" t="s">
        <v>324</v>
      </c>
      <c r="I227" s="175" t="s">
        <v>155</v>
      </c>
      <c r="J227" s="175" t="s">
        <v>155</v>
      </c>
      <c r="K227" s="175" t="s">
        <v>155</v>
      </c>
      <c r="L227" s="175">
        <v>930</v>
      </c>
      <c r="M227" s="175">
        <v>1.7320000000000002E-2</v>
      </c>
      <c r="N227" s="175">
        <v>578</v>
      </c>
      <c r="O227" s="175">
        <v>1.7320000000000002E-2</v>
      </c>
    </row>
    <row r="228" spans="2:15" x14ac:dyDescent="0.25">
      <c r="B228" s="175" t="s">
        <v>1179</v>
      </c>
      <c r="C228" s="175" t="s">
        <v>112</v>
      </c>
      <c r="D228" s="175">
        <v>1100000</v>
      </c>
      <c r="E228" s="175">
        <v>1101000</v>
      </c>
      <c r="F228" s="175">
        <v>1000</v>
      </c>
      <c r="G228" s="175" t="s">
        <v>89</v>
      </c>
      <c r="H228" s="175" t="s">
        <v>324</v>
      </c>
      <c r="I228" s="175" t="s">
        <v>155</v>
      </c>
      <c r="J228" s="175" t="s">
        <v>155</v>
      </c>
      <c r="K228" s="175" t="s">
        <v>155</v>
      </c>
      <c r="L228" s="175">
        <v>930</v>
      </c>
      <c r="M228" s="175">
        <v>1.7297E-2</v>
      </c>
      <c r="N228" s="175">
        <v>611.79</v>
      </c>
      <c r="O228" s="175">
        <v>1.7297E-2</v>
      </c>
    </row>
    <row r="229" spans="2:15" x14ac:dyDescent="0.25">
      <c r="B229" s="175" t="s">
        <v>1180</v>
      </c>
      <c r="C229" s="175" t="s">
        <v>112</v>
      </c>
      <c r="D229" s="175">
        <v>1100000</v>
      </c>
      <c r="E229" s="175">
        <v>1101000</v>
      </c>
      <c r="F229" s="175">
        <v>10000</v>
      </c>
      <c r="G229" s="175" t="s">
        <v>89</v>
      </c>
      <c r="H229" s="175" t="s">
        <v>324</v>
      </c>
      <c r="I229" s="175" t="s">
        <v>155</v>
      </c>
      <c r="J229" s="175" t="s">
        <v>155</v>
      </c>
      <c r="K229" s="175" t="s">
        <v>155</v>
      </c>
      <c r="L229" s="175">
        <v>3454.2</v>
      </c>
      <c r="M229" s="175">
        <v>1.5468000000000001E-2</v>
      </c>
      <c r="N229" s="175">
        <v>3454.1</v>
      </c>
      <c r="O229" s="175">
        <v>1.5468000000000001E-2</v>
      </c>
    </row>
    <row r="230" spans="2:15" x14ac:dyDescent="0.25">
      <c r="B230" s="175" t="s">
        <v>832</v>
      </c>
      <c r="C230" s="175" t="s">
        <v>109</v>
      </c>
      <c r="D230" s="175">
        <v>0</v>
      </c>
      <c r="E230" s="175">
        <v>3.3009999999999998E-2</v>
      </c>
      <c r="F230" s="175">
        <v>9.9999999999999995E-7</v>
      </c>
      <c r="G230" s="175" t="s">
        <v>87</v>
      </c>
      <c r="H230" s="175" t="s">
        <v>8</v>
      </c>
      <c r="I230" s="175">
        <v>0.01</v>
      </c>
      <c r="J230" s="175">
        <v>4.5010000000000001E-2</v>
      </c>
      <c r="K230" s="175" t="s">
        <v>704</v>
      </c>
      <c r="L230" s="175">
        <v>25</v>
      </c>
      <c r="M230" s="175">
        <v>1700</v>
      </c>
      <c r="N230" s="175">
        <v>23.181000000000001</v>
      </c>
      <c r="O230" s="175">
        <v>1732</v>
      </c>
    </row>
    <row r="231" spans="2:15" x14ac:dyDescent="0.25">
      <c r="B231" s="175" t="s">
        <v>834</v>
      </c>
      <c r="C231" s="175" t="s">
        <v>109</v>
      </c>
      <c r="D231" s="175">
        <v>0</v>
      </c>
      <c r="E231" s="175">
        <v>3.3009999999999998E-2</v>
      </c>
      <c r="F231" s="175">
        <v>1.0000000000000001E-5</v>
      </c>
      <c r="G231" s="175" t="s">
        <v>87</v>
      </c>
      <c r="H231" s="175" t="s">
        <v>8</v>
      </c>
      <c r="I231" s="175">
        <v>0.01</v>
      </c>
      <c r="J231" s="175">
        <v>4.5010000000000001E-2</v>
      </c>
      <c r="K231" s="175" t="s">
        <v>704</v>
      </c>
      <c r="L231" s="175">
        <v>25</v>
      </c>
      <c r="M231" s="175">
        <v>1718.2</v>
      </c>
      <c r="N231" s="175">
        <v>23.854000000000003</v>
      </c>
      <c r="O231" s="175">
        <v>1717.9</v>
      </c>
    </row>
    <row r="232" spans="2:15" x14ac:dyDescent="0.25">
      <c r="B232" s="175" t="s">
        <v>835</v>
      </c>
      <c r="C232" s="175" t="s">
        <v>109</v>
      </c>
      <c r="D232" s="175">
        <v>0</v>
      </c>
      <c r="E232" s="175">
        <v>3.3009999999999998E-2</v>
      </c>
      <c r="F232" s="175">
        <v>1E-4</v>
      </c>
      <c r="G232" s="175" t="s">
        <v>87</v>
      </c>
      <c r="H232" s="175" t="s">
        <v>8</v>
      </c>
      <c r="I232" s="175">
        <v>0.01</v>
      </c>
      <c r="J232" s="175">
        <v>4.5010000000000001E-2</v>
      </c>
      <c r="K232" s="175" t="s">
        <v>704</v>
      </c>
      <c r="L232" s="175">
        <v>62.01</v>
      </c>
      <c r="M232" s="175">
        <v>1125.5</v>
      </c>
      <c r="N232" s="175">
        <v>61.998999999999995</v>
      </c>
      <c r="O232" s="175">
        <v>1123.8</v>
      </c>
    </row>
    <row r="233" spans="2:15" x14ac:dyDescent="0.25">
      <c r="B233" s="175" t="s">
        <v>836</v>
      </c>
      <c r="C233" s="175" t="s">
        <v>109</v>
      </c>
      <c r="D233" s="175">
        <v>0</v>
      </c>
      <c r="E233" s="175">
        <v>3.3009999999999998E-2</v>
      </c>
      <c r="F233" s="175">
        <v>1E-3</v>
      </c>
      <c r="G233" s="175" t="s">
        <v>87</v>
      </c>
      <c r="H233" s="175" t="s">
        <v>8</v>
      </c>
      <c r="I233" s="175">
        <v>0.01</v>
      </c>
      <c r="J233" s="175">
        <v>4.5010000000000001E-2</v>
      </c>
      <c r="K233" s="175" t="s">
        <v>704</v>
      </c>
      <c r="L233" s="175">
        <v>580.38</v>
      </c>
      <c r="M233" s="175">
        <v>157.54000000000002</v>
      </c>
      <c r="N233" s="175">
        <v>580.38</v>
      </c>
      <c r="O233" s="175">
        <v>156.32999999999998</v>
      </c>
    </row>
    <row r="234" spans="2:15" x14ac:dyDescent="0.25">
      <c r="B234" s="175" t="s">
        <v>837</v>
      </c>
      <c r="C234" s="175" t="s">
        <v>109</v>
      </c>
      <c r="D234" s="175">
        <v>0</v>
      </c>
      <c r="E234" s="175">
        <v>3.3009999999999998E-2</v>
      </c>
      <c r="F234" s="175">
        <v>0.01</v>
      </c>
      <c r="G234" s="175" t="s">
        <v>87</v>
      </c>
      <c r="H234" s="175" t="s">
        <v>8</v>
      </c>
      <c r="I234" s="175">
        <v>0.01</v>
      </c>
      <c r="J234" s="175">
        <v>4.5010000000000001E-2</v>
      </c>
      <c r="K234" s="175" t="s">
        <v>704</v>
      </c>
      <c r="L234" s="175">
        <v>5800</v>
      </c>
      <c r="M234" s="175">
        <v>16.202000000000002</v>
      </c>
      <c r="N234" s="175">
        <v>5800</v>
      </c>
      <c r="O234" s="175">
        <v>15.713999999999999</v>
      </c>
    </row>
    <row r="235" spans="2:15" x14ac:dyDescent="0.25">
      <c r="B235" s="175" t="s">
        <v>1181</v>
      </c>
      <c r="C235" s="175" t="s">
        <v>109</v>
      </c>
      <c r="D235" s="175">
        <v>0</v>
      </c>
      <c r="E235" s="175">
        <v>3.3009999999999998E-2</v>
      </c>
      <c r="F235" s="175">
        <v>0.1</v>
      </c>
      <c r="G235" s="175" t="s">
        <v>87</v>
      </c>
      <c r="H235" s="175" t="s">
        <v>8</v>
      </c>
      <c r="I235" s="175">
        <v>0.01</v>
      </c>
      <c r="J235" s="175">
        <v>4.5010000000000001E-2</v>
      </c>
      <c r="K235" s="175" t="s">
        <v>704</v>
      </c>
      <c r="L235" s="175">
        <v>58000</v>
      </c>
      <c r="M235" s="175">
        <v>1.7665</v>
      </c>
      <c r="N235" s="175">
        <v>58000</v>
      </c>
      <c r="O235" s="175">
        <v>1.5714999999999999</v>
      </c>
    </row>
    <row r="236" spans="2:15" x14ac:dyDescent="0.25">
      <c r="B236" s="175" t="s">
        <v>1182</v>
      </c>
      <c r="C236" s="175" t="s">
        <v>109</v>
      </c>
      <c r="D236" s="175">
        <v>0</v>
      </c>
      <c r="E236" s="175">
        <v>3.3009999999999998E-2</v>
      </c>
      <c r="F236" s="175">
        <v>1</v>
      </c>
      <c r="G236" s="175" t="s">
        <v>87</v>
      </c>
      <c r="H236" s="175" t="s">
        <v>8</v>
      </c>
      <c r="I236" s="175">
        <v>0.01</v>
      </c>
      <c r="J236" s="175">
        <v>4.5010000000000001E-2</v>
      </c>
      <c r="K236" s="175" t="s">
        <v>704</v>
      </c>
      <c r="L236" s="175">
        <v>580000</v>
      </c>
      <c r="M236" s="175">
        <v>0.23514000000000002</v>
      </c>
      <c r="N236" s="175">
        <v>580000</v>
      </c>
      <c r="O236" s="175">
        <v>0.15715000000000001</v>
      </c>
    </row>
    <row r="237" spans="2:15" x14ac:dyDescent="0.25">
      <c r="B237" s="175" t="s">
        <v>1183</v>
      </c>
      <c r="C237" s="175" t="s">
        <v>109</v>
      </c>
      <c r="D237" s="175">
        <v>0</v>
      </c>
      <c r="E237" s="175">
        <v>3.3009999999999998E-2</v>
      </c>
      <c r="F237" s="175">
        <v>10</v>
      </c>
      <c r="G237" s="175" t="s">
        <v>87</v>
      </c>
      <c r="H237" s="175" t="s">
        <v>8</v>
      </c>
      <c r="I237" s="175">
        <v>0.01</v>
      </c>
      <c r="J237" s="175">
        <v>4.5010000000000001E-2</v>
      </c>
      <c r="K237" s="175" t="s">
        <v>704</v>
      </c>
      <c r="L237" s="175">
        <v>5800000</v>
      </c>
      <c r="M237" s="175">
        <v>4.6912000000000002E-2</v>
      </c>
      <c r="N237" s="175">
        <v>5800000</v>
      </c>
      <c r="O237" s="175">
        <v>1.5715E-2</v>
      </c>
    </row>
    <row r="238" spans="2:15" x14ac:dyDescent="0.25">
      <c r="B238" s="175" t="s">
        <v>1184</v>
      </c>
      <c r="C238" s="175" t="s">
        <v>109</v>
      </c>
      <c r="D238" s="175">
        <v>0</v>
      </c>
      <c r="E238" s="175">
        <v>3.3009999999999998E-2</v>
      </c>
      <c r="F238" s="175">
        <v>9.9999999999999995E-7</v>
      </c>
      <c r="G238" s="175" t="s">
        <v>87</v>
      </c>
      <c r="H238" s="175" t="s">
        <v>8</v>
      </c>
      <c r="I238" s="175">
        <v>4.4999999999999998E-2</v>
      </c>
      <c r="J238" s="175">
        <v>10.00001</v>
      </c>
      <c r="K238" s="175" t="s">
        <v>704</v>
      </c>
      <c r="L238" s="175">
        <v>24</v>
      </c>
      <c r="M238" s="175">
        <v>1200</v>
      </c>
      <c r="N238" s="175">
        <v>23.184999999999999</v>
      </c>
      <c r="O238" s="175">
        <v>1155.4000000000001</v>
      </c>
    </row>
    <row r="239" spans="2:15" x14ac:dyDescent="0.25">
      <c r="B239" s="175" t="s">
        <v>1185</v>
      </c>
      <c r="C239" s="175" t="s">
        <v>109</v>
      </c>
      <c r="D239" s="175">
        <v>0</v>
      </c>
      <c r="E239" s="175">
        <v>3.3009999999999998E-2</v>
      </c>
      <c r="F239" s="175">
        <v>1.0000000000000001E-5</v>
      </c>
      <c r="G239" s="175" t="s">
        <v>87</v>
      </c>
      <c r="H239" s="175" t="s">
        <v>8</v>
      </c>
      <c r="I239" s="175">
        <v>4.4999999999999998E-2</v>
      </c>
      <c r="J239" s="175">
        <v>10.00001</v>
      </c>
      <c r="K239" s="175" t="s">
        <v>704</v>
      </c>
      <c r="L239" s="175">
        <v>24</v>
      </c>
      <c r="M239" s="175">
        <v>1143.3999999999999</v>
      </c>
      <c r="N239" s="175">
        <v>23.87</v>
      </c>
      <c r="O239" s="175">
        <v>1142.8</v>
      </c>
    </row>
    <row r="240" spans="2:15" x14ac:dyDescent="0.25">
      <c r="B240" s="175" t="s">
        <v>1186</v>
      </c>
      <c r="C240" s="175" t="s">
        <v>109</v>
      </c>
      <c r="D240" s="175">
        <v>0</v>
      </c>
      <c r="E240" s="175">
        <v>3.3009999999999998E-2</v>
      </c>
      <c r="F240" s="175">
        <v>1E-4</v>
      </c>
      <c r="G240" s="175" t="s">
        <v>87</v>
      </c>
      <c r="H240" s="175" t="s">
        <v>8</v>
      </c>
      <c r="I240" s="175">
        <v>4.4999999999999998E-2</v>
      </c>
      <c r="J240" s="175">
        <v>10.00001</v>
      </c>
      <c r="K240" s="175" t="s">
        <v>704</v>
      </c>
      <c r="L240" s="175">
        <v>62.236999999999995</v>
      </c>
      <c r="M240" s="175">
        <v>673.84</v>
      </c>
      <c r="N240" s="175">
        <v>62.224999999999994</v>
      </c>
      <c r="O240" s="175">
        <v>671.86</v>
      </c>
    </row>
    <row r="241" spans="2:15" x14ac:dyDescent="0.25">
      <c r="B241" s="175" t="s">
        <v>1187</v>
      </c>
      <c r="C241" s="175" t="s">
        <v>109</v>
      </c>
      <c r="D241" s="175">
        <v>0</v>
      </c>
      <c r="E241" s="175">
        <v>3.3009999999999998E-2</v>
      </c>
      <c r="F241" s="175">
        <v>1E-3</v>
      </c>
      <c r="G241" s="175" t="s">
        <v>87</v>
      </c>
      <c r="H241" s="175" t="s">
        <v>8</v>
      </c>
      <c r="I241" s="175">
        <v>4.4999999999999998E-2</v>
      </c>
      <c r="J241" s="175">
        <v>10.00001</v>
      </c>
      <c r="K241" s="175" t="s">
        <v>704</v>
      </c>
      <c r="L241" s="175">
        <v>580.42999999999995</v>
      </c>
      <c r="M241" s="175">
        <v>86.247</v>
      </c>
      <c r="N241" s="175">
        <v>580.42999999999995</v>
      </c>
      <c r="O241" s="175">
        <v>85.036000000000001</v>
      </c>
    </row>
    <row r="242" spans="2:15" x14ac:dyDescent="0.25">
      <c r="B242" s="175" t="s">
        <v>1188</v>
      </c>
      <c r="C242" s="175" t="s">
        <v>109</v>
      </c>
      <c r="D242" s="175">
        <v>0</v>
      </c>
      <c r="E242" s="175">
        <v>3.3009999999999998E-2</v>
      </c>
      <c r="F242" s="175">
        <v>0.01</v>
      </c>
      <c r="G242" s="175" t="s">
        <v>87</v>
      </c>
      <c r="H242" s="175" t="s">
        <v>8</v>
      </c>
      <c r="I242" s="175">
        <v>4.4999999999999998E-2</v>
      </c>
      <c r="J242" s="175">
        <v>10.00001</v>
      </c>
      <c r="K242" s="175" t="s">
        <v>704</v>
      </c>
      <c r="L242" s="175">
        <v>5800.1</v>
      </c>
      <c r="M242" s="175">
        <v>9.0180999999999987</v>
      </c>
      <c r="N242" s="175">
        <v>5800.1</v>
      </c>
      <c r="O242" s="175">
        <v>8.5307000000000013</v>
      </c>
    </row>
    <row r="243" spans="2:15" x14ac:dyDescent="0.25">
      <c r="B243" s="175" t="s">
        <v>1189</v>
      </c>
      <c r="C243" s="175" t="s">
        <v>109</v>
      </c>
      <c r="D243" s="175">
        <v>0</v>
      </c>
      <c r="E243" s="175">
        <v>3.3009999999999998E-2</v>
      </c>
      <c r="F243" s="175">
        <v>0.1</v>
      </c>
      <c r="G243" s="175" t="s">
        <v>87</v>
      </c>
      <c r="H243" s="175" t="s">
        <v>8</v>
      </c>
      <c r="I243" s="175">
        <v>4.4999999999999998E-2</v>
      </c>
      <c r="J243" s="175">
        <v>10.00001</v>
      </c>
      <c r="K243" s="175" t="s">
        <v>704</v>
      </c>
      <c r="L243" s="175">
        <v>58000</v>
      </c>
      <c r="M243" s="175">
        <v>1.0481</v>
      </c>
      <c r="N243" s="175">
        <v>58000</v>
      </c>
      <c r="O243" s="175">
        <v>0.85309999999999997</v>
      </c>
    </row>
    <row r="244" spans="2:15" x14ac:dyDescent="0.25">
      <c r="B244" s="175" t="s">
        <v>1190</v>
      </c>
      <c r="C244" s="175" t="s">
        <v>109</v>
      </c>
      <c r="D244" s="175">
        <v>0</v>
      </c>
      <c r="E244" s="175">
        <v>3.3009999999999998E-2</v>
      </c>
      <c r="F244" s="175">
        <v>1</v>
      </c>
      <c r="G244" s="175" t="s">
        <v>87</v>
      </c>
      <c r="H244" s="175" t="s">
        <v>8</v>
      </c>
      <c r="I244" s="175">
        <v>4.4999999999999998E-2</v>
      </c>
      <c r="J244" s="175">
        <v>10.00001</v>
      </c>
      <c r="K244" s="175" t="s">
        <v>704</v>
      </c>
      <c r="L244" s="175">
        <v>580000</v>
      </c>
      <c r="M244" s="175">
        <v>0.1633</v>
      </c>
      <c r="N244" s="175">
        <v>580000</v>
      </c>
      <c r="O244" s="175">
        <v>8.5309999999999997E-2</v>
      </c>
    </row>
    <row r="245" spans="2:15" x14ac:dyDescent="0.25">
      <c r="B245" s="175" t="s">
        <v>1191</v>
      </c>
      <c r="C245" s="175" t="s">
        <v>109</v>
      </c>
      <c r="D245" s="175">
        <v>0</v>
      </c>
      <c r="E245" s="175">
        <v>3.3009999999999998E-2</v>
      </c>
      <c r="F245" s="175">
        <v>10</v>
      </c>
      <c r="G245" s="175" t="s">
        <v>87</v>
      </c>
      <c r="H245" s="175" t="s">
        <v>8</v>
      </c>
      <c r="I245" s="175">
        <v>4.4999999999999998E-2</v>
      </c>
      <c r="J245" s="175">
        <v>10.00001</v>
      </c>
      <c r="K245" s="175" t="s">
        <v>704</v>
      </c>
      <c r="L245" s="175">
        <v>5800000</v>
      </c>
      <c r="M245" s="175">
        <v>3.9728000000000006E-2</v>
      </c>
      <c r="N245" s="175">
        <v>5800000</v>
      </c>
      <c r="O245" s="175">
        <v>8.5310000000000004E-3</v>
      </c>
    </row>
    <row r="246" spans="2:15" x14ac:dyDescent="0.25">
      <c r="B246" s="175" t="s">
        <v>1192</v>
      </c>
      <c r="C246" s="175" t="s">
        <v>109</v>
      </c>
      <c r="D246" s="175">
        <v>0</v>
      </c>
      <c r="E246" s="175">
        <v>3.3009999999999998E-2</v>
      </c>
      <c r="F246" s="175">
        <v>9.9999999999999995E-7</v>
      </c>
      <c r="G246" s="175" t="s">
        <v>87</v>
      </c>
      <c r="H246" s="175" t="s">
        <v>8</v>
      </c>
      <c r="I246" s="175">
        <v>10</v>
      </c>
      <c r="J246" s="175">
        <v>20.010000000000002</v>
      </c>
      <c r="K246" s="175" t="s">
        <v>91</v>
      </c>
      <c r="L246" s="175">
        <v>25</v>
      </c>
      <c r="M246" s="175">
        <v>1700</v>
      </c>
      <c r="N246" s="175">
        <v>23.181000000000001</v>
      </c>
      <c r="O246" s="175">
        <v>1732</v>
      </c>
    </row>
    <row r="247" spans="2:15" x14ac:dyDescent="0.25">
      <c r="B247" s="175" t="s">
        <v>1193</v>
      </c>
      <c r="C247" s="175" t="s">
        <v>109</v>
      </c>
      <c r="D247" s="175">
        <v>0</v>
      </c>
      <c r="E247" s="175">
        <v>3.3009999999999998E-2</v>
      </c>
      <c r="F247" s="175">
        <v>1.0000000000000001E-5</v>
      </c>
      <c r="G247" s="175" t="s">
        <v>87</v>
      </c>
      <c r="H247" s="175" t="s">
        <v>8</v>
      </c>
      <c r="I247" s="175">
        <v>10</v>
      </c>
      <c r="J247" s="175">
        <v>20.010000000000002</v>
      </c>
      <c r="K247" s="175" t="s">
        <v>91</v>
      </c>
      <c r="L247" s="175">
        <v>25</v>
      </c>
      <c r="M247" s="175">
        <v>1718.2</v>
      </c>
      <c r="N247" s="175">
        <v>23.854000000000003</v>
      </c>
      <c r="O247" s="175">
        <v>1717.9</v>
      </c>
    </row>
    <row r="248" spans="2:15" x14ac:dyDescent="0.25">
      <c r="B248" s="175" t="s">
        <v>1194</v>
      </c>
      <c r="C248" s="175" t="s">
        <v>109</v>
      </c>
      <c r="D248" s="175">
        <v>0</v>
      </c>
      <c r="E248" s="175">
        <v>3.3009999999999998E-2</v>
      </c>
      <c r="F248" s="175">
        <v>1E-4</v>
      </c>
      <c r="G248" s="175" t="s">
        <v>87</v>
      </c>
      <c r="H248" s="175" t="s">
        <v>8</v>
      </c>
      <c r="I248" s="175">
        <v>10</v>
      </c>
      <c r="J248" s="175">
        <v>20.010000000000002</v>
      </c>
      <c r="K248" s="175" t="s">
        <v>91</v>
      </c>
      <c r="L248" s="175">
        <v>62.01</v>
      </c>
      <c r="M248" s="175">
        <v>1125.5</v>
      </c>
      <c r="N248" s="175">
        <v>61.998999999999995</v>
      </c>
      <c r="O248" s="175">
        <v>1123.8</v>
      </c>
    </row>
    <row r="249" spans="2:15" x14ac:dyDescent="0.25">
      <c r="B249" s="175" t="s">
        <v>1195</v>
      </c>
      <c r="C249" s="175" t="s">
        <v>109</v>
      </c>
      <c r="D249" s="175">
        <v>0</v>
      </c>
      <c r="E249" s="175">
        <v>3.3009999999999998E-2</v>
      </c>
      <c r="F249" s="175">
        <v>1E-3</v>
      </c>
      <c r="G249" s="175" t="s">
        <v>87</v>
      </c>
      <c r="H249" s="175" t="s">
        <v>8</v>
      </c>
      <c r="I249" s="175">
        <v>10</v>
      </c>
      <c r="J249" s="175">
        <v>20.010000000000002</v>
      </c>
      <c r="K249" s="175" t="s">
        <v>91</v>
      </c>
      <c r="L249" s="175">
        <v>580.38</v>
      </c>
      <c r="M249" s="175">
        <v>157.54000000000002</v>
      </c>
      <c r="N249" s="175">
        <v>580.38</v>
      </c>
      <c r="O249" s="175">
        <v>156.32999999999998</v>
      </c>
    </row>
    <row r="250" spans="2:15" x14ac:dyDescent="0.25">
      <c r="B250" s="175" t="s">
        <v>1196</v>
      </c>
      <c r="C250" s="175" t="s">
        <v>109</v>
      </c>
      <c r="D250" s="175">
        <v>0</v>
      </c>
      <c r="E250" s="175">
        <v>3.3009999999999998E-2</v>
      </c>
      <c r="F250" s="175">
        <v>0.01</v>
      </c>
      <c r="G250" s="175" t="s">
        <v>87</v>
      </c>
      <c r="H250" s="175" t="s">
        <v>8</v>
      </c>
      <c r="I250" s="175">
        <v>10</v>
      </c>
      <c r="J250" s="175">
        <v>20.010000000000002</v>
      </c>
      <c r="K250" s="175" t="s">
        <v>91</v>
      </c>
      <c r="L250" s="175">
        <v>5800</v>
      </c>
      <c r="M250" s="175">
        <v>16.202000000000002</v>
      </c>
      <c r="N250" s="175">
        <v>5800</v>
      </c>
      <c r="O250" s="175">
        <v>15.713999999999999</v>
      </c>
    </row>
    <row r="251" spans="2:15" x14ac:dyDescent="0.25">
      <c r="B251" s="175" t="s">
        <v>1197</v>
      </c>
      <c r="C251" s="175" t="s">
        <v>109</v>
      </c>
      <c r="D251" s="175">
        <v>0</v>
      </c>
      <c r="E251" s="175">
        <v>3.3009999999999998E-2</v>
      </c>
      <c r="F251" s="175">
        <v>0.1</v>
      </c>
      <c r="G251" s="175" t="s">
        <v>87</v>
      </c>
      <c r="H251" s="175" t="s">
        <v>8</v>
      </c>
      <c r="I251" s="175">
        <v>10</v>
      </c>
      <c r="J251" s="175">
        <v>20.010000000000002</v>
      </c>
      <c r="K251" s="175" t="s">
        <v>91</v>
      </c>
      <c r="L251" s="175">
        <v>58000</v>
      </c>
      <c r="M251" s="175">
        <v>1.7665</v>
      </c>
      <c r="N251" s="175">
        <v>58000</v>
      </c>
      <c r="O251" s="175">
        <v>1.5714999999999999</v>
      </c>
    </row>
    <row r="252" spans="2:15" x14ac:dyDescent="0.25">
      <c r="B252" s="175" t="s">
        <v>1198</v>
      </c>
      <c r="C252" s="175" t="s">
        <v>109</v>
      </c>
      <c r="D252" s="175">
        <v>0</v>
      </c>
      <c r="E252" s="175">
        <v>3.3009999999999998E-2</v>
      </c>
      <c r="F252" s="175">
        <v>1</v>
      </c>
      <c r="G252" s="175" t="s">
        <v>87</v>
      </c>
      <c r="H252" s="175" t="s">
        <v>8</v>
      </c>
      <c r="I252" s="175">
        <v>10</v>
      </c>
      <c r="J252" s="175">
        <v>20.010000000000002</v>
      </c>
      <c r="K252" s="175" t="s">
        <v>91</v>
      </c>
      <c r="L252" s="175">
        <v>580000</v>
      </c>
      <c r="M252" s="175">
        <v>0.23514000000000002</v>
      </c>
      <c r="N252" s="175">
        <v>580000</v>
      </c>
      <c r="O252" s="175">
        <v>0.15715000000000001</v>
      </c>
    </row>
    <row r="253" spans="2:15" x14ac:dyDescent="0.25">
      <c r="B253" s="175" t="s">
        <v>1199</v>
      </c>
      <c r="C253" s="175" t="s">
        <v>109</v>
      </c>
      <c r="D253" s="175">
        <v>0</v>
      </c>
      <c r="E253" s="175">
        <v>3.3009999999999998E-2</v>
      </c>
      <c r="F253" s="175">
        <v>10</v>
      </c>
      <c r="G253" s="175" t="s">
        <v>87</v>
      </c>
      <c r="H253" s="175" t="s">
        <v>8</v>
      </c>
      <c r="I253" s="175">
        <v>10</v>
      </c>
      <c r="J253" s="175">
        <v>20.010000000000002</v>
      </c>
      <c r="K253" s="175" t="s">
        <v>91</v>
      </c>
      <c r="L253" s="175">
        <v>5800000</v>
      </c>
      <c r="M253" s="175">
        <v>4.6912000000000002E-2</v>
      </c>
      <c r="N253" s="175">
        <v>5800000</v>
      </c>
      <c r="O253" s="175">
        <v>1.5715E-2</v>
      </c>
    </row>
    <row r="254" spans="2:15" x14ac:dyDescent="0.25">
      <c r="B254" s="175" t="s">
        <v>1080</v>
      </c>
      <c r="C254" s="175" t="s">
        <v>109</v>
      </c>
      <c r="D254" s="175">
        <v>0</v>
      </c>
      <c r="E254" s="175">
        <v>3.3009999999999998E-2</v>
      </c>
      <c r="F254" s="175">
        <v>9.9999999999999995E-7</v>
      </c>
      <c r="G254" s="175" t="s">
        <v>87</v>
      </c>
      <c r="H254" s="175" t="s">
        <v>8</v>
      </c>
      <c r="I254" s="175">
        <v>20</v>
      </c>
      <c r="J254" s="175">
        <v>50.01</v>
      </c>
      <c r="K254" s="175" t="s">
        <v>91</v>
      </c>
      <c r="L254" s="175">
        <v>24</v>
      </c>
      <c r="M254" s="175">
        <v>2300</v>
      </c>
      <c r="N254" s="175">
        <v>23.565000000000001</v>
      </c>
      <c r="O254" s="175">
        <v>2300.9</v>
      </c>
    </row>
    <row r="255" spans="2:15" x14ac:dyDescent="0.25">
      <c r="B255" s="175" t="s">
        <v>1081</v>
      </c>
      <c r="C255" s="175" t="s">
        <v>109</v>
      </c>
      <c r="D255" s="175">
        <v>0</v>
      </c>
      <c r="E255" s="175">
        <v>3.3009999999999998E-2</v>
      </c>
      <c r="F255" s="175">
        <v>1.0000000000000001E-5</v>
      </c>
      <c r="G255" s="175" t="s">
        <v>87</v>
      </c>
      <c r="H255" s="175" t="s">
        <v>8</v>
      </c>
      <c r="I255" s="175">
        <v>20</v>
      </c>
      <c r="J255" s="175">
        <v>50.01</v>
      </c>
      <c r="K255" s="175" t="s">
        <v>91</v>
      </c>
      <c r="L255" s="175">
        <v>24.224</v>
      </c>
      <c r="M255" s="175">
        <v>2286.5</v>
      </c>
      <c r="N255" s="175">
        <v>24.216000000000001</v>
      </c>
      <c r="O255" s="175">
        <v>2286.3000000000002</v>
      </c>
    </row>
    <row r="256" spans="2:15" x14ac:dyDescent="0.25">
      <c r="B256" s="175" t="s">
        <v>1082</v>
      </c>
      <c r="C256" s="175" t="s">
        <v>109</v>
      </c>
      <c r="D256" s="175">
        <v>0</v>
      </c>
      <c r="E256" s="175">
        <v>3.3009999999999998E-2</v>
      </c>
      <c r="F256" s="175">
        <v>1E-4</v>
      </c>
      <c r="G256" s="175" t="s">
        <v>87</v>
      </c>
      <c r="H256" s="175" t="s">
        <v>8</v>
      </c>
      <c r="I256" s="175">
        <v>20</v>
      </c>
      <c r="J256" s="175">
        <v>50.01</v>
      </c>
      <c r="K256" s="175" t="s">
        <v>91</v>
      </c>
      <c r="L256" s="175">
        <v>61.903999999999996</v>
      </c>
      <c r="M256" s="175">
        <v>1615.6999999999998</v>
      </c>
      <c r="N256" s="175">
        <v>61.89</v>
      </c>
      <c r="O256" s="175">
        <v>1614.4</v>
      </c>
    </row>
    <row r="257" spans="2:15" x14ac:dyDescent="0.25">
      <c r="B257" s="175" t="s">
        <v>1083</v>
      </c>
      <c r="C257" s="175" t="s">
        <v>109</v>
      </c>
      <c r="D257" s="175">
        <v>0</v>
      </c>
      <c r="E257" s="175">
        <v>3.3009999999999998E-2</v>
      </c>
      <c r="F257" s="175">
        <v>1E-3</v>
      </c>
      <c r="G257" s="175" t="s">
        <v>87</v>
      </c>
      <c r="H257" s="175" t="s">
        <v>8</v>
      </c>
      <c r="I257" s="175">
        <v>20</v>
      </c>
      <c r="J257" s="175">
        <v>50.01</v>
      </c>
      <c r="K257" s="175" t="s">
        <v>91</v>
      </c>
      <c r="L257" s="175">
        <v>580.34</v>
      </c>
      <c r="M257" s="175">
        <v>247.93</v>
      </c>
      <c r="N257" s="175">
        <v>580.33000000000004</v>
      </c>
      <c r="O257" s="175">
        <v>246.73000000000002</v>
      </c>
    </row>
    <row r="258" spans="2:15" x14ac:dyDescent="0.25">
      <c r="B258" s="175" t="s">
        <v>1200</v>
      </c>
      <c r="C258" s="175" t="s">
        <v>109</v>
      </c>
      <c r="D258" s="175">
        <v>0</v>
      </c>
      <c r="E258" s="175">
        <v>3.3009999999999998E-2</v>
      </c>
      <c r="F258" s="175">
        <v>0.01</v>
      </c>
      <c r="G258" s="175" t="s">
        <v>87</v>
      </c>
      <c r="H258" s="175" t="s">
        <v>8</v>
      </c>
      <c r="I258" s="175">
        <v>20</v>
      </c>
      <c r="J258" s="175">
        <v>50.01</v>
      </c>
      <c r="K258" s="175" t="s">
        <v>91</v>
      </c>
      <c r="L258" s="175">
        <v>5800</v>
      </c>
      <c r="M258" s="175">
        <v>25.350999999999999</v>
      </c>
      <c r="N258" s="175">
        <v>5800</v>
      </c>
      <c r="O258" s="175">
        <v>24.864000000000001</v>
      </c>
    </row>
    <row r="259" spans="2:15" x14ac:dyDescent="0.25">
      <c r="B259" s="175" t="s">
        <v>1201</v>
      </c>
      <c r="C259" s="175" t="s">
        <v>109</v>
      </c>
      <c r="D259" s="175">
        <v>0</v>
      </c>
      <c r="E259" s="175">
        <v>3.3009999999999998E-2</v>
      </c>
      <c r="F259" s="175">
        <v>0.1</v>
      </c>
      <c r="G259" s="175" t="s">
        <v>87</v>
      </c>
      <c r="H259" s="175" t="s">
        <v>8</v>
      </c>
      <c r="I259" s="175">
        <v>20</v>
      </c>
      <c r="J259" s="175">
        <v>50.01</v>
      </c>
      <c r="K259" s="175" t="s">
        <v>91</v>
      </c>
      <c r="L259" s="175">
        <v>58000</v>
      </c>
      <c r="M259" s="175">
        <v>2.6816</v>
      </c>
      <c r="N259" s="175">
        <v>58000</v>
      </c>
      <c r="O259" s="175">
        <v>2.4865999999999997</v>
      </c>
    </row>
    <row r="260" spans="2:15" x14ac:dyDescent="0.25">
      <c r="B260" s="175" t="s">
        <v>1202</v>
      </c>
      <c r="C260" s="175" t="s">
        <v>109</v>
      </c>
      <c r="D260" s="175">
        <v>0</v>
      </c>
      <c r="E260" s="175">
        <v>3.3009999999999998E-2</v>
      </c>
      <c r="F260" s="175">
        <v>1</v>
      </c>
      <c r="G260" s="175" t="s">
        <v>87</v>
      </c>
      <c r="H260" s="175" t="s">
        <v>8</v>
      </c>
      <c r="I260" s="175">
        <v>20</v>
      </c>
      <c r="J260" s="175">
        <v>50.01</v>
      </c>
      <c r="K260" s="175" t="s">
        <v>91</v>
      </c>
      <c r="L260" s="175">
        <v>580000</v>
      </c>
      <c r="M260" s="175">
        <v>0.32665</v>
      </c>
      <c r="N260" s="175">
        <v>580000</v>
      </c>
      <c r="O260" s="175">
        <v>0.24865999999999999</v>
      </c>
    </row>
    <row r="261" spans="2:15" x14ac:dyDescent="0.25">
      <c r="B261" s="175" t="s">
        <v>1203</v>
      </c>
      <c r="C261" s="175" t="s">
        <v>109</v>
      </c>
      <c r="D261" s="175">
        <v>0</v>
      </c>
      <c r="E261" s="175">
        <v>3.3009999999999998E-2</v>
      </c>
      <c r="F261" s="175">
        <v>10</v>
      </c>
      <c r="G261" s="175" t="s">
        <v>87</v>
      </c>
      <c r="H261" s="175" t="s">
        <v>8</v>
      </c>
      <c r="I261" s="175">
        <v>20</v>
      </c>
      <c r="J261" s="175">
        <v>50.01</v>
      </c>
      <c r="K261" s="175" t="s">
        <v>91</v>
      </c>
      <c r="L261" s="175">
        <v>5800000</v>
      </c>
      <c r="M261" s="175">
        <v>5.6063000000000002E-2</v>
      </c>
      <c r="N261" s="175">
        <v>5800000</v>
      </c>
      <c r="O261" s="175">
        <v>2.4865999999999999E-2</v>
      </c>
    </row>
    <row r="262" spans="2:15" x14ac:dyDescent="0.25">
      <c r="B262" s="175" t="s">
        <v>1084</v>
      </c>
      <c r="C262" s="175" t="s">
        <v>109</v>
      </c>
      <c r="D262" s="175">
        <v>0</v>
      </c>
      <c r="E262" s="175">
        <v>3.3009999999999998E-2</v>
      </c>
      <c r="F262" s="175">
        <v>9.9999999999999995E-7</v>
      </c>
      <c r="G262" s="175" t="s">
        <v>87</v>
      </c>
      <c r="H262" s="175" t="s">
        <v>8</v>
      </c>
      <c r="I262" s="175">
        <v>50</v>
      </c>
      <c r="J262" s="175">
        <v>100</v>
      </c>
      <c r="K262" s="175" t="s">
        <v>91</v>
      </c>
      <c r="L262" s="175">
        <v>40</v>
      </c>
      <c r="M262" s="175">
        <v>4000</v>
      </c>
      <c r="N262" s="175">
        <v>38.936999999999998</v>
      </c>
      <c r="O262" s="175">
        <v>4027</v>
      </c>
    </row>
    <row r="263" spans="2:15" x14ac:dyDescent="0.25">
      <c r="B263" s="175" t="s">
        <v>1085</v>
      </c>
      <c r="C263" s="175" t="s">
        <v>109</v>
      </c>
      <c r="D263" s="175">
        <v>0</v>
      </c>
      <c r="E263" s="175">
        <v>3.3009999999999998E-2</v>
      </c>
      <c r="F263" s="175">
        <v>1.0000000000000001E-5</v>
      </c>
      <c r="G263" s="175" t="s">
        <v>87</v>
      </c>
      <c r="H263" s="175" t="s">
        <v>8</v>
      </c>
      <c r="I263" s="175">
        <v>50</v>
      </c>
      <c r="J263" s="175">
        <v>100.01</v>
      </c>
      <c r="K263" s="175" t="s">
        <v>91</v>
      </c>
      <c r="L263" s="175">
        <v>40</v>
      </c>
      <c r="M263" s="175">
        <v>4017.5</v>
      </c>
      <c r="N263" s="175">
        <v>39.332000000000001</v>
      </c>
      <c r="O263" s="175">
        <v>4018</v>
      </c>
    </row>
    <row r="264" spans="2:15" x14ac:dyDescent="0.25">
      <c r="B264" s="175" t="s">
        <v>1086</v>
      </c>
      <c r="C264" s="175" t="s">
        <v>109</v>
      </c>
      <c r="D264" s="175">
        <v>0</v>
      </c>
      <c r="E264" s="175">
        <v>3.3009999999999998E-2</v>
      </c>
      <c r="F264" s="175">
        <v>1E-4</v>
      </c>
      <c r="G264" s="175" t="s">
        <v>87</v>
      </c>
      <c r="H264" s="175" t="s">
        <v>8</v>
      </c>
      <c r="I264" s="175">
        <v>50</v>
      </c>
      <c r="J264" s="175">
        <v>100.01</v>
      </c>
      <c r="K264" s="175" t="s">
        <v>91</v>
      </c>
      <c r="L264" s="175">
        <v>68.858000000000004</v>
      </c>
      <c r="M264" s="175">
        <v>3411.4</v>
      </c>
      <c r="N264" s="175">
        <v>68.766000000000005</v>
      </c>
      <c r="O264" s="175">
        <v>3411.7000000000003</v>
      </c>
    </row>
    <row r="265" spans="2:15" x14ac:dyDescent="0.25">
      <c r="B265" s="175" t="s">
        <v>1087</v>
      </c>
      <c r="C265" s="175" t="s">
        <v>109</v>
      </c>
      <c r="D265" s="175">
        <v>0</v>
      </c>
      <c r="E265" s="175">
        <v>3.3009999999999998E-2</v>
      </c>
      <c r="F265" s="175">
        <v>1E-3</v>
      </c>
      <c r="G265" s="175" t="s">
        <v>87</v>
      </c>
      <c r="H265" s="175" t="s">
        <v>8</v>
      </c>
      <c r="I265" s="175">
        <v>50</v>
      </c>
      <c r="J265" s="175">
        <v>100.01</v>
      </c>
      <c r="K265" s="175" t="s">
        <v>91</v>
      </c>
      <c r="L265" s="175">
        <v>580.9</v>
      </c>
      <c r="M265" s="175">
        <v>730.68999999999994</v>
      </c>
      <c r="N265" s="175">
        <v>580.86</v>
      </c>
      <c r="O265" s="175">
        <v>729</v>
      </c>
    </row>
    <row r="266" spans="2:15" x14ac:dyDescent="0.25">
      <c r="B266" s="175" t="s">
        <v>1204</v>
      </c>
      <c r="C266" s="175" t="s">
        <v>109</v>
      </c>
      <c r="D266" s="175">
        <v>0</v>
      </c>
      <c r="E266" s="175">
        <v>3.3009999999999998E-2</v>
      </c>
      <c r="F266" s="175">
        <v>0.01</v>
      </c>
      <c r="G266" s="175" t="s">
        <v>87</v>
      </c>
      <c r="H266" s="175" t="s">
        <v>8</v>
      </c>
      <c r="I266" s="175">
        <v>50</v>
      </c>
      <c r="J266" s="175">
        <v>100.01</v>
      </c>
      <c r="K266" s="175" t="s">
        <v>91</v>
      </c>
      <c r="L266" s="175">
        <v>5800.1</v>
      </c>
      <c r="M266" s="175">
        <v>75.274999999999991</v>
      </c>
      <c r="N266" s="175">
        <v>5800.1</v>
      </c>
      <c r="O266" s="175">
        <v>74.549000000000007</v>
      </c>
    </row>
    <row r="267" spans="2:15" x14ac:dyDescent="0.25">
      <c r="B267" s="175" t="s">
        <v>1205</v>
      </c>
      <c r="C267" s="175" t="s">
        <v>109</v>
      </c>
      <c r="D267" s="175">
        <v>0</v>
      </c>
      <c r="E267" s="175">
        <v>3.3009999999999998E-2</v>
      </c>
      <c r="F267" s="175">
        <v>0.1</v>
      </c>
      <c r="G267" s="175" t="s">
        <v>87</v>
      </c>
      <c r="H267" s="175" t="s">
        <v>8</v>
      </c>
      <c r="I267" s="175">
        <v>50</v>
      </c>
      <c r="J267" s="175">
        <v>100.01</v>
      </c>
      <c r="K267" s="175" t="s">
        <v>91</v>
      </c>
      <c r="L267" s="175">
        <v>58000</v>
      </c>
      <c r="M267" s="175">
        <v>7.7473999999999998</v>
      </c>
      <c r="N267" s="175">
        <v>58000</v>
      </c>
      <c r="O267" s="175">
        <v>7.4565999999999999</v>
      </c>
    </row>
    <row r="268" spans="2:15" x14ac:dyDescent="0.25">
      <c r="B268" s="175" t="s">
        <v>1206</v>
      </c>
      <c r="C268" s="175" t="s">
        <v>109</v>
      </c>
      <c r="D268" s="175">
        <v>0</v>
      </c>
      <c r="E268" s="175">
        <v>3.3009999999999998E-2</v>
      </c>
      <c r="F268" s="175">
        <v>1</v>
      </c>
      <c r="G268" s="175" t="s">
        <v>87</v>
      </c>
      <c r="H268" s="175" t="s">
        <v>8</v>
      </c>
      <c r="I268" s="175">
        <v>50</v>
      </c>
      <c r="J268" s="175">
        <v>100.01</v>
      </c>
      <c r="K268" s="175" t="s">
        <v>91</v>
      </c>
      <c r="L268" s="175">
        <v>580000</v>
      </c>
      <c r="M268" s="175">
        <v>0.86197000000000001</v>
      </c>
      <c r="N268" s="175">
        <v>580000</v>
      </c>
      <c r="O268" s="175">
        <v>0.74565999999999999</v>
      </c>
    </row>
    <row r="269" spans="2:15" x14ac:dyDescent="0.25">
      <c r="B269" s="175" t="s">
        <v>1207</v>
      </c>
      <c r="C269" s="175" t="s">
        <v>109</v>
      </c>
      <c r="D269" s="175">
        <v>0</v>
      </c>
      <c r="E269" s="175">
        <v>3.3009999999999998E-2</v>
      </c>
      <c r="F269" s="175">
        <v>10</v>
      </c>
      <c r="G269" s="175" t="s">
        <v>87</v>
      </c>
      <c r="H269" s="175" t="s">
        <v>8</v>
      </c>
      <c r="I269" s="175">
        <v>50</v>
      </c>
      <c r="J269" s="175">
        <v>100.01</v>
      </c>
      <c r="K269" s="175" t="s">
        <v>91</v>
      </c>
      <c r="L269" s="175">
        <v>5800000</v>
      </c>
      <c r="M269" s="175">
        <v>0.12108999999999999</v>
      </c>
      <c r="N269" s="175">
        <v>5800000</v>
      </c>
      <c r="O269" s="175">
        <v>7.4566000000000007E-2</v>
      </c>
    </row>
    <row r="270" spans="2:15" x14ac:dyDescent="0.25">
      <c r="B270" s="175" t="s">
        <v>1088</v>
      </c>
      <c r="C270" s="175" t="s">
        <v>109</v>
      </c>
      <c r="D270" s="175">
        <v>0</v>
      </c>
      <c r="E270" s="175">
        <v>3.3009999999999998E-2</v>
      </c>
      <c r="F270" s="175">
        <v>9.9999999999999995E-7</v>
      </c>
      <c r="G270" s="175" t="s">
        <v>87</v>
      </c>
      <c r="H270" s="175" t="s">
        <v>8</v>
      </c>
      <c r="I270" s="175">
        <v>100</v>
      </c>
      <c r="J270" s="175">
        <v>500</v>
      </c>
      <c r="K270" s="175" t="s">
        <v>91</v>
      </c>
      <c r="L270" s="175">
        <v>89</v>
      </c>
      <c r="M270" s="175">
        <v>11000</v>
      </c>
      <c r="N270" s="175">
        <v>72.86</v>
      </c>
      <c r="O270" s="175">
        <v>11473</v>
      </c>
    </row>
    <row r="271" spans="2:15" x14ac:dyDescent="0.25">
      <c r="B271" s="175" t="s">
        <v>1089</v>
      </c>
      <c r="C271" s="175" t="s">
        <v>109</v>
      </c>
      <c r="D271" s="175">
        <v>0</v>
      </c>
      <c r="E271" s="175">
        <v>3.3009999999999998E-2</v>
      </c>
      <c r="F271" s="175">
        <v>1.0000000000000001E-5</v>
      </c>
      <c r="G271" s="175" t="s">
        <v>87</v>
      </c>
      <c r="H271" s="175" t="s">
        <v>8</v>
      </c>
      <c r="I271" s="175">
        <v>100</v>
      </c>
      <c r="J271" s="175">
        <v>500</v>
      </c>
      <c r="K271" s="175" t="s">
        <v>91</v>
      </c>
      <c r="L271" s="175">
        <v>89</v>
      </c>
      <c r="M271" s="175">
        <v>11468</v>
      </c>
      <c r="N271" s="175">
        <v>73.063000000000002</v>
      </c>
      <c r="O271" s="175">
        <v>11468</v>
      </c>
    </row>
    <row r="272" spans="2:15" x14ac:dyDescent="0.25">
      <c r="B272" s="175" t="s">
        <v>1090</v>
      </c>
      <c r="C272" s="175" t="s">
        <v>109</v>
      </c>
      <c r="D272" s="175">
        <v>0</v>
      </c>
      <c r="E272" s="175">
        <v>3.3009999999999998E-2</v>
      </c>
      <c r="F272" s="175">
        <v>1E-4</v>
      </c>
      <c r="G272" s="175" t="s">
        <v>87</v>
      </c>
      <c r="H272" s="175" t="s">
        <v>8</v>
      </c>
      <c r="I272" s="175">
        <v>100</v>
      </c>
      <c r="J272" s="175">
        <v>500</v>
      </c>
      <c r="K272" s="175" t="s">
        <v>91</v>
      </c>
      <c r="L272" s="175">
        <v>91.463999999999999</v>
      </c>
      <c r="M272" s="175">
        <v>11024</v>
      </c>
      <c r="N272" s="175">
        <v>91.322000000000003</v>
      </c>
      <c r="O272" s="175">
        <v>11026</v>
      </c>
    </row>
    <row r="273" spans="2:15" x14ac:dyDescent="0.25">
      <c r="B273" s="175" t="s">
        <v>1091</v>
      </c>
      <c r="C273" s="175" t="s">
        <v>109</v>
      </c>
      <c r="D273" s="175">
        <v>0</v>
      </c>
      <c r="E273" s="175">
        <v>3.3009999999999998E-2</v>
      </c>
      <c r="F273" s="175">
        <v>1E-3</v>
      </c>
      <c r="G273" s="175" t="s">
        <v>87</v>
      </c>
      <c r="H273" s="175" t="s">
        <v>8</v>
      </c>
      <c r="I273" s="175">
        <v>100</v>
      </c>
      <c r="J273" s="175">
        <v>500</v>
      </c>
      <c r="K273" s="175" t="s">
        <v>91</v>
      </c>
      <c r="L273" s="175">
        <v>581.54</v>
      </c>
      <c r="M273" s="175">
        <v>4655.8999999999996</v>
      </c>
      <c r="N273" s="175">
        <v>581.45000000000005</v>
      </c>
      <c r="O273" s="175">
        <v>4653.2</v>
      </c>
    </row>
    <row r="274" spans="2:15" x14ac:dyDescent="0.25">
      <c r="B274" s="175" t="s">
        <v>1208</v>
      </c>
      <c r="C274" s="175" t="s">
        <v>109</v>
      </c>
      <c r="D274" s="175">
        <v>0</v>
      </c>
      <c r="E274" s="175">
        <v>3.3009999999999998E-2</v>
      </c>
      <c r="F274" s="175">
        <v>0.01</v>
      </c>
      <c r="G274" s="175" t="s">
        <v>87</v>
      </c>
      <c r="H274" s="175" t="s">
        <v>8</v>
      </c>
      <c r="I274" s="175">
        <v>100</v>
      </c>
      <c r="J274" s="175">
        <v>500</v>
      </c>
      <c r="K274" s="175" t="s">
        <v>91</v>
      </c>
      <c r="L274" s="175">
        <v>5800.1</v>
      </c>
      <c r="M274" s="175">
        <v>530.77</v>
      </c>
      <c r="N274" s="175">
        <v>5800.1</v>
      </c>
      <c r="O274" s="175">
        <v>529.12</v>
      </c>
    </row>
    <row r="275" spans="2:15" x14ac:dyDescent="0.25">
      <c r="B275" s="175" t="s">
        <v>1209</v>
      </c>
      <c r="C275" s="175" t="s">
        <v>109</v>
      </c>
      <c r="D275" s="175">
        <v>0</v>
      </c>
      <c r="E275" s="175">
        <v>3.3009999999999998E-2</v>
      </c>
      <c r="F275" s="175">
        <v>0.1</v>
      </c>
      <c r="G275" s="175" t="s">
        <v>87</v>
      </c>
      <c r="H275" s="175" t="s">
        <v>8</v>
      </c>
      <c r="I275" s="175">
        <v>100</v>
      </c>
      <c r="J275" s="175">
        <v>500</v>
      </c>
      <c r="K275" s="175" t="s">
        <v>91</v>
      </c>
      <c r="L275" s="175">
        <v>58000</v>
      </c>
      <c r="M275" s="175">
        <v>53.658999999999999</v>
      </c>
      <c r="N275" s="175">
        <v>58000</v>
      </c>
      <c r="O275" s="175">
        <v>52.994</v>
      </c>
    </row>
    <row r="276" spans="2:15" x14ac:dyDescent="0.25">
      <c r="B276" s="175" t="s">
        <v>1210</v>
      </c>
      <c r="C276" s="175" t="s">
        <v>109</v>
      </c>
      <c r="D276" s="175">
        <v>0</v>
      </c>
      <c r="E276" s="175">
        <v>3.3009999999999998E-2</v>
      </c>
      <c r="F276" s="175">
        <v>1</v>
      </c>
      <c r="G276" s="175" t="s">
        <v>87</v>
      </c>
      <c r="H276" s="175" t="s">
        <v>8</v>
      </c>
      <c r="I276" s="175">
        <v>100</v>
      </c>
      <c r="J276" s="175">
        <v>500</v>
      </c>
      <c r="K276" s="175" t="s">
        <v>91</v>
      </c>
      <c r="L276" s="175">
        <v>580000</v>
      </c>
      <c r="M276" s="175">
        <v>5.5656999999999996</v>
      </c>
      <c r="N276" s="175">
        <v>580000</v>
      </c>
      <c r="O276" s="175">
        <v>5.2995000000000001</v>
      </c>
    </row>
    <row r="277" spans="2:15" x14ac:dyDescent="0.25">
      <c r="B277" s="175" t="s">
        <v>1211</v>
      </c>
      <c r="C277" s="175" t="s">
        <v>109</v>
      </c>
      <c r="D277" s="175">
        <v>0</v>
      </c>
      <c r="E277" s="175">
        <v>3.3009999999999998E-2</v>
      </c>
      <c r="F277" s="175">
        <v>9.9999999999999995E-7</v>
      </c>
      <c r="G277" s="175" t="s">
        <v>87</v>
      </c>
      <c r="H277" s="175" t="s">
        <v>8</v>
      </c>
      <c r="I277" s="175">
        <v>500</v>
      </c>
      <c r="J277" s="175">
        <v>501</v>
      </c>
      <c r="K277" s="175" t="s">
        <v>91</v>
      </c>
      <c r="L277" s="175">
        <v>89</v>
      </c>
      <c r="M277" s="175">
        <v>11000</v>
      </c>
      <c r="N277" s="175">
        <v>72.86</v>
      </c>
      <c r="O277" s="175">
        <v>11473</v>
      </c>
    </row>
    <row r="278" spans="2:15" x14ac:dyDescent="0.25">
      <c r="B278" s="175" t="s">
        <v>1212</v>
      </c>
      <c r="C278" s="175" t="s">
        <v>109</v>
      </c>
      <c r="D278" s="175">
        <v>0</v>
      </c>
      <c r="E278" s="175">
        <v>3.3009999999999998E-2</v>
      </c>
      <c r="F278" s="175">
        <v>1.0000000000000001E-5</v>
      </c>
      <c r="G278" s="175" t="s">
        <v>87</v>
      </c>
      <c r="H278" s="175" t="s">
        <v>8</v>
      </c>
      <c r="I278" s="175">
        <v>500</v>
      </c>
      <c r="J278" s="175">
        <v>501</v>
      </c>
      <c r="K278" s="175" t="s">
        <v>91</v>
      </c>
      <c r="L278" s="175">
        <v>89</v>
      </c>
      <c r="M278" s="175">
        <v>11468</v>
      </c>
      <c r="N278" s="175">
        <v>73.063000000000002</v>
      </c>
      <c r="O278" s="175">
        <v>11468</v>
      </c>
    </row>
    <row r="279" spans="2:15" x14ac:dyDescent="0.25">
      <c r="B279" s="175" t="s">
        <v>1213</v>
      </c>
      <c r="C279" s="175" t="s">
        <v>109</v>
      </c>
      <c r="D279" s="175">
        <v>0</v>
      </c>
      <c r="E279" s="175">
        <v>3.3009999999999998E-2</v>
      </c>
      <c r="F279" s="175">
        <v>1E-4</v>
      </c>
      <c r="G279" s="175" t="s">
        <v>87</v>
      </c>
      <c r="H279" s="175" t="s">
        <v>8</v>
      </c>
      <c r="I279" s="175">
        <v>500</v>
      </c>
      <c r="J279" s="175">
        <v>501</v>
      </c>
      <c r="K279" s="175" t="s">
        <v>91</v>
      </c>
      <c r="L279" s="175">
        <v>91.463999999999999</v>
      </c>
      <c r="M279" s="175">
        <v>11024</v>
      </c>
      <c r="N279" s="175">
        <v>91.322000000000003</v>
      </c>
      <c r="O279" s="175">
        <v>11026</v>
      </c>
    </row>
    <row r="280" spans="2:15" x14ac:dyDescent="0.25">
      <c r="B280" s="175" t="s">
        <v>1214</v>
      </c>
      <c r="C280" s="175" t="s">
        <v>109</v>
      </c>
      <c r="D280" s="175">
        <v>0</v>
      </c>
      <c r="E280" s="175">
        <v>3.3009999999999998E-2</v>
      </c>
      <c r="F280" s="175">
        <v>1E-3</v>
      </c>
      <c r="G280" s="175" t="s">
        <v>87</v>
      </c>
      <c r="H280" s="175" t="s">
        <v>8</v>
      </c>
      <c r="I280" s="175">
        <v>500</v>
      </c>
      <c r="J280" s="175">
        <v>501</v>
      </c>
      <c r="K280" s="175" t="s">
        <v>91</v>
      </c>
      <c r="L280" s="175">
        <v>581.54</v>
      </c>
      <c r="M280" s="175">
        <v>4655.8999999999996</v>
      </c>
      <c r="N280" s="175">
        <v>581.45000000000005</v>
      </c>
      <c r="O280" s="175">
        <v>4653.2</v>
      </c>
    </row>
    <row r="281" spans="2:15" x14ac:dyDescent="0.25">
      <c r="B281" s="175" t="s">
        <v>1215</v>
      </c>
      <c r="C281" s="175" t="s">
        <v>109</v>
      </c>
      <c r="D281" s="175">
        <v>0</v>
      </c>
      <c r="E281" s="175">
        <v>3.3009999999999998E-2</v>
      </c>
      <c r="F281" s="175">
        <v>0.01</v>
      </c>
      <c r="G281" s="175" t="s">
        <v>87</v>
      </c>
      <c r="H281" s="175" t="s">
        <v>8</v>
      </c>
      <c r="I281" s="175">
        <v>500</v>
      </c>
      <c r="J281" s="175">
        <v>501</v>
      </c>
      <c r="K281" s="175" t="s">
        <v>91</v>
      </c>
      <c r="L281" s="175">
        <v>5800.1</v>
      </c>
      <c r="M281" s="175">
        <v>530.77</v>
      </c>
      <c r="N281" s="175">
        <v>5800.1</v>
      </c>
      <c r="O281" s="175">
        <v>529.12</v>
      </c>
    </row>
    <row r="282" spans="2:15" x14ac:dyDescent="0.25">
      <c r="B282" s="175" t="s">
        <v>1216</v>
      </c>
      <c r="C282" s="175" t="s">
        <v>109</v>
      </c>
      <c r="D282" s="175">
        <v>0</v>
      </c>
      <c r="E282" s="175">
        <v>3.3009999999999998E-2</v>
      </c>
      <c r="F282" s="175">
        <v>0.1</v>
      </c>
      <c r="G282" s="175" t="s">
        <v>87</v>
      </c>
      <c r="H282" s="175" t="s">
        <v>8</v>
      </c>
      <c r="I282" s="175">
        <v>500</v>
      </c>
      <c r="J282" s="175">
        <v>501</v>
      </c>
      <c r="K282" s="175" t="s">
        <v>91</v>
      </c>
      <c r="L282" s="175">
        <v>58000</v>
      </c>
      <c r="M282" s="175">
        <v>53.658999999999999</v>
      </c>
      <c r="N282" s="175">
        <v>58000</v>
      </c>
      <c r="O282" s="175">
        <v>52.994</v>
      </c>
    </row>
    <row r="283" spans="2:15" x14ac:dyDescent="0.25">
      <c r="B283" s="175" t="s">
        <v>1217</v>
      </c>
      <c r="C283" s="175" t="s">
        <v>109</v>
      </c>
      <c r="D283" s="175">
        <v>0</v>
      </c>
      <c r="E283" s="175">
        <v>3.3009999999999998E-2</v>
      </c>
      <c r="F283" s="175">
        <v>1</v>
      </c>
      <c r="G283" s="175" t="s">
        <v>87</v>
      </c>
      <c r="H283" s="175" t="s">
        <v>8</v>
      </c>
      <c r="I283" s="175">
        <v>500</v>
      </c>
      <c r="J283" s="175">
        <v>501</v>
      </c>
      <c r="K283" s="175" t="s">
        <v>91</v>
      </c>
      <c r="L283" s="175">
        <v>580000</v>
      </c>
      <c r="M283" s="175">
        <v>5.5656999999999996</v>
      </c>
      <c r="N283" s="175">
        <v>580000</v>
      </c>
      <c r="O283" s="175">
        <v>5.2995000000000001</v>
      </c>
    </row>
    <row r="284" spans="2:15" x14ac:dyDescent="0.25">
      <c r="B284" s="175" t="s">
        <v>1218</v>
      </c>
      <c r="C284" s="175" t="s">
        <v>109</v>
      </c>
      <c r="D284" s="175">
        <v>0</v>
      </c>
      <c r="E284" s="175">
        <v>3.3009999999999998E-2</v>
      </c>
      <c r="F284" s="175">
        <v>10</v>
      </c>
      <c r="G284" s="175" t="s">
        <v>87</v>
      </c>
      <c r="H284" s="175" t="s">
        <v>8</v>
      </c>
      <c r="I284" s="175">
        <v>100</v>
      </c>
      <c r="J284" s="175">
        <v>500.01</v>
      </c>
      <c r="K284" s="175" t="s">
        <v>91</v>
      </c>
      <c r="L284" s="175">
        <v>5800000</v>
      </c>
      <c r="M284" s="175">
        <v>0.63641999999999999</v>
      </c>
      <c r="N284" s="175">
        <v>5800000</v>
      </c>
      <c r="O284" s="175">
        <v>0.52994999999999992</v>
      </c>
    </row>
    <row r="285" spans="2:15" x14ac:dyDescent="0.25">
      <c r="B285" s="175" t="s">
        <v>348</v>
      </c>
      <c r="C285" s="175" t="s">
        <v>109</v>
      </c>
      <c r="D285" s="175">
        <v>3.3000000000000002E-2</v>
      </c>
      <c r="E285" s="175">
        <v>0.33000999999999997</v>
      </c>
      <c r="F285" s="175">
        <v>9.9999999999999995E-7</v>
      </c>
      <c r="G285" s="175" t="s">
        <v>87</v>
      </c>
      <c r="H285" s="175" t="s">
        <v>8</v>
      </c>
      <c r="I285" s="175">
        <v>0.01</v>
      </c>
      <c r="J285" s="175">
        <v>4.5010000000000001E-2</v>
      </c>
      <c r="K285" s="175" t="s">
        <v>704</v>
      </c>
      <c r="L285" s="175">
        <v>33</v>
      </c>
      <c r="M285" s="175">
        <v>550</v>
      </c>
      <c r="N285" s="175">
        <v>23.236000000000001</v>
      </c>
      <c r="O285" s="175">
        <v>577.94999999999993</v>
      </c>
    </row>
    <row r="286" spans="2:15" x14ac:dyDescent="0.25">
      <c r="B286" s="175" t="s">
        <v>349</v>
      </c>
      <c r="C286" s="175" t="s">
        <v>109</v>
      </c>
      <c r="D286" s="175">
        <v>3.3000000000000002E-2</v>
      </c>
      <c r="E286" s="175">
        <v>0.33000999999999997</v>
      </c>
      <c r="F286" s="175">
        <v>1.0000000000000001E-5</v>
      </c>
      <c r="G286" s="175" t="s">
        <v>87</v>
      </c>
      <c r="H286" s="175" t="s">
        <v>8</v>
      </c>
      <c r="I286" s="175">
        <v>0.01</v>
      </c>
      <c r="J286" s="175">
        <v>4.5010000000000001E-2</v>
      </c>
      <c r="K286" s="175" t="s">
        <v>704</v>
      </c>
      <c r="L286" s="175">
        <v>33</v>
      </c>
      <c r="M286" s="175">
        <v>550.17999999999995</v>
      </c>
      <c r="N286" s="175">
        <v>23.663</v>
      </c>
      <c r="O286" s="175">
        <v>576.89</v>
      </c>
    </row>
    <row r="287" spans="2:15" x14ac:dyDescent="0.25">
      <c r="B287" s="175" t="s">
        <v>350</v>
      </c>
      <c r="C287" s="175" t="s">
        <v>109</v>
      </c>
      <c r="D287" s="175">
        <v>3.3000000000000002E-2</v>
      </c>
      <c r="E287" s="175">
        <v>0.33000999999999997</v>
      </c>
      <c r="F287" s="175">
        <v>1E-4</v>
      </c>
      <c r="G287" s="175" t="s">
        <v>87</v>
      </c>
      <c r="H287" s="175" t="s">
        <v>8</v>
      </c>
      <c r="I287" s="175">
        <v>0.01</v>
      </c>
      <c r="J287" s="175">
        <v>4.5010000000000001E-2</v>
      </c>
      <c r="K287" s="175" t="s">
        <v>704</v>
      </c>
      <c r="L287" s="175">
        <v>55.233999999999995</v>
      </c>
      <c r="M287" s="175">
        <v>504.46999999999997</v>
      </c>
      <c r="N287" s="175">
        <v>55.134999999999998</v>
      </c>
      <c r="O287" s="175">
        <v>504.68</v>
      </c>
    </row>
    <row r="288" spans="2:15" x14ac:dyDescent="0.25">
      <c r="B288" s="175" t="s">
        <v>351</v>
      </c>
      <c r="C288" s="175" t="s">
        <v>109</v>
      </c>
      <c r="D288" s="175">
        <v>3.3000000000000002E-2</v>
      </c>
      <c r="E288" s="175">
        <v>0.33000999999999997</v>
      </c>
      <c r="F288" s="175">
        <v>1E-3</v>
      </c>
      <c r="G288" s="175" t="s">
        <v>87</v>
      </c>
      <c r="H288" s="175" t="s">
        <v>8</v>
      </c>
      <c r="I288" s="175">
        <v>0.01</v>
      </c>
      <c r="J288" s="175">
        <v>4.5010000000000001E-2</v>
      </c>
      <c r="K288" s="175" t="s">
        <v>704</v>
      </c>
      <c r="L288" s="175">
        <v>577.51</v>
      </c>
      <c r="M288" s="175">
        <v>123.44</v>
      </c>
      <c r="N288" s="175">
        <v>577.47</v>
      </c>
      <c r="O288" s="175">
        <v>123.45</v>
      </c>
    </row>
    <row r="289" spans="2:15" x14ac:dyDescent="0.25">
      <c r="B289" s="175" t="s">
        <v>352</v>
      </c>
      <c r="C289" s="175" t="s">
        <v>109</v>
      </c>
      <c r="D289" s="175">
        <v>3.3000000000000002E-2</v>
      </c>
      <c r="E289" s="175">
        <v>0.33000999999999997</v>
      </c>
      <c r="F289" s="175">
        <v>0.01</v>
      </c>
      <c r="G289" s="175" t="s">
        <v>87</v>
      </c>
      <c r="H289" s="175" t="s">
        <v>8</v>
      </c>
      <c r="I289" s="175">
        <v>0.01</v>
      </c>
      <c r="J289" s="175">
        <v>4.5010000000000001E-2</v>
      </c>
      <c r="K289" s="175" t="s">
        <v>704</v>
      </c>
      <c r="L289" s="175">
        <v>5799.8</v>
      </c>
      <c r="M289" s="175">
        <v>12.763</v>
      </c>
      <c r="N289" s="175">
        <v>577.47</v>
      </c>
      <c r="O289" s="175">
        <v>12.763</v>
      </c>
    </row>
    <row r="290" spans="2:15" x14ac:dyDescent="0.25">
      <c r="B290" s="175" t="s">
        <v>353</v>
      </c>
      <c r="C290" s="175" t="s">
        <v>109</v>
      </c>
      <c r="D290" s="175">
        <v>3.3000000000000002E-2</v>
      </c>
      <c r="E290" s="175">
        <v>0.33000999999999997</v>
      </c>
      <c r="F290" s="175">
        <v>9.9999999999999995E-7</v>
      </c>
      <c r="G290" s="175" t="s">
        <v>87</v>
      </c>
      <c r="H290" s="175" t="s">
        <v>8</v>
      </c>
      <c r="I290" s="175">
        <v>4.4999999999999998E-2</v>
      </c>
      <c r="J290" s="175">
        <v>10.00001</v>
      </c>
      <c r="K290" s="175" t="s">
        <v>704</v>
      </c>
      <c r="L290" s="175">
        <v>24</v>
      </c>
      <c r="M290" s="175">
        <v>350</v>
      </c>
      <c r="N290" s="175">
        <v>23.254000000000001</v>
      </c>
      <c r="O290" s="175">
        <v>347.52</v>
      </c>
    </row>
    <row r="291" spans="2:15" x14ac:dyDescent="0.25">
      <c r="B291" s="175" t="s">
        <v>354</v>
      </c>
      <c r="C291" s="175" t="s">
        <v>109</v>
      </c>
      <c r="D291" s="175">
        <v>3.3000000000000002E-2</v>
      </c>
      <c r="E291" s="175">
        <v>0.33000999999999997</v>
      </c>
      <c r="F291" s="175">
        <v>1.0000000000000001E-5</v>
      </c>
      <c r="G291" s="175" t="s">
        <v>87</v>
      </c>
      <c r="H291" s="175" t="s">
        <v>8</v>
      </c>
      <c r="I291" s="175">
        <v>4.4999999999999998E-2</v>
      </c>
      <c r="J291" s="175">
        <v>10.00001</v>
      </c>
      <c r="K291" s="175" t="s">
        <v>704</v>
      </c>
      <c r="L291" s="175">
        <v>24</v>
      </c>
      <c r="M291" s="175">
        <v>346.2</v>
      </c>
      <c r="N291" s="175">
        <v>23.771000000000001</v>
      </c>
      <c r="O291" s="175">
        <v>346.32</v>
      </c>
    </row>
    <row r="292" spans="2:15" x14ac:dyDescent="0.25">
      <c r="B292" s="175" t="s">
        <v>355</v>
      </c>
      <c r="C292" s="175" t="s">
        <v>109</v>
      </c>
      <c r="D292" s="175">
        <v>3.3000000000000002E-2</v>
      </c>
      <c r="E292" s="175">
        <v>0.33000999999999997</v>
      </c>
      <c r="F292" s="175">
        <v>1E-4</v>
      </c>
      <c r="G292" s="175" t="s">
        <v>87</v>
      </c>
      <c r="H292" s="175" t="s">
        <v>8</v>
      </c>
      <c r="I292" s="175">
        <v>4.4999999999999998E-2</v>
      </c>
      <c r="J292" s="175">
        <v>10.00001</v>
      </c>
      <c r="K292" s="175" t="s">
        <v>704</v>
      </c>
      <c r="L292" s="175">
        <v>58.585999999999999</v>
      </c>
      <c r="M292" s="175">
        <v>276.02999999999997</v>
      </c>
      <c r="N292" s="175">
        <v>58.482999999999997</v>
      </c>
      <c r="O292" s="175">
        <v>276.21000000000004</v>
      </c>
    </row>
    <row r="293" spans="2:15" x14ac:dyDescent="0.25">
      <c r="B293" s="175" t="s">
        <v>356</v>
      </c>
      <c r="C293" s="175" t="s">
        <v>109</v>
      </c>
      <c r="D293" s="175">
        <v>3.3000000000000002E-2</v>
      </c>
      <c r="E293" s="175">
        <v>0.33000999999999997</v>
      </c>
      <c r="F293" s="175">
        <v>1E-3</v>
      </c>
      <c r="G293" s="175" t="s">
        <v>87</v>
      </c>
      <c r="H293" s="175" t="s">
        <v>8</v>
      </c>
      <c r="I293" s="175">
        <v>4.4999999999999998E-2</v>
      </c>
      <c r="J293" s="175">
        <v>10.00001</v>
      </c>
      <c r="K293" s="175" t="s">
        <v>704</v>
      </c>
      <c r="L293" s="175">
        <v>579.4</v>
      </c>
      <c r="M293" s="175">
        <v>50.965000000000003</v>
      </c>
      <c r="N293" s="175">
        <v>579.36</v>
      </c>
      <c r="O293" s="175">
        <v>50.969000000000001</v>
      </c>
    </row>
    <row r="294" spans="2:15" x14ac:dyDescent="0.25">
      <c r="B294" s="175" t="s">
        <v>357</v>
      </c>
      <c r="C294" s="175" t="s">
        <v>109</v>
      </c>
      <c r="D294" s="175">
        <v>3.3000000000000002E-2</v>
      </c>
      <c r="E294" s="175">
        <v>0.33000999999999997</v>
      </c>
      <c r="F294" s="175">
        <v>0.01</v>
      </c>
      <c r="G294" s="175" t="s">
        <v>87</v>
      </c>
      <c r="H294" s="175" t="s">
        <v>8</v>
      </c>
      <c r="I294" s="175">
        <v>4.4999999999999998E-2</v>
      </c>
      <c r="J294" s="175">
        <v>10.00001</v>
      </c>
      <c r="K294" s="175" t="s">
        <v>704</v>
      </c>
      <c r="L294" s="175">
        <v>5800</v>
      </c>
      <c r="M294" s="175">
        <v>5.1718000000000002</v>
      </c>
      <c r="N294" s="175">
        <v>5799.9000000000005</v>
      </c>
      <c r="O294" s="175">
        <v>5.1718000000000002</v>
      </c>
    </row>
    <row r="295" spans="2:15" x14ac:dyDescent="0.25">
      <c r="B295" s="175" t="s">
        <v>358</v>
      </c>
      <c r="C295" s="175" t="s">
        <v>109</v>
      </c>
      <c r="D295" s="175">
        <v>3.3000000000000002E-2</v>
      </c>
      <c r="E295" s="175">
        <v>0.33000999999999997</v>
      </c>
      <c r="F295" s="175">
        <v>9.9999999999999995E-7</v>
      </c>
      <c r="G295" s="175" t="s">
        <v>87</v>
      </c>
      <c r="H295" s="175" t="s">
        <v>8</v>
      </c>
      <c r="I295" s="175">
        <v>10</v>
      </c>
      <c r="J295" s="175">
        <v>20.010000000000002</v>
      </c>
      <c r="K295" s="175" t="s">
        <v>91</v>
      </c>
      <c r="L295" s="175">
        <v>24</v>
      </c>
      <c r="M295" s="175">
        <v>810</v>
      </c>
      <c r="N295" s="175">
        <v>23.218</v>
      </c>
      <c r="O295" s="175">
        <v>808.67</v>
      </c>
    </row>
    <row r="296" spans="2:15" x14ac:dyDescent="0.25">
      <c r="B296" s="175" t="s">
        <v>359</v>
      </c>
      <c r="C296" s="175" t="s">
        <v>109</v>
      </c>
      <c r="D296" s="175">
        <v>3.3000000000000002E-2</v>
      </c>
      <c r="E296" s="175">
        <v>0.33000999999999997</v>
      </c>
      <c r="F296" s="175">
        <v>1.0000000000000001E-5</v>
      </c>
      <c r="G296" s="175" t="s">
        <v>87</v>
      </c>
      <c r="H296" s="175" t="s">
        <v>8</v>
      </c>
      <c r="I296" s="175">
        <v>10</v>
      </c>
      <c r="J296" s="175">
        <v>20.010000000000002</v>
      </c>
      <c r="K296" s="175" t="s">
        <v>91</v>
      </c>
      <c r="L296" s="175">
        <v>24</v>
      </c>
      <c r="M296" s="175">
        <v>807.65</v>
      </c>
      <c r="N296" s="175">
        <v>23.583000000000002</v>
      </c>
      <c r="O296" s="175">
        <v>807.74</v>
      </c>
    </row>
    <row r="297" spans="2:15" x14ac:dyDescent="0.25">
      <c r="B297" s="175" t="s">
        <v>360</v>
      </c>
      <c r="C297" s="175" t="s">
        <v>109</v>
      </c>
      <c r="D297" s="175">
        <v>3.3000000000000002E-2</v>
      </c>
      <c r="E297" s="175">
        <v>0.33000999999999997</v>
      </c>
      <c r="F297" s="175">
        <v>1E-4</v>
      </c>
      <c r="G297" s="175" t="s">
        <v>87</v>
      </c>
      <c r="H297" s="175" t="s">
        <v>8</v>
      </c>
      <c r="I297" s="175">
        <v>10</v>
      </c>
      <c r="J297" s="175">
        <v>20.010000000000002</v>
      </c>
      <c r="K297" s="175" t="s">
        <v>91</v>
      </c>
      <c r="L297" s="175">
        <v>52.238</v>
      </c>
      <c r="M297" s="175">
        <v>738.19999999999993</v>
      </c>
      <c r="N297" s="175">
        <v>52.144999999999996</v>
      </c>
      <c r="O297" s="175">
        <v>738.41</v>
      </c>
    </row>
    <row r="298" spans="2:15" x14ac:dyDescent="0.25">
      <c r="B298" s="175" t="s">
        <v>361</v>
      </c>
      <c r="C298" s="175" t="s">
        <v>109</v>
      </c>
      <c r="D298" s="175">
        <v>3.3000000000000002E-2</v>
      </c>
      <c r="E298" s="175">
        <v>0.33000999999999997</v>
      </c>
      <c r="F298" s="175">
        <v>1E-3</v>
      </c>
      <c r="G298" s="175" t="s">
        <v>87</v>
      </c>
      <c r="H298" s="175" t="s">
        <v>8</v>
      </c>
      <c r="I298" s="175">
        <v>10</v>
      </c>
      <c r="J298" s="175">
        <v>20.010000000000002</v>
      </c>
      <c r="K298" s="175" t="s">
        <v>91</v>
      </c>
      <c r="L298" s="175">
        <v>574.81999999999994</v>
      </c>
      <c r="M298" s="175">
        <v>223.39000000000001</v>
      </c>
      <c r="N298" s="175">
        <v>574.77</v>
      </c>
      <c r="O298" s="175">
        <v>223.41</v>
      </c>
    </row>
    <row r="299" spans="2:15" x14ac:dyDescent="0.25">
      <c r="B299" s="175" t="s">
        <v>362</v>
      </c>
      <c r="C299" s="175" t="s">
        <v>109</v>
      </c>
      <c r="D299" s="175">
        <v>3.3000000000000002E-2</v>
      </c>
      <c r="E299" s="175">
        <v>0.33000999999999997</v>
      </c>
      <c r="F299" s="175">
        <v>0.01</v>
      </c>
      <c r="G299" s="175" t="s">
        <v>87</v>
      </c>
      <c r="H299" s="175" t="s">
        <v>8</v>
      </c>
      <c r="I299" s="175">
        <v>10</v>
      </c>
      <c r="J299" s="175">
        <v>20.010000000000002</v>
      </c>
      <c r="K299" s="175" t="s">
        <v>91</v>
      </c>
      <c r="L299" s="175">
        <v>5799.5</v>
      </c>
      <c r="M299" s="175">
        <v>23.686</v>
      </c>
      <c r="N299" s="175">
        <v>5799.4000000000005</v>
      </c>
      <c r="O299" s="175">
        <v>23.686</v>
      </c>
    </row>
    <row r="300" spans="2:15" x14ac:dyDescent="0.25">
      <c r="B300" s="175" t="s">
        <v>363</v>
      </c>
      <c r="C300" s="175" t="s">
        <v>109</v>
      </c>
      <c r="D300" s="175">
        <v>3.3000000000000002E-2</v>
      </c>
      <c r="E300" s="175">
        <v>0.33000999999999997</v>
      </c>
      <c r="F300" s="175">
        <v>9.9999999999999995E-7</v>
      </c>
      <c r="G300" s="175" t="s">
        <v>87</v>
      </c>
      <c r="H300" s="175" t="s">
        <v>8</v>
      </c>
      <c r="I300" s="175">
        <v>20</v>
      </c>
      <c r="J300" s="175">
        <v>50.01</v>
      </c>
      <c r="K300" s="175" t="s">
        <v>91</v>
      </c>
      <c r="L300" s="175">
        <v>47</v>
      </c>
      <c r="M300" s="175">
        <v>1200</v>
      </c>
      <c r="N300" s="175">
        <v>46.389000000000003</v>
      </c>
      <c r="O300" s="175">
        <v>1155.4000000000001</v>
      </c>
    </row>
    <row r="301" spans="2:15" x14ac:dyDescent="0.25">
      <c r="B301" s="175" t="s">
        <v>364</v>
      </c>
      <c r="C301" s="175" t="s">
        <v>109</v>
      </c>
      <c r="D301" s="175">
        <v>3.3000000000000002E-2</v>
      </c>
      <c r="E301" s="175">
        <v>0.33000999999999997</v>
      </c>
      <c r="F301" s="175">
        <v>1.0000000000000001E-5</v>
      </c>
      <c r="G301" s="175" t="s">
        <v>87</v>
      </c>
      <c r="H301" s="175" t="s">
        <v>8</v>
      </c>
      <c r="I301" s="175">
        <v>20</v>
      </c>
      <c r="J301" s="175">
        <v>50.01</v>
      </c>
      <c r="K301" s="175" t="s">
        <v>91</v>
      </c>
      <c r="L301" s="175">
        <v>47</v>
      </c>
      <c r="M301" s="175">
        <v>1154.8</v>
      </c>
      <c r="N301" s="175">
        <v>46.617999999999995</v>
      </c>
      <c r="O301" s="175">
        <v>1154.8</v>
      </c>
    </row>
    <row r="302" spans="2:15" x14ac:dyDescent="0.25">
      <c r="B302" s="175" t="s">
        <v>365</v>
      </c>
      <c r="C302" s="175" t="s">
        <v>109</v>
      </c>
      <c r="D302" s="175">
        <v>3.3000000000000002E-2</v>
      </c>
      <c r="E302" s="175">
        <v>0.33000999999999997</v>
      </c>
      <c r="F302" s="175">
        <v>1E-4</v>
      </c>
      <c r="G302" s="175" t="s">
        <v>87</v>
      </c>
      <c r="H302" s="175" t="s">
        <v>8</v>
      </c>
      <c r="I302" s="175">
        <v>20</v>
      </c>
      <c r="J302" s="175">
        <v>50.01</v>
      </c>
      <c r="K302" s="175" t="s">
        <v>91</v>
      </c>
      <c r="L302" s="175">
        <v>66.007000000000005</v>
      </c>
      <c r="M302" s="175">
        <v>1107.9000000000001</v>
      </c>
      <c r="N302" s="175">
        <v>65.939000000000007</v>
      </c>
      <c r="O302" s="175">
        <v>1108</v>
      </c>
    </row>
    <row r="303" spans="2:15" x14ac:dyDescent="0.25">
      <c r="B303" s="175" t="s">
        <v>366</v>
      </c>
      <c r="C303" s="175" t="s">
        <v>109</v>
      </c>
      <c r="D303" s="175">
        <v>3.3000000000000002E-2</v>
      </c>
      <c r="E303" s="175">
        <v>0.33000999999999997</v>
      </c>
      <c r="F303" s="175">
        <v>1E-3</v>
      </c>
      <c r="G303" s="175" t="s">
        <v>87</v>
      </c>
      <c r="H303" s="175" t="s">
        <v>8</v>
      </c>
      <c r="I303" s="175">
        <v>20</v>
      </c>
      <c r="J303" s="175">
        <v>50.01</v>
      </c>
      <c r="K303" s="175" t="s">
        <v>91</v>
      </c>
      <c r="L303" s="175">
        <v>571.22</v>
      </c>
      <c r="M303" s="175">
        <v>452.98</v>
      </c>
      <c r="N303" s="175">
        <v>571.17999999999995</v>
      </c>
      <c r="O303" s="175">
        <v>452.84999999999997</v>
      </c>
    </row>
    <row r="304" spans="2:15" x14ac:dyDescent="0.25">
      <c r="B304" s="175" t="s">
        <v>367</v>
      </c>
      <c r="C304" s="175" t="s">
        <v>109</v>
      </c>
      <c r="D304" s="175">
        <v>3.3000000000000002E-2</v>
      </c>
      <c r="E304" s="175">
        <v>0.33000999999999997</v>
      </c>
      <c r="F304" s="175">
        <v>0.01</v>
      </c>
      <c r="G304" s="175" t="s">
        <v>87</v>
      </c>
      <c r="H304" s="175" t="s">
        <v>8</v>
      </c>
      <c r="I304" s="175">
        <v>20</v>
      </c>
      <c r="J304" s="175">
        <v>50.01</v>
      </c>
      <c r="K304" s="175" t="s">
        <v>91</v>
      </c>
      <c r="L304" s="175">
        <v>5799</v>
      </c>
      <c r="M304" s="175">
        <v>51.02</v>
      </c>
      <c r="N304" s="175">
        <v>5798.9000000000005</v>
      </c>
      <c r="O304" s="175">
        <v>50.942</v>
      </c>
    </row>
    <row r="305" spans="2:15" x14ac:dyDescent="0.25">
      <c r="B305" s="175" t="s">
        <v>368</v>
      </c>
      <c r="C305" s="175" t="s">
        <v>109</v>
      </c>
      <c r="D305" s="175">
        <v>3.3000000000000002E-2</v>
      </c>
      <c r="E305" s="175">
        <v>0.33000999999999997</v>
      </c>
      <c r="F305" s="175">
        <v>9.9999999999999995E-7</v>
      </c>
      <c r="G305" s="175" t="s">
        <v>87</v>
      </c>
      <c r="H305" s="175" t="s">
        <v>8</v>
      </c>
      <c r="I305" s="175">
        <v>50</v>
      </c>
      <c r="J305" s="175">
        <v>100.01</v>
      </c>
      <c r="K305" s="175" t="s">
        <v>91</v>
      </c>
      <c r="L305" s="175">
        <v>200</v>
      </c>
      <c r="M305" s="175">
        <v>2700</v>
      </c>
      <c r="N305" s="175">
        <v>196.5</v>
      </c>
      <c r="O305" s="175">
        <v>2656.4</v>
      </c>
    </row>
    <row r="306" spans="2:15" x14ac:dyDescent="0.25">
      <c r="B306" s="175" t="s">
        <v>369</v>
      </c>
      <c r="C306" s="175" t="s">
        <v>109</v>
      </c>
      <c r="D306" s="175">
        <v>3.3000000000000002E-2</v>
      </c>
      <c r="E306" s="175">
        <v>0.33000999999999997</v>
      </c>
      <c r="F306" s="175">
        <v>1.0000000000000001E-5</v>
      </c>
      <c r="G306" s="175" t="s">
        <v>87</v>
      </c>
      <c r="H306" s="175" t="s">
        <v>8</v>
      </c>
      <c r="I306" s="175">
        <v>50</v>
      </c>
      <c r="J306" s="175">
        <v>100.01</v>
      </c>
      <c r="K306" s="175" t="s">
        <v>91</v>
      </c>
      <c r="L306" s="175">
        <v>200</v>
      </c>
      <c r="M306" s="175">
        <v>2656.2000000000003</v>
      </c>
      <c r="N306" s="175">
        <v>196.56</v>
      </c>
      <c r="O306" s="175">
        <v>2656.2999999999997</v>
      </c>
    </row>
    <row r="307" spans="2:15" x14ac:dyDescent="0.25">
      <c r="B307" s="175" t="s">
        <v>370</v>
      </c>
      <c r="C307" s="175" t="s">
        <v>109</v>
      </c>
      <c r="D307" s="175">
        <v>3.3000000000000002E-2</v>
      </c>
      <c r="E307" s="175">
        <v>0.33000999999999997</v>
      </c>
      <c r="F307" s="175">
        <v>1E-4</v>
      </c>
      <c r="G307" s="175" t="s">
        <v>87</v>
      </c>
      <c r="H307" s="175" t="s">
        <v>8</v>
      </c>
      <c r="I307" s="175">
        <v>50</v>
      </c>
      <c r="J307" s="175">
        <v>100.01</v>
      </c>
      <c r="K307" s="175" t="s">
        <v>91</v>
      </c>
      <c r="L307" s="175">
        <v>202.89</v>
      </c>
      <c r="M307" s="175">
        <v>2641.9</v>
      </c>
      <c r="N307" s="175">
        <v>202.82999999999998</v>
      </c>
      <c r="O307" s="175">
        <v>2642</v>
      </c>
    </row>
    <row r="308" spans="2:15" x14ac:dyDescent="0.25">
      <c r="B308" s="175" t="s">
        <v>371</v>
      </c>
      <c r="C308" s="175" t="s">
        <v>109</v>
      </c>
      <c r="D308" s="175">
        <v>3.3000000000000002E-2</v>
      </c>
      <c r="E308" s="175">
        <v>0.33000999999999997</v>
      </c>
      <c r="F308" s="175">
        <v>1E-3</v>
      </c>
      <c r="G308" s="175" t="s">
        <v>87</v>
      </c>
      <c r="H308" s="175" t="s">
        <v>8</v>
      </c>
      <c r="I308" s="175">
        <v>50</v>
      </c>
      <c r="J308" s="175">
        <v>100.01</v>
      </c>
      <c r="K308" s="175" t="s">
        <v>91</v>
      </c>
      <c r="L308" s="175">
        <v>582.18999999999994</v>
      </c>
      <c r="M308" s="175">
        <v>1932.6000000000001</v>
      </c>
      <c r="N308" s="175">
        <v>582.1</v>
      </c>
      <c r="O308" s="175">
        <v>1932.5</v>
      </c>
    </row>
    <row r="309" spans="2:15" x14ac:dyDescent="0.25">
      <c r="B309" s="175" t="s">
        <v>372</v>
      </c>
      <c r="C309" s="175" t="s">
        <v>109</v>
      </c>
      <c r="D309" s="175">
        <v>3.3000000000000002E-2</v>
      </c>
      <c r="E309" s="175">
        <v>0.33000999999999997</v>
      </c>
      <c r="F309" s="175">
        <v>0.01</v>
      </c>
      <c r="G309" s="175" t="s">
        <v>87</v>
      </c>
      <c r="H309" s="175" t="s">
        <v>8</v>
      </c>
      <c r="I309" s="175">
        <v>50</v>
      </c>
      <c r="J309" s="175">
        <v>100.01</v>
      </c>
      <c r="K309" s="175" t="s">
        <v>91</v>
      </c>
      <c r="L309" s="175">
        <v>5796.8</v>
      </c>
      <c r="M309" s="175">
        <v>308.19</v>
      </c>
      <c r="N309" s="175">
        <v>5796.8</v>
      </c>
      <c r="O309" s="175">
        <v>308.02000000000004</v>
      </c>
    </row>
    <row r="310" spans="2:15" x14ac:dyDescent="0.25">
      <c r="B310" s="175" t="s">
        <v>373</v>
      </c>
      <c r="C310" s="175" t="s">
        <v>109</v>
      </c>
      <c r="D310" s="175">
        <v>3.3000000000000002E-2</v>
      </c>
      <c r="E310" s="175">
        <v>0.33000999999999997</v>
      </c>
      <c r="F310" s="175">
        <v>9.9999999999999995E-7</v>
      </c>
      <c r="G310" s="175" t="s">
        <v>87</v>
      </c>
      <c r="H310" s="175" t="s">
        <v>8</v>
      </c>
      <c r="I310" s="175">
        <v>100</v>
      </c>
      <c r="J310" s="175">
        <v>500</v>
      </c>
      <c r="K310" s="175" t="s">
        <v>91</v>
      </c>
      <c r="L310" s="175">
        <v>390</v>
      </c>
      <c r="M310" s="175">
        <v>5800</v>
      </c>
      <c r="N310" s="175">
        <v>381.75</v>
      </c>
      <c r="O310" s="175">
        <v>5779.4</v>
      </c>
    </row>
    <row r="311" spans="2:15" x14ac:dyDescent="0.25">
      <c r="B311" s="175" t="s">
        <v>374</v>
      </c>
      <c r="C311" s="175" t="s">
        <v>109</v>
      </c>
      <c r="D311" s="175">
        <v>3.3000000000000002E-2</v>
      </c>
      <c r="E311" s="175">
        <v>0.33000999999999997</v>
      </c>
      <c r="F311" s="175">
        <v>1.0000000000000001E-5</v>
      </c>
      <c r="G311" s="175" t="s">
        <v>87</v>
      </c>
      <c r="H311" s="175" t="s">
        <v>8</v>
      </c>
      <c r="I311" s="175">
        <v>100</v>
      </c>
      <c r="J311" s="175">
        <v>500</v>
      </c>
      <c r="K311" s="175" t="s">
        <v>91</v>
      </c>
      <c r="L311" s="175">
        <v>390</v>
      </c>
      <c r="M311" s="175">
        <v>5779.3</v>
      </c>
      <c r="N311" s="175">
        <v>381.8</v>
      </c>
      <c r="O311" s="175">
        <v>5779.3</v>
      </c>
    </row>
    <row r="312" spans="2:15" x14ac:dyDescent="0.25">
      <c r="B312" s="175" t="s">
        <v>375</v>
      </c>
      <c r="C312" s="175" t="s">
        <v>109</v>
      </c>
      <c r="D312" s="175">
        <v>3.3000000000000002E-2</v>
      </c>
      <c r="E312" s="175">
        <v>0.33000999999999997</v>
      </c>
      <c r="F312" s="175">
        <v>1E-4</v>
      </c>
      <c r="G312" s="175" t="s">
        <v>87</v>
      </c>
      <c r="H312" s="175" t="s">
        <v>8</v>
      </c>
      <c r="I312" s="175">
        <v>100</v>
      </c>
      <c r="J312" s="175">
        <v>500</v>
      </c>
      <c r="K312" s="175" t="s">
        <v>91</v>
      </c>
      <c r="L312" s="175">
        <v>390</v>
      </c>
      <c r="M312" s="175">
        <v>5771.9</v>
      </c>
      <c r="N312" s="175">
        <v>384.93</v>
      </c>
      <c r="O312" s="175">
        <v>5772</v>
      </c>
    </row>
    <row r="313" spans="2:15" x14ac:dyDescent="0.25">
      <c r="B313" s="175" t="s">
        <v>376</v>
      </c>
      <c r="C313" s="175" t="s">
        <v>109</v>
      </c>
      <c r="D313" s="175">
        <v>3.3000000000000002E-2</v>
      </c>
      <c r="E313" s="175">
        <v>0.33000999999999997</v>
      </c>
      <c r="F313" s="175">
        <v>1E-3</v>
      </c>
      <c r="G313" s="175" t="s">
        <v>87</v>
      </c>
      <c r="H313" s="175" t="s">
        <v>8</v>
      </c>
      <c r="I313" s="175">
        <v>100</v>
      </c>
      <c r="J313" s="175">
        <v>500</v>
      </c>
      <c r="K313" s="175" t="s">
        <v>91</v>
      </c>
      <c r="L313" s="175">
        <v>643.30999999999995</v>
      </c>
      <c r="M313" s="175">
        <v>5206.4000000000005</v>
      </c>
      <c r="N313" s="175">
        <v>643.12</v>
      </c>
      <c r="O313" s="175">
        <v>5206.5999999999995</v>
      </c>
    </row>
    <row r="314" spans="2:15" x14ac:dyDescent="0.25">
      <c r="B314" s="175" t="s">
        <v>377</v>
      </c>
      <c r="C314" s="175" t="s">
        <v>109</v>
      </c>
      <c r="D314" s="175">
        <v>3.3000000000000002E-2</v>
      </c>
      <c r="E314" s="175">
        <v>0.33000999999999997</v>
      </c>
      <c r="F314" s="175">
        <v>0.01</v>
      </c>
      <c r="G314" s="175" t="s">
        <v>87</v>
      </c>
      <c r="H314" s="175" t="s">
        <v>8</v>
      </c>
      <c r="I314" s="175">
        <v>100</v>
      </c>
      <c r="J314" s="175">
        <v>500</v>
      </c>
      <c r="K314" s="175" t="s">
        <v>91</v>
      </c>
      <c r="L314" s="175">
        <v>5783</v>
      </c>
      <c r="M314" s="175">
        <v>1371.2</v>
      </c>
      <c r="N314" s="175">
        <v>5783</v>
      </c>
      <c r="O314" s="175">
        <v>1370.9</v>
      </c>
    </row>
    <row r="315" spans="2:15" x14ac:dyDescent="0.25">
      <c r="B315" s="175" t="s">
        <v>1219</v>
      </c>
      <c r="C315" s="175" t="s">
        <v>109</v>
      </c>
      <c r="D315" s="175">
        <v>3.3000000000000002E-2</v>
      </c>
      <c r="E315" s="175">
        <v>0.33000999999999997</v>
      </c>
      <c r="F315" s="175">
        <v>9.9999999999999995E-7</v>
      </c>
      <c r="G315" s="175" t="s">
        <v>87</v>
      </c>
      <c r="H315" s="175" t="s">
        <v>8</v>
      </c>
      <c r="I315" s="175">
        <v>500</v>
      </c>
      <c r="J315" s="175">
        <v>501</v>
      </c>
      <c r="K315" s="175" t="s">
        <v>91</v>
      </c>
      <c r="L315" s="175">
        <v>390</v>
      </c>
      <c r="M315" s="175">
        <v>5800</v>
      </c>
      <c r="N315" s="175">
        <v>381.75</v>
      </c>
      <c r="O315" s="175">
        <v>5779.4</v>
      </c>
    </row>
    <row r="316" spans="2:15" x14ac:dyDescent="0.25">
      <c r="B316" s="175" t="s">
        <v>1220</v>
      </c>
      <c r="C316" s="175" t="s">
        <v>109</v>
      </c>
      <c r="D316" s="175">
        <v>3.3000000000000002E-2</v>
      </c>
      <c r="E316" s="175">
        <v>0.33000999999999997</v>
      </c>
      <c r="F316" s="175">
        <v>1.0000000000000001E-5</v>
      </c>
      <c r="G316" s="175" t="s">
        <v>87</v>
      </c>
      <c r="H316" s="175" t="s">
        <v>8</v>
      </c>
      <c r="I316" s="175">
        <v>500</v>
      </c>
      <c r="J316" s="175">
        <v>501</v>
      </c>
      <c r="K316" s="175" t="s">
        <v>91</v>
      </c>
      <c r="L316" s="175">
        <v>390</v>
      </c>
      <c r="M316" s="175">
        <v>5779.3</v>
      </c>
      <c r="N316" s="175">
        <v>381.8</v>
      </c>
      <c r="O316" s="175">
        <v>5779.3</v>
      </c>
    </row>
    <row r="317" spans="2:15" x14ac:dyDescent="0.25">
      <c r="B317" s="175" t="s">
        <v>1221</v>
      </c>
      <c r="C317" s="175" t="s">
        <v>109</v>
      </c>
      <c r="D317" s="175">
        <v>3.3000000000000002E-2</v>
      </c>
      <c r="E317" s="175">
        <v>0.33000999999999997</v>
      </c>
      <c r="F317" s="175">
        <v>1E-4</v>
      </c>
      <c r="G317" s="175" t="s">
        <v>87</v>
      </c>
      <c r="H317" s="175" t="s">
        <v>8</v>
      </c>
      <c r="I317" s="175">
        <v>500</v>
      </c>
      <c r="J317" s="175">
        <v>501</v>
      </c>
      <c r="K317" s="175" t="s">
        <v>91</v>
      </c>
      <c r="L317" s="175">
        <v>390</v>
      </c>
      <c r="M317" s="175">
        <v>5771.9</v>
      </c>
      <c r="N317" s="175">
        <v>384.93</v>
      </c>
      <c r="O317" s="175">
        <v>5772</v>
      </c>
    </row>
    <row r="318" spans="2:15" x14ac:dyDescent="0.25">
      <c r="B318" s="175" t="s">
        <v>1222</v>
      </c>
      <c r="C318" s="175" t="s">
        <v>109</v>
      </c>
      <c r="D318" s="175">
        <v>3.3000000000000002E-2</v>
      </c>
      <c r="E318" s="175">
        <v>0.33000999999999997</v>
      </c>
      <c r="F318" s="175">
        <v>1E-3</v>
      </c>
      <c r="G318" s="175" t="s">
        <v>87</v>
      </c>
      <c r="H318" s="175" t="s">
        <v>8</v>
      </c>
      <c r="I318" s="175">
        <v>500</v>
      </c>
      <c r="J318" s="175">
        <v>501</v>
      </c>
      <c r="K318" s="175" t="s">
        <v>91</v>
      </c>
      <c r="L318" s="175">
        <v>643.30999999999995</v>
      </c>
      <c r="M318" s="175">
        <v>5206.4000000000005</v>
      </c>
      <c r="N318" s="175">
        <v>643.12</v>
      </c>
      <c r="O318" s="175">
        <v>5206.5999999999995</v>
      </c>
    </row>
    <row r="319" spans="2:15" x14ac:dyDescent="0.25">
      <c r="B319" s="175" t="s">
        <v>1223</v>
      </c>
      <c r="C319" s="175" t="s">
        <v>109</v>
      </c>
      <c r="D319" s="175">
        <v>3.3000000000000002E-2</v>
      </c>
      <c r="E319" s="175">
        <v>0.33000999999999997</v>
      </c>
      <c r="F319" s="175">
        <v>0.01</v>
      </c>
      <c r="G319" s="175" t="s">
        <v>87</v>
      </c>
      <c r="H319" s="175" t="s">
        <v>8</v>
      </c>
      <c r="I319" s="175">
        <v>500</v>
      </c>
      <c r="J319" s="175">
        <v>501</v>
      </c>
      <c r="K319" s="175" t="s">
        <v>91</v>
      </c>
      <c r="L319" s="175">
        <v>5783</v>
      </c>
      <c r="M319" s="175">
        <v>1371.2</v>
      </c>
      <c r="N319" s="175">
        <v>5783</v>
      </c>
      <c r="O319" s="175">
        <v>1370.9</v>
      </c>
    </row>
    <row r="320" spans="2:15" x14ac:dyDescent="0.25">
      <c r="B320" s="175" t="s">
        <v>378</v>
      </c>
      <c r="C320" s="175" t="s">
        <v>109</v>
      </c>
      <c r="D320" s="175">
        <v>0.33</v>
      </c>
      <c r="E320" s="175">
        <v>3.3001</v>
      </c>
      <c r="F320" s="175">
        <v>1.0000000000000001E-5</v>
      </c>
      <c r="G320" s="175" t="s">
        <v>87</v>
      </c>
      <c r="H320" s="175" t="s">
        <v>168</v>
      </c>
      <c r="I320" s="175">
        <v>0.01</v>
      </c>
      <c r="J320" s="175">
        <v>4.5010000000000001E-2</v>
      </c>
      <c r="K320" s="175" t="s">
        <v>704</v>
      </c>
      <c r="L320" s="175">
        <v>0.11</v>
      </c>
      <c r="M320" s="175">
        <v>0.56000000000000005</v>
      </c>
      <c r="N320" s="175">
        <v>0.10391</v>
      </c>
      <c r="O320" s="175">
        <v>0.56220999999999999</v>
      </c>
    </row>
    <row r="321" spans="2:15" x14ac:dyDescent="0.25">
      <c r="B321" s="175" t="s">
        <v>379</v>
      </c>
      <c r="C321" s="175" t="s">
        <v>109</v>
      </c>
      <c r="D321" s="175">
        <v>0.33</v>
      </c>
      <c r="E321" s="175">
        <v>3.3001</v>
      </c>
      <c r="F321" s="175">
        <v>1E-4</v>
      </c>
      <c r="G321" s="175" t="s">
        <v>87</v>
      </c>
      <c r="H321" s="175" t="s">
        <v>168</v>
      </c>
      <c r="I321" s="175">
        <v>0.01</v>
      </c>
      <c r="J321" s="175">
        <v>4.5010000000000001E-2</v>
      </c>
      <c r="K321" s="175" t="s">
        <v>704</v>
      </c>
      <c r="L321" s="175">
        <v>0.11</v>
      </c>
      <c r="M321" s="175">
        <v>0.56032999999999999</v>
      </c>
      <c r="N321" s="175">
        <v>0.10921</v>
      </c>
      <c r="O321" s="175">
        <v>0.56037000000000003</v>
      </c>
    </row>
    <row r="322" spans="2:15" x14ac:dyDescent="0.25">
      <c r="B322" s="175" t="s">
        <v>380</v>
      </c>
      <c r="C322" s="175" t="s">
        <v>109</v>
      </c>
      <c r="D322" s="175">
        <v>0.33</v>
      </c>
      <c r="E322" s="175">
        <v>3.3001</v>
      </c>
      <c r="F322" s="175">
        <v>1E-3</v>
      </c>
      <c r="G322" s="175" t="s">
        <v>87</v>
      </c>
      <c r="H322" s="175" t="s">
        <v>168</v>
      </c>
      <c r="I322" s="175">
        <v>0.01</v>
      </c>
      <c r="J322" s="175">
        <v>4.5010000000000001E-2</v>
      </c>
      <c r="K322" s="175" t="s">
        <v>704</v>
      </c>
      <c r="L322" s="175">
        <v>0.48274</v>
      </c>
      <c r="M322" s="175">
        <v>0.46448</v>
      </c>
      <c r="N322" s="175">
        <v>0.4824</v>
      </c>
      <c r="O322" s="175">
        <v>0.46450000000000002</v>
      </c>
    </row>
    <row r="323" spans="2:15" x14ac:dyDescent="0.25">
      <c r="B323" s="175" t="s">
        <v>381</v>
      </c>
      <c r="C323" s="175" t="s">
        <v>109</v>
      </c>
      <c r="D323" s="175">
        <v>0.33</v>
      </c>
      <c r="E323" s="175">
        <v>3.3001</v>
      </c>
      <c r="F323" s="175">
        <v>0.01</v>
      </c>
      <c r="G323" s="175" t="s">
        <v>87</v>
      </c>
      <c r="H323" s="175" t="s">
        <v>168</v>
      </c>
      <c r="I323" s="175">
        <v>0.01</v>
      </c>
      <c r="J323" s="175">
        <v>4.5010000000000001E-2</v>
      </c>
      <c r="K323" s="175" t="s">
        <v>704</v>
      </c>
      <c r="L323" s="175">
        <v>5.7718999999999996</v>
      </c>
      <c r="M323" s="175">
        <v>0.10338</v>
      </c>
      <c r="N323" s="175">
        <v>5.7717000000000001</v>
      </c>
      <c r="O323" s="175">
        <v>0.10332</v>
      </c>
    </row>
    <row r="324" spans="2:15" x14ac:dyDescent="0.25">
      <c r="B324" s="175" t="s">
        <v>382</v>
      </c>
      <c r="C324" s="175" t="s">
        <v>109</v>
      </c>
      <c r="D324" s="175">
        <v>0.33</v>
      </c>
      <c r="E324" s="175">
        <v>3.3001</v>
      </c>
      <c r="F324" s="175">
        <v>0.1</v>
      </c>
      <c r="G324" s="175" t="s">
        <v>87</v>
      </c>
      <c r="H324" s="175" t="s">
        <v>168</v>
      </c>
      <c r="I324" s="175">
        <v>0.01</v>
      </c>
      <c r="J324" s="175">
        <v>4.5010000000000001E-2</v>
      </c>
      <c r="K324" s="175" t="s">
        <v>704</v>
      </c>
      <c r="L324" s="175">
        <v>57.997</v>
      </c>
      <c r="M324" s="175">
        <v>1.0643E-2</v>
      </c>
      <c r="N324" s="175">
        <v>57.997</v>
      </c>
      <c r="O324" s="175">
        <v>1.0612E-2</v>
      </c>
    </row>
    <row r="325" spans="2:15" x14ac:dyDescent="0.25">
      <c r="B325" s="175" t="s">
        <v>383</v>
      </c>
      <c r="C325" s="175" t="s">
        <v>109</v>
      </c>
      <c r="D325" s="175">
        <v>0.33</v>
      </c>
      <c r="E325" s="175">
        <v>3.3001</v>
      </c>
      <c r="F325" s="175">
        <v>1.0000000000000001E-5</v>
      </c>
      <c r="G325" s="175" t="s">
        <v>87</v>
      </c>
      <c r="H325" s="175" t="s">
        <v>168</v>
      </c>
      <c r="I325" s="175">
        <v>4.4999999999999998E-2</v>
      </c>
      <c r="J325" s="175">
        <v>10.00001</v>
      </c>
      <c r="K325" s="175" t="s">
        <v>704</v>
      </c>
      <c r="L325" s="175">
        <v>7.0000000000000007E-2</v>
      </c>
      <c r="M325" s="175">
        <v>0.35</v>
      </c>
      <c r="N325" s="175">
        <v>6.9476999999999997E-2</v>
      </c>
      <c r="O325" s="175">
        <v>0.34755999999999998</v>
      </c>
    </row>
    <row r="326" spans="2:15" x14ac:dyDescent="0.25">
      <c r="B326" s="175" t="s">
        <v>384</v>
      </c>
      <c r="C326" s="175" t="s">
        <v>109</v>
      </c>
      <c r="D326" s="175">
        <v>0.33</v>
      </c>
      <c r="E326" s="175">
        <v>3.3001</v>
      </c>
      <c r="F326" s="175">
        <v>1E-4</v>
      </c>
      <c r="G326" s="175" t="s">
        <v>87</v>
      </c>
      <c r="H326" s="175" t="s">
        <v>168</v>
      </c>
      <c r="I326" s="175">
        <v>4.4999999999999998E-2</v>
      </c>
      <c r="J326" s="175">
        <v>10.00001</v>
      </c>
      <c r="K326" s="175" t="s">
        <v>704</v>
      </c>
      <c r="L326" s="175">
        <v>7.9443E-2</v>
      </c>
      <c r="M326" s="175">
        <v>0.34499000000000002</v>
      </c>
      <c r="N326" s="175">
        <v>7.9135999999999998E-2</v>
      </c>
      <c r="O326" s="175">
        <v>0.34505000000000002</v>
      </c>
    </row>
    <row r="327" spans="2:15" x14ac:dyDescent="0.25">
      <c r="B327" s="175" t="s">
        <v>385</v>
      </c>
      <c r="C327" s="175" t="s">
        <v>109</v>
      </c>
      <c r="D327" s="175">
        <v>0.33</v>
      </c>
      <c r="E327" s="175">
        <v>3.3001</v>
      </c>
      <c r="F327" s="175">
        <v>1E-3</v>
      </c>
      <c r="G327" s="175" t="s">
        <v>87</v>
      </c>
      <c r="H327" s="175" t="s">
        <v>168</v>
      </c>
      <c r="I327" s="175">
        <v>4.4999999999999998E-2</v>
      </c>
      <c r="J327" s="175">
        <v>10.00001</v>
      </c>
      <c r="K327" s="175" t="s">
        <v>704</v>
      </c>
      <c r="L327" s="175">
        <v>0.52674999999999994</v>
      </c>
      <c r="M327" s="175">
        <v>0.24887000000000001</v>
      </c>
      <c r="N327" s="175">
        <v>0.52639999999999998</v>
      </c>
      <c r="O327" s="175">
        <v>0.24884999999999999</v>
      </c>
    </row>
    <row r="328" spans="2:15" x14ac:dyDescent="0.25">
      <c r="B328" s="175" t="s">
        <v>386</v>
      </c>
      <c r="C328" s="175" t="s">
        <v>109</v>
      </c>
      <c r="D328" s="175">
        <v>0.33</v>
      </c>
      <c r="E328" s="175">
        <v>3.3001</v>
      </c>
      <c r="F328" s="175">
        <v>0.01</v>
      </c>
      <c r="G328" s="175" t="s">
        <v>87</v>
      </c>
      <c r="H328" s="175" t="s">
        <v>168</v>
      </c>
      <c r="I328" s="175">
        <v>4.4999999999999998E-2</v>
      </c>
      <c r="J328" s="175">
        <v>10.00001</v>
      </c>
      <c r="K328" s="175" t="s">
        <v>704</v>
      </c>
      <c r="L328" s="175">
        <v>5.7893999999999997</v>
      </c>
      <c r="M328" s="175">
        <v>4.1576000000000002E-2</v>
      </c>
      <c r="N328" s="175">
        <v>5.7892000000000001</v>
      </c>
      <c r="O328" s="175">
        <v>4.1502999999999998E-2</v>
      </c>
    </row>
    <row r="329" spans="2:15" x14ac:dyDescent="0.25">
      <c r="B329" s="175" t="s">
        <v>387</v>
      </c>
      <c r="C329" s="175" t="s">
        <v>109</v>
      </c>
      <c r="D329" s="175">
        <v>0.33</v>
      </c>
      <c r="E329" s="175">
        <v>3.3001</v>
      </c>
      <c r="F329" s="175">
        <v>0.1</v>
      </c>
      <c r="G329" s="175" t="s">
        <v>87</v>
      </c>
      <c r="H329" s="175" t="s">
        <v>168</v>
      </c>
      <c r="I329" s="175">
        <v>4.4999999999999998E-2</v>
      </c>
      <c r="J329" s="175">
        <v>10.00001</v>
      </c>
      <c r="K329" s="175" t="s">
        <v>704</v>
      </c>
      <c r="L329" s="175">
        <v>57.998999999999995</v>
      </c>
      <c r="M329" s="175">
        <v>4.2262999999999997E-3</v>
      </c>
      <c r="N329" s="175">
        <v>57.998999999999995</v>
      </c>
      <c r="O329" s="175">
        <v>4.1960000000000001E-3</v>
      </c>
    </row>
    <row r="330" spans="2:15" x14ac:dyDescent="0.25">
      <c r="B330" s="175" t="s">
        <v>388</v>
      </c>
      <c r="C330" s="175" t="s">
        <v>109</v>
      </c>
      <c r="D330" s="175">
        <v>0.33</v>
      </c>
      <c r="E330" s="175">
        <v>3.3001</v>
      </c>
      <c r="F330" s="175">
        <v>1.0000000000000001E-5</v>
      </c>
      <c r="G330" s="175" t="s">
        <v>87</v>
      </c>
      <c r="H330" s="175" t="s">
        <v>168</v>
      </c>
      <c r="I330" s="175">
        <v>10</v>
      </c>
      <c r="J330" s="175">
        <v>20.010000000000002</v>
      </c>
      <c r="K330" s="175" t="s">
        <v>91</v>
      </c>
      <c r="L330" s="175">
        <v>7.0000000000000007E-2</v>
      </c>
      <c r="M330" s="175">
        <v>0.81</v>
      </c>
      <c r="N330" s="175">
        <v>6.9434999999999997E-2</v>
      </c>
      <c r="O330" s="175">
        <v>0.80878000000000005</v>
      </c>
    </row>
    <row r="331" spans="2:15" x14ac:dyDescent="0.25">
      <c r="B331" s="175" t="s">
        <v>389</v>
      </c>
      <c r="C331" s="175" t="s">
        <v>109</v>
      </c>
      <c r="D331" s="175">
        <v>0.33</v>
      </c>
      <c r="E331" s="175">
        <v>3.3001</v>
      </c>
      <c r="F331" s="175">
        <v>1E-4</v>
      </c>
      <c r="G331" s="175" t="s">
        <v>87</v>
      </c>
      <c r="H331" s="175" t="s">
        <v>168</v>
      </c>
      <c r="I331" s="175">
        <v>10</v>
      </c>
      <c r="J331" s="175">
        <v>20.010000000000002</v>
      </c>
      <c r="K331" s="175" t="s">
        <v>91</v>
      </c>
      <c r="L331" s="175">
        <v>7.5008000000000005E-2</v>
      </c>
      <c r="M331" s="175">
        <v>0.80728999999999995</v>
      </c>
      <c r="N331" s="175">
        <v>7.4829000000000007E-2</v>
      </c>
      <c r="O331" s="175">
        <v>0.80732999999999999</v>
      </c>
    </row>
    <row r="332" spans="2:15" x14ac:dyDescent="0.25">
      <c r="B332" s="175" t="s">
        <v>390</v>
      </c>
      <c r="C332" s="175" t="s">
        <v>109</v>
      </c>
      <c r="D332" s="175">
        <v>0.33</v>
      </c>
      <c r="E332" s="175">
        <v>3.3001</v>
      </c>
      <c r="F332" s="175">
        <v>1E-3</v>
      </c>
      <c r="G332" s="175" t="s">
        <v>87</v>
      </c>
      <c r="H332" s="175" t="s">
        <v>168</v>
      </c>
      <c r="I332" s="175">
        <v>10</v>
      </c>
      <c r="J332" s="175">
        <v>20.010000000000002</v>
      </c>
      <c r="K332" s="175" t="s">
        <v>91</v>
      </c>
      <c r="L332" s="175">
        <v>0.43426999999999999</v>
      </c>
      <c r="M332" s="175">
        <v>0.71669000000000005</v>
      </c>
      <c r="N332" s="175">
        <v>0.43391000000000002</v>
      </c>
      <c r="O332" s="175">
        <v>0.71674000000000004</v>
      </c>
    </row>
    <row r="333" spans="2:15" x14ac:dyDescent="0.25">
      <c r="B333" s="175" t="s">
        <v>391</v>
      </c>
      <c r="C333" s="175" t="s">
        <v>109</v>
      </c>
      <c r="D333" s="175">
        <v>0.33</v>
      </c>
      <c r="E333" s="175">
        <v>3.3001</v>
      </c>
      <c r="F333" s="175">
        <v>0.01</v>
      </c>
      <c r="G333" s="175" t="s">
        <v>87</v>
      </c>
      <c r="H333" s="175" t="s">
        <v>168</v>
      </c>
      <c r="I333" s="175">
        <v>10</v>
      </c>
      <c r="J333" s="175">
        <v>20.010000000000002</v>
      </c>
      <c r="K333" s="175" t="s">
        <v>91</v>
      </c>
      <c r="L333" s="175">
        <v>5.7427999999999999</v>
      </c>
      <c r="M333" s="175">
        <v>0.20349999999999999</v>
      </c>
      <c r="N333" s="175">
        <v>5.7425999999999995</v>
      </c>
      <c r="O333" s="175">
        <v>0.20344000000000001</v>
      </c>
    </row>
    <row r="334" spans="2:15" x14ac:dyDescent="0.25">
      <c r="B334" s="175" t="s">
        <v>392</v>
      </c>
      <c r="C334" s="175" t="s">
        <v>109</v>
      </c>
      <c r="D334" s="175">
        <v>0.33</v>
      </c>
      <c r="E334" s="175">
        <v>3.3001</v>
      </c>
      <c r="F334" s="175">
        <v>0.1</v>
      </c>
      <c r="G334" s="175" t="s">
        <v>87</v>
      </c>
      <c r="H334" s="175" t="s">
        <v>168</v>
      </c>
      <c r="I334" s="175">
        <v>10</v>
      </c>
      <c r="J334" s="175">
        <v>20.010000000000002</v>
      </c>
      <c r="K334" s="175" t="s">
        <v>91</v>
      </c>
      <c r="L334" s="175">
        <v>57.994</v>
      </c>
      <c r="M334" s="175">
        <v>2.1455999999999999E-2</v>
      </c>
      <c r="N334" s="175">
        <v>57.994</v>
      </c>
      <c r="O334" s="175">
        <v>2.1426000000000001E-2</v>
      </c>
    </row>
    <row r="335" spans="2:15" x14ac:dyDescent="0.25">
      <c r="B335" s="175" t="s">
        <v>393</v>
      </c>
      <c r="C335" s="175" t="s">
        <v>109</v>
      </c>
      <c r="D335" s="175">
        <v>0.33</v>
      </c>
      <c r="E335" s="175">
        <v>3.3001</v>
      </c>
      <c r="F335" s="175">
        <v>1.0000000000000001E-5</v>
      </c>
      <c r="G335" s="175" t="s">
        <v>87</v>
      </c>
      <c r="H335" s="175" t="s">
        <v>168</v>
      </c>
      <c r="I335" s="175">
        <v>20</v>
      </c>
      <c r="J335" s="175">
        <v>50.01</v>
      </c>
      <c r="K335" s="175" t="s">
        <v>91</v>
      </c>
      <c r="L335" s="175">
        <v>7.0000000000000007E-2</v>
      </c>
      <c r="M335" s="175">
        <v>1.2</v>
      </c>
      <c r="N335" s="175">
        <v>6.9505999999999998E-2</v>
      </c>
      <c r="O335" s="175">
        <v>1.1558999999999999</v>
      </c>
    </row>
    <row r="336" spans="2:15" x14ac:dyDescent="0.25">
      <c r="B336" s="175" t="s">
        <v>394</v>
      </c>
      <c r="C336" s="175" t="s">
        <v>109</v>
      </c>
      <c r="D336" s="175">
        <v>0.33</v>
      </c>
      <c r="E336" s="175">
        <v>3.3001</v>
      </c>
      <c r="F336" s="175">
        <v>1E-4</v>
      </c>
      <c r="G336" s="175" t="s">
        <v>87</v>
      </c>
      <c r="H336" s="175" t="s">
        <v>168</v>
      </c>
      <c r="I336" s="175">
        <v>20</v>
      </c>
      <c r="J336" s="175">
        <v>50.01</v>
      </c>
      <c r="K336" s="175" t="s">
        <v>91</v>
      </c>
      <c r="L336" s="175">
        <v>7.3710999999999999E-2</v>
      </c>
      <c r="M336" s="175">
        <v>1.1548</v>
      </c>
      <c r="N336" s="175">
        <v>7.3371000000000006E-2</v>
      </c>
      <c r="O336" s="175">
        <v>1.1549</v>
      </c>
    </row>
    <row r="337" spans="2:15" x14ac:dyDescent="0.25">
      <c r="B337" s="175" t="s">
        <v>395</v>
      </c>
      <c r="C337" s="175" t="s">
        <v>109</v>
      </c>
      <c r="D337" s="175">
        <v>0.33</v>
      </c>
      <c r="E337" s="175">
        <v>3.3001</v>
      </c>
      <c r="F337" s="175">
        <v>1E-3</v>
      </c>
      <c r="G337" s="175" t="s">
        <v>87</v>
      </c>
      <c r="H337" s="175" t="s">
        <v>168</v>
      </c>
      <c r="I337" s="175">
        <v>20</v>
      </c>
      <c r="J337" s="175">
        <v>50.01</v>
      </c>
      <c r="K337" s="175" t="s">
        <v>91</v>
      </c>
      <c r="L337" s="175">
        <v>0.38064999999999999</v>
      </c>
      <c r="M337" s="175">
        <v>1.0748</v>
      </c>
      <c r="N337" s="175">
        <v>0.37986999999999999</v>
      </c>
      <c r="O337" s="175">
        <v>1.0749</v>
      </c>
    </row>
    <row r="338" spans="2:15" x14ac:dyDescent="0.25">
      <c r="B338" s="175" t="s">
        <v>396</v>
      </c>
      <c r="C338" s="175" t="s">
        <v>109</v>
      </c>
      <c r="D338" s="175">
        <v>0.33</v>
      </c>
      <c r="E338" s="175">
        <v>3.3001</v>
      </c>
      <c r="F338" s="175">
        <v>0.01</v>
      </c>
      <c r="G338" s="175" t="s">
        <v>87</v>
      </c>
      <c r="H338" s="175" t="s">
        <v>168</v>
      </c>
      <c r="I338" s="175">
        <v>20</v>
      </c>
      <c r="J338" s="175">
        <v>50.01</v>
      </c>
      <c r="K338" s="175" t="s">
        <v>91</v>
      </c>
      <c r="L338" s="175">
        <v>5.6886000000000001</v>
      </c>
      <c r="M338" s="175">
        <v>0.39166000000000001</v>
      </c>
      <c r="N338" s="175">
        <v>5.6882999999999999</v>
      </c>
      <c r="O338" s="175">
        <v>0.39154</v>
      </c>
    </row>
    <row r="339" spans="2:15" x14ac:dyDescent="0.25">
      <c r="B339" s="175" t="s">
        <v>397</v>
      </c>
      <c r="C339" s="175" t="s">
        <v>109</v>
      </c>
      <c r="D339" s="175">
        <v>0.33</v>
      </c>
      <c r="E339" s="175">
        <v>3.3001</v>
      </c>
      <c r="F339" s="175">
        <v>0.1</v>
      </c>
      <c r="G339" s="175" t="s">
        <v>87</v>
      </c>
      <c r="H339" s="175" t="s">
        <v>168</v>
      </c>
      <c r="I339" s="175">
        <v>20</v>
      </c>
      <c r="J339" s="175">
        <v>50.01</v>
      </c>
      <c r="K339" s="175" t="s">
        <v>91</v>
      </c>
      <c r="L339" s="175">
        <v>57.988</v>
      </c>
      <c r="M339" s="175">
        <v>4.3219E-2</v>
      </c>
      <c r="N339" s="175">
        <v>57.988</v>
      </c>
      <c r="O339" s="175">
        <v>4.3147999999999999E-2</v>
      </c>
    </row>
    <row r="340" spans="2:15" x14ac:dyDescent="0.25">
      <c r="B340" s="175" t="s">
        <v>398</v>
      </c>
      <c r="C340" s="175" t="s">
        <v>109</v>
      </c>
      <c r="D340" s="175">
        <v>0.33</v>
      </c>
      <c r="E340" s="175">
        <v>3.3001</v>
      </c>
      <c r="F340" s="175">
        <v>1.0000000000000001E-5</v>
      </c>
      <c r="G340" s="175" t="s">
        <v>87</v>
      </c>
      <c r="H340" s="175" t="s">
        <v>168</v>
      </c>
      <c r="I340" s="175">
        <v>50</v>
      </c>
      <c r="J340" s="175">
        <v>100.01</v>
      </c>
      <c r="K340" s="175" t="s">
        <v>91</v>
      </c>
      <c r="L340" s="175">
        <v>0.24000000000000002</v>
      </c>
      <c r="M340" s="175">
        <v>2.7</v>
      </c>
      <c r="N340" s="175">
        <v>0.23108000000000001</v>
      </c>
      <c r="O340" s="175">
        <v>2.6570999999999998</v>
      </c>
    </row>
    <row r="341" spans="2:15" x14ac:dyDescent="0.25">
      <c r="B341" s="175" t="s">
        <v>399</v>
      </c>
      <c r="C341" s="175" t="s">
        <v>109</v>
      </c>
      <c r="D341" s="175">
        <v>0.33</v>
      </c>
      <c r="E341" s="175">
        <v>3.3001</v>
      </c>
      <c r="F341" s="175">
        <v>1E-4</v>
      </c>
      <c r="G341" s="175" t="s">
        <v>87</v>
      </c>
      <c r="H341" s="175" t="s">
        <v>168</v>
      </c>
      <c r="I341" s="175">
        <v>50</v>
      </c>
      <c r="J341" s="175">
        <v>100.01</v>
      </c>
      <c r="K341" s="175" t="s">
        <v>91</v>
      </c>
      <c r="L341" s="175">
        <v>0.24000000000000002</v>
      </c>
      <c r="M341" s="175">
        <v>2.6566000000000001</v>
      </c>
      <c r="N341" s="175">
        <v>0.23256000000000002</v>
      </c>
      <c r="O341" s="175">
        <v>2.6566999999999998</v>
      </c>
    </row>
    <row r="342" spans="2:15" x14ac:dyDescent="0.25">
      <c r="B342" s="175" t="s">
        <v>400</v>
      </c>
      <c r="C342" s="175" t="s">
        <v>109</v>
      </c>
      <c r="D342" s="175">
        <v>0.33</v>
      </c>
      <c r="E342" s="175">
        <v>3.3001</v>
      </c>
      <c r="F342" s="175">
        <v>1E-3</v>
      </c>
      <c r="G342" s="175" t="s">
        <v>87</v>
      </c>
      <c r="H342" s="175" t="s">
        <v>168</v>
      </c>
      <c r="I342" s="175">
        <v>50</v>
      </c>
      <c r="J342" s="175">
        <v>100.01</v>
      </c>
      <c r="K342" s="175" t="s">
        <v>91</v>
      </c>
      <c r="L342" s="175">
        <v>0.38846000000000003</v>
      </c>
      <c r="M342" s="175">
        <v>2.6152000000000002</v>
      </c>
      <c r="N342" s="175">
        <v>0.38733000000000001</v>
      </c>
      <c r="O342" s="175">
        <v>2.6154000000000002</v>
      </c>
    </row>
    <row r="343" spans="2:15" x14ac:dyDescent="0.25">
      <c r="B343" s="175" t="s">
        <v>401</v>
      </c>
      <c r="C343" s="175" t="s">
        <v>109</v>
      </c>
      <c r="D343" s="175">
        <v>0.33</v>
      </c>
      <c r="E343" s="175">
        <v>3.3001</v>
      </c>
      <c r="F343" s="175">
        <v>0.01</v>
      </c>
      <c r="G343" s="175" t="s">
        <v>87</v>
      </c>
      <c r="H343" s="175" t="s">
        <v>168</v>
      </c>
      <c r="I343" s="175">
        <v>50</v>
      </c>
      <c r="J343" s="175">
        <v>100.01</v>
      </c>
      <c r="K343" s="175" t="s">
        <v>91</v>
      </c>
      <c r="L343" s="175">
        <v>5.3723000000000001</v>
      </c>
      <c r="M343" s="175">
        <v>1.6168</v>
      </c>
      <c r="N343" s="175">
        <v>5.3715000000000002</v>
      </c>
      <c r="O343" s="175">
        <v>1.6167</v>
      </c>
    </row>
    <row r="344" spans="2:15" x14ac:dyDescent="0.25">
      <c r="B344" s="175" t="s">
        <v>402</v>
      </c>
      <c r="C344" s="175" t="s">
        <v>109</v>
      </c>
      <c r="D344" s="175">
        <v>0.33</v>
      </c>
      <c r="E344" s="175">
        <v>3.3001</v>
      </c>
      <c r="F344" s="175">
        <v>0.1</v>
      </c>
      <c r="G344" s="175" t="s">
        <v>87</v>
      </c>
      <c r="H344" s="175" t="s">
        <v>168</v>
      </c>
      <c r="I344" s="175">
        <v>50</v>
      </c>
      <c r="J344" s="175">
        <v>100.01</v>
      </c>
      <c r="K344" s="175" t="s">
        <v>91</v>
      </c>
      <c r="L344" s="175">
        <v>57.934999999999995</v>
      </c>
      <c r="M344" s="175">
        <v>0.23028999999999999</v>
      </c>
      <c r="N344" s="175">
        <v>57.934999999999995</v>
      </c>
      <c r="O344" s="175">
        <v>0.23011999999999999</v>
      </c>
    </row>
    <row r="345" spans="2:15" x14ac:dyDescent="0.25">
      <c r="B345" s="175" t="s">
        <v>403</v>
      </c>
      <c r="C345" s="175" t="s">
        <v>109</v>
      </c>
      <c r="D345" s="175">
        <v>0.33</v>
      </c>
      <c r="E345" s="175">
        <v>3.3001</v>
      </c>
      <c r="F345" s="175">
        <v>1.0000000000000001E-5</v>
      </c>
      <c r="G345" s="175" t="s">
        <v>87</v>
      </c>
      <c r="H345" s="175" t="s">
        <v>168</v>
      </c>
      <c r="I345" s="175">
        <v>100</v>
      </c>
      <c r="J345" s="175">
        <v>500</v>
      </c>
      <c r="K345" s="175" t="s">
        <v>91</v>
      </c>
      <c r="L345" s="175">
        <v>1.1000000000000001</v>
      </c>
      <c r="M345" s="175">
        <v>5.8</v>
      </c>
      <c r="N345" s="175">
        <v>1.0377000000000001</v>
      </c>
      <c r="O345" s="175">
        <v>5.7942</v>
      </c>
    </row>
    <row r="346" spans="2:15" x14ac:dyDescent="0.25">
      <c r="B346" s="175" t="s">
        <v>404</v>
      </c>
      <c r="C346" s="175" t="s">
        <v>109</v>
      </c>
      <c r="D346" s="175">
        <v>0.33</v>
      </c>
      <c r="E346" s="175">
        <v>3.3001</v>
      </c>
      <c r="F346" s="175">
        <v>1E-4</v>
      </c>
      <c r="G346" s="175" t="s">
        <v>87</v>
      </c>
      <c r="H346" s="175" t="s">
        <v>168</v>
      </c>
      <c r="I346" s="175">
        <v>100</v>
      </c>
      <c r="J346" s="175">
        <v>500</v>
      </c>
      <c r="K346" s="175" t="s">
        <v>91</v>
      </c>
      <c r="L346" s="175">
        <v>1.1000000000000001</v>
      </c>
      <c r="M346" s="175">
        <v>5.7939999999999996</v>
      </c>
      <c r="N346" s="175">
        <v>1.038</v>
      </c>
      <c r="O346" s="175">
        <v>5.7941000000000003</v>
      </c>
    </row>
    <row r="347" spans="2:15" x14ac:dyDescent="0.25">
      <c r="B347" s="175" t="s">
        <v>405</v>
      </c>
      <c r="C347" s="175" t="s">
        <v>109</v>
      </c>
      <c r="D347" s="175">
        <v>0.33</v>
      </c>
      <c r="E347" s="175">
        <v>3.3001</v>
      </c>
      <c r="F347" s="175">
        <v>1E-3</v>
      </c>
      <c r="G347" s="175" t="s">
        <v>87</v>
      </c>
      <c r="H347" s="175" t="s">
        <v>168</v>
      </c>
      <c r="I347" s="175">
        <v>100</v>
      </c>
      <c r="J347" s="175">
        <v>500</v>
      </c>
      <c r="K347" s="175" t="s">
        <v>91</v>
      </c>
      <c r="L347" s="175">
        <v>1.1000000000000001</v>
      </c>
      <c r="M347" s="175">
        <v>5.7778</v>
      </c>
      <c r="N347" s="175">
        <v>1.0964</v>
      </c>
      <c r="O347" s="175">
        <v>5.7779999999999996</v>
      </c>
    </row>
    <row r="348" spans="2:15" x14ac:dyDescent="0.25">
      <c r="B348" s="175" t="s">
        <v>406</v>
      </c>
      <c r="C348" s="175" t="s">
        <v>109</v>
      </c>
      <c r="D348" s="175">
        <v>0.33</v>
      </c>
      <c r="E348" s="175">
        <v>3.3001</v>
      </c>
      <c r="F348" s="175">
        <v>0.01</v>
      </c>
      <c r="G348" s="175" t="s">
        <v>87</v>
      </c>
      <c r="H348" s="175" t="s">
        <v>168</v>
      </c>
      <c r="I348" s="175">
        <v>100</v>
      </c>
      <c r="J348" s="175">
        <v>500</v>
      </c>
      <c r="K348" s="175" t="s">
        <v>91</v>
      </c>
      <c r="L348" s="175">
        <v>4.9001000000000001</v>
      </c>
      <c r="M348" s="175">
        <v>4.8711000000000002</v>
      </c>
      <c r="N348" s="175">
        <v>4.8980999999999995</v>
      </c>
      <c r="O348" s="175">
        <v>4.8712999999999997</v>
      </c>
    </row>
    <row r="349" spans="2:15" x14ac:dyDescent="0.25">
      <c r="B349" s="175" t="s">
        <v>407</v>
      </c>
      <c r="C349" s="175" t="s">
        <v>109</v>
      </c>
      <c r="D349" s="175">
        <v>0.33</v>
      </c>
      <c r="E349" s="175">
        <v>3.3001</v>
      </c>
      <c r="F349" s="175">
        <v>0.1</v>
      </c>
      <c r="G349" s="175" t="s">
        <v>87</v>
      </c>
      <c r="H349" s="175" t="s">
        <v>168</v>
      </c>
      <c r="I349" s="175">
        <v>100</v>
      </c>
      <c r="J349" s="175">
        <v>500</v>
      </c>
      <c r="K349" s="175" t="s">
        <v>91</v>
      </c>
      <c r="L349" s="175">
        <v>57.705999999999996</v>
      </c>
      <c r="M349" s="175">
        <v>1.1207</v>
      </c>
      <c r="N349" s="175">
        <v>57.704999999999998</v>
      </c>
      <c r="O349" s="175">
        <v>1.1204000000000001</v>
      </c>
    </row>
    <row r="350" spans="2:15" x14ac:dyDescent="0.25">
      <c r="B350" s="175" t="s">
        <v>1224</v>
      </c>
      <c r="C350" s="175" t="s">
        <v>109</v>
      </c>
      <c r="D350" s="175">
        <v>0.33</v>
      </c>
      <c r="E350" s="175">
        <v>3.3001</v>
      </c>
      <c r="F350" s="175">
        <v>1.0000000000000001E-5</v>
      </c>
      <c r="G350" s="175" t="s">
        <v>87</v>
      </c>
      <c r="H350" s="175" t="s">
        <v>168</v>
      </c>
      <c r="I350" s="175">
        <v>500</v>
      </c>
      <c r="J350" s="175">
        <v>501</v>
      </c>
      <c r="K350" s="175" t="s">
        <v>91</v>
      </c>
      <c r="L350" s="175">
        <v>1.1000000000000001</v>
      </c>
      <c r="M350" s="175">
        <v>5.8</v>
      </c>
      <c r="N350" s="175">
        <v>1.0377000000000001</v>
      </c>
      <c r="O350" s="175">
        <v>5.7942</v>
      </c>
    </row>
    <row r="351" spans="2:15" x14ac:dyDescent="0.25">
      <c r="B351" s="175" t="s">
        <v>1225</v>
      </c>
      <c r="C351" s="175" t="s">
        <v>109</v>
      </c>
      <c r="D351" s="175">
        <v>0.33</v>
      </c>
      <c r="E351" s="175">
        <v>3.3001</v>
      </c>
      <c r="F351" s="175">
        <v>1E-4</v>
      </c>
      <c r="G351" s="175" t="s">
        <v>87</v>
      </c>
      <c r="H351" s="175" t="s">
        <v>168</v>
      </c>
      <c r="I351" s="175">
        <v>500</v>
      </c>
      <c r="J351" s="175">
        <v>501</v>
      </c>
      <c r="K351" s="175" t="s">
        <v>91</v>
      </c>
      <c r="L351" s="175">
        <v>1.1000000000000001</v>
      </c>
      <c r="M351" s="175">
        <v>5.7939999999999996</v>
      </c>
      <c r="N351" s="175">
        <v>1.038</v>
      </c>
      <c r="O351" s="175">
        <v>5.7941000000000003</v>
      </c>
    </row>
    <row r="352" spans="2:15" x14ac:dyDescent="0.25">
      <c r="B352" s="175" t="s">
        <v>1226</v>
      </c>
      <c r="C352" s="175" t="s">
        <v>109</v>
      </c>
      <c r="D352" s="175">
        <v>0.33</v>
      </c>
      <c r="E352" s="175">
        <v>3.3001</v>
      </c>
      <c r="F352" s="175">
        <v>1E-3</v>
      </c>
      <c r="G352" s="175" t="s">
        <v>87</v>
      </c>
      <c r="H352" s="175" t="s">
        <v>168</v>
      </c>
      <c r="I352" s="175">
        <v>500</v>
      </c>
      <c r="J352" s="175">
        <v>501</v>
      </c>
      <c r="K352" s="175" t="s">
        <v>91</v>
      </c>
      <c r="L352" s="175">
        <v>1.1000000000000001</v>
      </c>
      <c r="M352" s="175">
        <v>5.7778</v>
      </c>
      <c r="N352" s="175">
        <v>1.0964</v>
      </c>
      <c r="O352" s="175">
        <v>5.7779999999999996</v>
      </c>
    </row>
    <row r="353" spans="2:15" x14ac:dyDescent="0.25">
      <c r="B353" s="175" t="s">
        <v>1227</v>
      </c>
      <c r="C353" s="175" t="s">
        <v>109</v>
      </c>
      <c r="D353" s="175">
        <v>0.33</v>
      </c>
      <c r="E353" s="175">
        <v>3.3001</v>
      </c>
      <c r="F353" s="175">
        <v>0.01</v>
      </c>
      <c r="G353" s="175" t="s">
        <v>87</v>
      </c>
      <c r="H353" s="175" t="s">
        <v>168</v>
      </c>
      <c r="I353" s="175">
        <v>500</v>
      </c>
      <c r="J353" s="175">
        <v>501</v>
      </c>
      <c r="K353" s="175" t="s">
        <v>91</v>
      </c>
      <c r="L353" s="175">
        <v>4.9001000000000001</v>
      </c>
      <c r="M353" s="175">
        <v>4.8711000000000002</v>
      </c>
      <c r="N353" s="175">
        <v>4.8980999999999995</v>
      </c>
      <c r="O353" s="175">
        <v>4.8712999999999997</v>
      </c>
    </row>
    <row r="354" spans="2:15" x14ac:dyDescent="0.25">
      <c r="B354" s="175" t="s">
        <v>1228</v>
      </c>
      <c r="C354" s="175" t="s">
        <v>109</v>
      </c>
      <c r="D354" s="175">
        <v>0.33</v>
      </c>
      <c r="E354" s="175">
        <v>3.3001</v>
      </c>
      <c r="F354" s="175">
        <v>0.1</v>
      </c>
      <c r="G354" s="175" t="s">
        <v>87</v>
      </c>
      <c r="H354" s="175" t="s">
        <v>168</v>
      </c>
      <c r="I354" s="175">
        <v>500</v>
      </c>
      <c r="J354" s="175">
        <v>501</v>
      </c>
      <c r="K354" s="175" t="s">
        <v>91</v>
      </c>
      <c r="L354" s="175">
        <v>57.705999999999996</v>
      </c>
      <c r="M354" s="175">
        <v>1.1207</v>
      </c>
      <c r="N354" s="175">
        <v>57.704999999999998</v>
      </c>
      <c r="O354" s="175">
        <v>1.1204000000000001</v>
      </c>
    </row>
    <row r="355" spans="2:15" x14ac:dyDescent="0.25">
      <c r="B355" s="175" t="s">
        <v>408</v>
      </c>
      <c r="C355" s="175" t="s">
        <v>109</v>
      </c>
      <c r="D355" s="175">
        <v>3.3</v>
      </c>
      <c r="E355" s="175">
        <v>33.000999999999998</v>
      </c>
      <c r="F355" s="175">
        <v>1E-4</v>
      </c>
      <c r="G355" s="175" t="s">
        <v>87</v>
      </c>
      <c r="H355" s="175" t="s">
        <v>168</v>
      </c>
      <c r="I355" s="175">
        <v>0.01</v>
      </c>
      <c r="J355" s="175">
        <v>4.5010000000000001E-2</v>
      </c>
      <c r="K355" s="175" t="s">
        <v>704</v>
      </c>
      <c r="L355" s="175">
        <v>0.93</v>
      </c>
      <c r="M355" s="175">
        <v>0.57999999999999996</v>
      </c>
      <c r="N355" s="175">
        <v>0.92291999999999996</v>
      </c>
      <c r="O355" s="175">
        <v>0.57830000000000004</v>
      </c>
    </row>
    <row r="356" spans="2:15" x14ac:dyDescent="0.25">
      <c r="B356" s="175" t="s">
        <v>409</v>
      </c>
      <c r="C356" s="175" t="s">
        <v>109</v>
      </c>
      <c r="D356" s="175">
        <v>3.3</v>
      </c>
      <c r="E356" s="175">
        <v>33.000999999999998</v>
      </c>
      <c r="F356" s="175">
        <v>1E-3</v>
      </c>
      <c r="G356" s="175" t="s">
        <v>87</v>
      </c>
      <c r="H356" s="175" t="s">
        <v>168</v>
      </c>
      <c r="I356" s="175">
        <v>0.01</v>
      </c>
      <c r="J356" s="175">
        <v>4.5010000000000001E-2</v>
      </c>
      <c r="K356" s="175" t="s">
        <v>704</v>
      </c>
      <c r="L356" s="175">
        <v>0.98725999999999992</v>
      </c>
      <c r="M356" s="175">
        <v>0.57660999999999996</v>
      </c>
      <c r="N356" s="175">
        <v>0.98668</v>
      </c>
      <c r="O356" s="175">
        <v>0.57662000000000002</v>
      </c>
    </row>
    <row r="357" spans="2:15" x14ac:dyDescent="0.25">
      <c r="B357" s="175" t="s">
        <v>410</v>
      </c>
      <c r="C357" s="175" t="s">
        <v>109</v>
      </c>
      <c r="D357" s="175">
        <v>3.3</v>
      </c>
      <c r="E357" s="175">
        <v>33.000999999999998</v>
      </c>
      <c r="F357" s="175">
        <v>0.01</v>
      </c>
      <c r="G357" s="175" t="s">
        <v>87</v>
      </c>
      <c r="H357" s="175" t="s">
        <v>168</v>
      </c>
      <c r="I357" s="175">
        <v>0.01</v>
      </c>
      <c r="J357" s="175">
        <v>4.5010000000000001E-2</v>
      </c>
      <c r="K357" s="175" t="s">
        <v>704</v>
      </c>
      <c r="L357" s="175">
        <v>4.8574000000000002</v>
      </c>
      <c r="M357" s="175">
        <v>0.48407</v>
      </c>
      <c r="N357" s="175">
        <v>4.8564999999999996</v>
      </c>
      <c r="O357" s="175">
        <v>0.48405999999999999</v>
      </c>
    </row>
    <row r="358" spans="2:15" x14ac:dyDescent="0.25">
      <c r="B358" s="175" t="s">
        <v>411</v>
      </c>
      <c r="C358" s="175" t="s">
        <v>109</v>
      </c>
      <c r="D358" s="175">
        <v>3.3</v>
      </c>
      <c r="E358" s="175">
        <v>33.000999999999998</v>
      </c>
      <c r="F358" s="175">
        <v>0.1</v>
      </c>
      <c r="G358" s="175" t="s">
        <v>87</v>
      </c>
      <c r="H358" s="175" t="s">
        <v>168</v>
      </c>
      <c r="I358" s="175">
        <v>0.01</v>
      </c>
      <c r="J358" s="175">
        <v>4.5010000000000001E-2</v>
      </c>
      <c r="K358" s="175" t="s">
        <v>704</v>
      </c>
      <c r="L358" s="175">
        <v>57.704000000000001</v>
      </c>
      <c r="M358" s="175">
        <v>0.11064</v>
      </c>
      <c r="N358" s="175">
        <v>57.704000000000001</v>
      </c>
      <c r="O358" s="175">
        <v>0.11058999999999999</v>
      </c>
    </row>
    <row r="359" spans="2:15" x14ac:dyDescent="0.25">
      <c r="B359" s="175" t="s">
        <v>412</v>
      </c>
      <c r="C359" s="175" t="s">
        <v>109</v>
      </c>
      <c r="D359" s="175">
        <v>3.3</v>
      </c>
      <c r="E359" s="175">
        <v>33.000999999999998</v>
      </c>
      <c r="F359" s="175">
        <v>1</v>
      </c>
      <c r="G359" s="175" t="s">
        <v>87</v>
      </c>
      <c r="H359" s="175" t="s">
        <v>168</v>
      </c>
      <c r="I359" s="175">
        <v>0.01</v>
      </c>
      <c r="J359" s="175">
        <v>4.5010000000000001E-2</v>
      </c>
      <c r="K359" s="175" t="s">
        <v>704</v>
      </c>
      <c r="L359" s="175">
        <v>579.97</v>
      </c>
      <c r="M359" s="175">
        <v>1.1401E-2</v>
      </c>
      <c r="N359" s="175">
        <v>579.97</v>
      </c>
      <c r="O359" s="175">
        <v>1.1382E-2</v>
      </c>
    </row>
    <row r="360" spans="2:15" x14ac:dyDescent="0.25">
      <c r="B360" s="175" t="s">
        <v>413</v>
      </c>
      <c r="C360" s="175" t="s">
        <v>109</v>
      </c>
      <c r="D360" s="175">
        <v>3.3</v>
      </c>
      <c r="E360" s="175">
        <v>33.000999999999998</v>
      </c>
      <c r="F360" s="175">
        <v>1E-4</v>
      </c>
      <c r="G360" s="175" t="s">
        <v>87</v>
      </c>
      <c r="H360" s="175" t="s">
        <v>168</v>
      </c>
      <c r="I360" s="175">
        <v>4.4999999999999998E-2</v>
      </c>
      <c r="J360" s="175">
        <v>10.00001</v>
      </c>
      <c r="K360" s="175" t="s">
        <v>704</v>
      </c>
      <c r="L360" s="175">
        <v>0.7</v>
      </c>
      <c r="M360" s="175">
        <v>0.35</v>
      </c>
      <c r="N360" s="175">
        <v>0.69218000000000002</v>
      </c>
      <c r="O360" s="175">
        <v>0.34794999999999998</v>
      </c>
    </row>
    <row r="361" spans="2:15" x14ac:dyDescent="0.25">
      <c r="B361" s="175" t="s">
        <v>414</v>
      </c>
      <c r="C361" s="175" t="s">
        <v>109</v>
      </c>
      <c r="D361" s="175">
        <v>3.3</v>
      </c>
      <c r="E361" s="175">
        <v>33.000999999999998</v>
      </c>
      <c r="F361" s="175">
        <v>1E-3</v>
      </c>
      <c r="G361" s="175" t="s">
        <v>87</v>
      </c>
      <c r="H361" s="175" t="s">
        <v>168</v>
      </c>
      <c r="I361" s="175">
        <v>4.4999999999999998E-2</v>
      </c>
      <c r="J361" s="175">
        <v>10.00001</v>
      </c>
      <c r="K361" s="175" t="s">
        <v>704</v>
      </c>
      <c r="L361" s="175">
        <v>0.78956999999999999</v>
      </c>
      <c r="M361" s="175">
        <v>0.34543000000000001</v>
      </c>
      <c r="N361" s="175">
        <v>0.78891</v>
      </c>
      <c r="O361" s="175">
        <v>0.34543000000000001</v>
      </c>
    </row>
    <row r="362" spans="2:15" x14ac:dyDescent="0.25">
      <c r="B362" s="175" t="s">
        <v>415</v>
      </c>
      <c r="C362" s="175" t="s">
        <v>109</v>
      </c>
      <c r="D362" s="175">
        <v>3.3</v>
      </c>
      <c r="E362" s="175">
        <v>33.000999999999998</v>
      </c>
      <c r="F362" s="175">
        <v>0.01</v>
      </c>
      <c r="G362" s="175" t="s">
        <v>87</v>
      </c>
      <c r="H362" s="175" t="s">
        <v>168</v>
      </c>
      <c r="I362" s="175">
        <v>4.4999999999999998E-2</v>
      </c>
      <c r="J362" s="175">
        <v>10.00001</v>
      </c>
      <c r="K362" s="175" t="s">
        <v>704</v>
      </c>
      <c r="L362" s="175">
        <v>5.2633000000000001</v>
      </c>
      <c r="M362" s="175">
        <v>0.24920999999999999</v>
      </c>
      <c r="N362" s="175">
        <v>5.2623999999999995</v>
      </c>
      <c r="O362" s="175">
        <v>0.24918000000000001</v>
      </c>
    </row>
    <row r="363" spans="2:15" x14ac:dyDescent="0.25">
      <c r="B363" s="175" t="s">
        <v>416</v>
      </c>
      <c r="C363" s="175" t="s">
        <v>109</v>
      </c>
      <c r="D363" s="175">
        <v>3.3</v>
      </c>
      <c r="E363" s="175">
        <v>33.000999999999998</v>
      </c>
      <c r="F363" s="175">
        <v>0.1</v>
      </c>
      <c r="G363" s="175" t="s">
        <v>87</v>
      </c>
      <c r="H363" s="175" t="s">
        <v>168</v>
      </c>
      <c r="I363" s="175">
        <v>4.4999999999999998E-2</v>
      </c>
      <c r="J363" s="175">
        <v>10.00001</v>
      </c>
      <c r="K363" s="175" t="s">
        <v>704</v>
      </c>
      <c r="L363" s="175">
        <v>57.891999999999996</v>
      </c>
      <c r="M363" s="175">
        <v>4.1619999999999997E-2</v>
      </c>
      <c r="N363" s="175">
        <v>57.891999999999996</v>
      </c>
      <c r="O363" s="175">
        <v>4.1575000000000001E-2</v>
      </c>
    </row>
    <row r="364" spans="2:15" x14ac:dyDescent="0.25">
      <c r="B364" s="175" t="s">
        <v>417</v>
      </c>
      <c r="C364" s="175" t="s">
        <v>109</v>
      </c>
      <c r="D364" s="175">
        <v>3.3</v>
      </c>
      <c r="E364" s="175">
        <v>33.000999999999998</v>
      </c>
      <c r="F364" s="175">
        <v>1</v>
      </c>
      <c r="G364" s="175" t="s">
        <v>87</v>
      </c>
      <c r="H364" s="175" t="s">
        <v>168</v>
      </c>
      <c r="I364" s="175">
        <v>4.4999999999999998E-2</v>
      </c>
      <c r="J364" s="175">
        <v>10.00001</v>
      </c>
      <c r="K364" s="175" t="s">
        <v>704</v>
      </c>
      <c r="L364" s="175">
        <v>579.99</v>
      </c>
      <c r="M364" s="175">
        <v>4.2218999999999998E-3</v>
      </c>
      <c r="N364" s="175">
        <v>579.99</v>
      </c>
      <c r="O364" s="175">
        <v>4.2034000000000004E-3</v>
      </c>
    </row>
    <row r="365" spans="2:15" x14ac:dyDescent="0.25">
      <c r="B365" s="175" t="s">
        <v>418</v>
      </c>
      <c r="C365" s="175" t="s">
        <v>109</v>
      </c>
      <c r="D365" s="175">
        <v>3.3</v>
      </c>
      <c r="E365" s="175">
        <v>33.000999999999998</v>
      </c>
      <c r="F365" s="175">
        <v>1E-4</v>
      </c>
      <c r="G365" s="175" t="s">
        <v>87</v>
      </c>
      <c r="H365" s="175" t="s">
        <v>168</v>
      </c>
      <c r="I365" s="175">
        <v>10</v>
      </c>
      <c r="J365" s="175">
        <v>20.010000000000002</v>
      </c>
      <c r="K365" s="175" t="s">
        <v>91</v>
      </c>
      <c r="L365" s="175">
        <v>0.7</v>
      </c>
      <c r="M365" s="175">
        <v>0.81</v>
      </c>
      <c r="N365" s="175">
        <v>0.69303999999999999</v>
      </c>
      <c r="O365" s="175">
        <v>0.80896000000000001</v>
      </c>
    </row>
    <row r="366" spans="2:15" x14ac:dyDescent="0.25">
      <c r="B366" s="175" t="s">
        <v>419</v>
      </c>
      <c r="C366" s="175" t="s">
        <v>109</v>
      </c>
      <c r="D366" s="175">
        <v>3.3</v>
      </c>
      <c r="E366" s="175">
        <v>33.000999999999998</v>
      </c>
      <c r="F366" s="175">
        <v>1E-3</v>
      </c>
      <c r="G366" s="175" t="s">
        <v>87</v>
      </c>
      <c r="H366" s="175" t="s">
        <v>168</v>
      </c>
      <c r="I366" s="175">
        <v>10</v>
      </c>
      <c r="J366" s="175">
        <v>20.010000000000002</v>
      </c>
      <c r="K366" s="175" t="s">
        <v>91</v>
      </c>
      <c r="L366" s="175">
        <v>0.74743999999999999</v>
      </c>
      <c r="M366" s="175">
        <v>0.8075</v>
      </c>
      <c r="N366" s="175">
        <v>0.74698999999999993</v>
      </c>
      <c r="O366" s="175">
        <v>0.80750999999999995</v>
      </c>
    </row>
    <row r="367" spans="2:15" x14ac:dyDescent="0.25">
      <c r="B367" s="175" t="s">
        <v>420</v>
      </c>
      <c r="C367" s="175" t="s">
        <v>109</v>
      </c>
      <c r="D367" s="175">
        <v>3.3</v>
      </c>
      <c r="E367" s="175">
        <v>33.000999999999998</v>
      </c>
      <c r="F367" s="175">
        <v>0.01</v>
      </c>
      <c r="G367" s="175" t="s">
        <v>87</v>
      </c>
      <c r="H367" s="175" t="s">
        <v>168</v>
      </c>
      <c r="I367" s="175">
        <v>10</v>
      </c>
      <c r="J367" s="175">
        <v>20.010000000000002</v>
      </c>
      <c r="K367" s="175" t="s">
        <v>91</v>
      </c>
      <c r="L367" s="175">
        <v>4.3391999999999999</v>
      </c>
      <c r="M367" s="175">
        <v>0.71689999999999998</v>
      </c>
      <c r="N367" s="175">
        <v>4.3382999999999994</v>
      </c>
      <c r="O367" s="175">
        <v>0.71689999999999998</v>
      </c>
    </row>
    <row r="368" spans="2:15" x14ac:dyDescent="0.25">
      <c r="B368" s="175" t="s">
        <v>421</v>
      </c>
      <c r="C368" s="175" t="s">
        <v>109</v>
      </c>
      <c r="D368" s="175">
        <v>3.3</v>
      </c>
      <c r="E368" s="175">
        <v>33.000999999999998</v>
      </c>
      <c r="F368" s="175">
        <v>0.1</v>
      </c>
      <c r="G368" s="175" t="s">
        <v>87</v>
      </c>
      <c r="H368" s="175" t="s">
        <v>168</v>
      </c>
      <c r="I368" s="175">
        <v>10</v>
      </c>
      <c r="J368" s="175">
        <v>20.010000000000002</v>
      </c>
      <c r="K368" s="175" t="s">
        <v>91</v>
      </c>
      <c r="L368" s="175">
        <v>57.425999999999995</v>
      </c>
      <c r="M368" s="175">
        <v>0.20355000000000001</v>
      </c>
      <c r="N368" s="175">
        <v>57.425999999999995</v>
      </c>
      <c r="O368" s="175">
        <v>0.20351</v>
      </c>
    </row>
    <row r="369" spans="2:15" x14ac:dyDescent="0.25">
      <c r="B369" s="175" t="s">
        <v>422</v>
      </c>
      <c r="C369" s="175" t="s">
        <v>109</v>
      </c>
      <c r="D369" s="175">
        <v>3.3</v>
      </c>
      <c r="E369" s="175">
        <v>33.000999999999998</v>
      </c>
      <c r="F369" s="175">
        <v>1</v>
      </c>
      <c r="G369" s="175" t="s">
        <v>87</v>
      </c>
      <c r="H369" s="175" t="s">
        <v>168</v>
      </c>
      <c r="I369" s="175">
        <v>10</v>
      </c>
      <c r="J369" s="175">
        <v>20.010000000000002</v>
      </c>
      <c r="K369" s="175" t="s">
        <v>91</v>
      </c>
      <c r="L369" s="175">
        <v>579.93999999999994</v>
      </c>
      <c r="M369" s="175">
        <v>2.1451999999999999E-2</v>
      </c>
      <c r="N369" s="175">
        <v>579.93999999999994</v>
      </c>
      <c r="O369" s="175">
        <v>2.1433000000000001E-2</v>
      </c>
    </row>
    <row r="370" spans="2:15" x14ac:dyDescent="0.25">
      <c r="B370" s="175" t="s">
        <v>423</v>
      </c>
      <c r="C370" s="175" t="s">
        <v>109</v>
      </c>
      <c r="D370" s="175">
        <v>3.3</v>
      </c>
      <c r="E370" s="175">
        <v>33.000999999999998</v>
      </c>
      <c r="F370" s="175">
        <v>1E-4</v>
      </c>
      <c r="G370" s="175" t="s">
        <v>87</v>
      </c>
      <c r="H370" s="175" t="s">
        <v>168</v>
      </c>
      <c r="I370" s="175">
        <v>20</v>
      </c>
      <c r="J370" s="175">
        <v>50.01</v>
      </c>
      <c r="K370" s="175" t="s">
        <v>91</v>
      </c>
      <c r="L370" s="175">
        <v>0.7</v>
      </c>
      <c r="M370" s="175">
        <v>1.2</v>
      </c>
      <c r="N370" s="175">
        <v>0.69121999999999995</v>
      </c>
      <c r="O370" s="175">
        <v>1.1565000000000001</v>
      </c>
    </row>
    <row r="371" spans="2:15" x14ac:dyDescent="0.25">
      <c r="B371" s="175" t="s">
        <v>424</v>
      </c>
      <c r="C371" s="175" t="s">
        <v>109</v>
      </c>
      <c r="D371" s="175">
        <v>3.3</v>
      </c>
      <c r="E371" s="175">
        <v>33.000999999999998</v>
      </c>
      <c r="F371" s="175">
        <v>1E-3</v>
      </c>
      <c r="G371" s="175" t="s">
        <v>87</v>
      </c>
      <c r="H371" s="175" t="s">
        <v>168</v>
      </c>
      <c r="I371" s="175">
        <v>20</v>
      </c>
      <c r="J371" s="175">
        <v>50.01</v>
      </c>
      <c r="K371" s="175" t="s">
        <v>91</v>
      </c>
      <c r="L371" s="175">
        <v>0.73465999999999998</v>
      </c>
      <c r="M371" s="175">
        <v>1.1553</v>
      </c>
      <c r="N371" s="175">
        <v>0.73164999999999991</v>
      </c>
      <c r="O371" s="175">
        <v>1.1554</v>
      </c>
    </row>
    <row r="372" spans="2:15" x14ac:dyDescent="0.25">
      <c r="B372" s="175" t="s">
        <v>425</v>
      </c>
      <c r="C372" s="175" t="s">
        <v>109</v>
      </c>
      <c r="D372" s="175">
        <v>3.3</v>
      </c>
      <c r="E372" s="175">
        <v>33.000999999999998</v>
      </c>
      <c r="F372" s="175">
        <v>0.01</v>
      </c>
      <c r="G372" s="175" t="s">
        <v>87</v>
      </c>
      <c r="H372" s="175" t="s">
        <v>168</v>
      </c>
      <c r="I372" s="175">
        <v>20</v>
      </c>
      <c r="J372" s="175">
        <v>50.01</v>
      </c>
      <c r="K372" s="175" t="s">
        <v>91</v>
      </c>
      <c r="L372" s="175">
        <v>3.8002000000000002</v>
      </c>
      <c r="M372" s="175">
        <v>1.0753999999999999</v>
      </c>
      <c r="N372" s="175">
        <v>3.7971000000000004</v>
      </c>
      <c r="O372" s="175">
        <v>1.0753999999999999</v>
      </c>
    </row>
    <row r="373" spans="2:15" x14ac:dyDescent="0.25">
      <c r="B373" s="175" t="s">
        <v>426</v>
      </c>
      <c r="C373" s="175" t="s">
        <v>109</v>
      </c>
      <c r="D373" s="175">
        <v>3.3</v>
      </c>
      <c r="E373" s="175">
        <v>33.000999999999998</v>
      </c>
      <c r="F373" s="175">
        <v>0.1</v>
      </c>
      <c r="G373" s="175" t="s">
        <v>87</v>
      </c>
      <c r="H373" s="175" t="s">
        <v>168</v>
      </c>
      <c r="I373" s="175">
        <v>20</v>
      </c>
      <c r="J373" s="175">
        <v>50.01</v>
      </c>
      <c r="K373" s="175" t="s">
        <v>91</v>
      </c>
      <c r="L373" s="175">
        <v>56.882999999999996</v>
      </c>
      <c r="M373" s="175">
        <v>0.39190000000000003</v>
      </c>
      <c r="N373" s="175">
        <v>56.881999999999998</v>
      </c>
      <c r="O373" s="175">
        <v>0.39182</v>
      </c>
    </row>
    <row r="374" spans="2:15" x14ac:dyDescent="0.25">
      <c r="B374" s="175" t="s">
        <v>427</v>
      </c>
      <c r="C374" s="175" t="s">
        <v>109</v>
      </c>
      <c r="D374" s="175">
        <v>3.3</v>
      </c>
      <c r="E374" s="175">
        <v>33.000999999999998</v>
      </c>
      <c r="F374" s="175">
        <v>1</v>
      </c>
      <c r="G374" s="175" t="s">
        <v>87</v>
      </c>
      <c r="H374" s="175" t="s">
        <v>168</v>
      </c>
      <c r="I374" s="175">
        <v>20</v>
      </c>
      <c r="J374" s="175">
        <v>50.01</v>
      </c>
      <c r="K374" s="175" t="s">
        <v>91</v>
      </c>
      <c r="L374" s="175">
        <v>579.88</v>
      </c>
      <c r="M374" s="175">
        <v>4.3222999999999998E-2</v>
      </c>
      <c r="N374" s="175">
        <v>579.88</v>
      </c>
      <c r="O374" s="175">
        <v>4.3181999999999998E-2</v>
      </c>
    </row>
    <row r="375" spans="2:15" x14ac:dyDescent="0.25">
      <c r="B375" s="175" t="s">
        <v>428</v>
      </c>
      <c r="C375" s="175" t="s">
        <v>109</v>
      </c>
      <c r="D375" s="175">
        <v>3.3</v>
      </c>
      <c r="E375" s="175">
        <v>33.000999999999998</v>
      </c>
      <c r="F375" s="175">
        <v>1E-4</v>
      </c>
      <c r="G375" s="175" t="s">
        <v>87</v>
      </c>
      <c r="H375" s="175" t="s">
        <v>168</v>
      </c>
      <c r="I375" s="175">
        <v>50</v>
      </c>
      <c r="J375" s="175">
        <v>100.01</v>
      </c>
      <c r="K375" s="175" t="s">
        <v>91</v>
      </c>
      <c r="L375" s="175">
        <v>2.2999999999999998</v>
      </c>
      <c r="M375" s="175">
        <v>2.7</v>
      </c>
      <c r="N375" s="175">
        <v>2.3079000000000001</v>
      </c>
      <c r="O375" s="175">
        <v>2.6577000000000002</v>
      </c>
    </row>
    <row r="376" spans="2:15" x14ac:dyDescent="0.25">
      <c r="B376" s="175" t="s">
        <v>429</v>
      </c>
      <c r="C376" s="175" t="s">
        <v>109</v>
      </c>
      <c r="D376" s="175">
        <v>3.3</v>
      </c>
      <c r="E376" s="175">
        <v>33.000999999999998</v>
      </c>
      <c r="F376" s="175">
        <v>1E-3</v>
      </c>
      <c r="G376" s="175" t="s">
        <v>87</v>
      </c>
      <c r="H376" s="175" t="s">
        <v>168</v>
      </c>
      <c r="I376" s="175">
        <v>50</v>
      </c>
      <c r="J376" s="175">
        <v>100.01</v>
      </c>
      <c r="K376" s="175" t="s">
        <v>91</v>
      </c>
      <c r="L376" s="175">
        <v>2.3265000000000002</v>
      </c>
      <c r="M376" s="175">
        <v>2.6572</v>
      </c>
      <c r="N376" s="175">
        <v>2.3234000000000004</v>
      </c>
      <c r="O376" s="175">
        <v>2.6573000000000002</v>
      </c>
    </row>
    <row r="377" spans="2:15" x14ac:dyDescent="0.25">
      <c r="B377" s="175" t="s">
        <v>430</v>
      </c>
      <c r="C377" s="175" t="s">
        <v>109</v>
      </c>
      <c r="D377" s="175">
        <v>3.3</v>
      </c>
      <c r="E377" s="175">
        <v>33.000999999999998</v>
      </c>
      <c r="F377" s="175">
        <v>0.01</v>
      </c>
      <c r="G377" s="175" t="s">
        <v>87</v>
      </c>
      <c r="H377" s="175" t="s">
        <v>168</v>
      </c>
      <c r="I377" s="175">
        <v>50</v>
      </c>
      <c r="J377" s="175">
        <v>100.01</v>
      </c>
      <c r="K377" s="175" t="s">
        <v>91</v>
      </c>
      <c r="L377" s="175">
        <v>3.8797000000000001</v>
      </c>
      <c r="M377" s="175">
        <v>2.6158000000000001</v>
      </c>
      <c r="N377" s="175">
        <v>3.8711000000000002</v>
      </c>
      <c r="O377" s="175">
        <v>2.6160000000000001</v>
      </c>
    </row>
    <row r="378" spans="2:15" x14ac:dyDescent="0.25">
      <c r="B378" s="175" t="s">
        <v>431</v>
      </c>
      <c r="C378" s="175" t="s">
        <v>109</v>
      </c>
      <c r="D378" s="175">
        <v>3.3</v>
      </c>
      <c r="E378" s="175">
        <v>33.000999999999998</v>
      </c>
      <c r="F378" s="175">
        <v>0.1</v>
      </c>
      <c r="G378" s="175" t="s">
        <v>87</v>
      </c>
      <c r="H378" s="175" t="s">
        <v>168</v>
      </c>
      <c r="I378" s="175">
        <v>50</v>
      </c>
      <c r="J378" s="175">
        <v>100.01</v>
      </c>
      <c r="K378" s="175" t="s">
        <v>91</v>
      </c>
      <c r="L378" s="175">
        <v>53.719000000000001</v>
      </c>
      <c r="M378" s="175">
        <v>1.6172</v>
      </c>
      <c r="N378" s="175">
        <v>53.713000000000001</v>
      </c>
      <c r="O378" s="175">
        <v>1.6172</v>
      </c>
    </row>
    <row r="379" spans="2:15" x14ac:dyDescent="0.25">
      <c r="B379" s="175" t="s">
        <v>432</v>
      </c>
      <c r="C379" s="175" t="s">
        <v>109</v>
      </c>
      <c r="D379" s="175">
        <v>3.3</v>
      </c>
      <c r="E379" s="175">
        <v>33.000999999999998</v>
      </c>
      <c r="F379" s="175">
        <v>1</v>
      </c>
      <c r="G379" s="175" t="s">
        <v>87</v>
      </c>
      <c r="H379" s="175" t="s">
        <v>168</v>
      </c>
      <c r="I379" s="175">
        <v>50</v>
      </c>
      <c r="J379" s="175">
        <v>100.01</v>
      </c>
      <c r="K379" s="175" t="s">
        <v>91</v>
      </c>
      <c r="L379" s="175">
        <v>579.35</v>
      </c>
      <c r="M379" s="175">
        <v>0.23028000000000001</v>
      </c>
      <c r="N379" s="175">
        <v>579.35</v>
      </c>
      <c r="O379" s="175">
        <v>0.23021</v>
      </c>
    </row>
    <row r="380" spans="2:15" x14ac:dyDescent="0.25">
      <c r="B380" s="175" t="s">
        <v>433</v>
      </c>
      <c r="C380" s="175" t="s">
        <v>109</v>
      </c>
      <c r="D380" s="175">
        <v>3.3</v>
      </c>
      <c r="E380" s="175">
        <v>33.000999999999998</v>
      </c>
      <c r="F380" s="175">
        <v>1E-4</v>
      </c>
      <c r="G380" s="175" t="s">
        <v>87</v>
      </c>
      <c r="H380" s="175" t="s">
        <v>168</v>
      </c>
      <c r="I380" s="175">
        <v>100</v>
      </c>
      <c r="J380" s="175">
        <v>500</v>
      </c>
      <c r="K380" s="175" t="s">
        <v>91</v>
      </c>
      <c r="L380" s="175">
        <v>13</v>
      </c>
      <c r="M380" s="175">
        <v>4.5999999999999996</v>
      </c>
      <c r="N380" s="175">
        <v>2.3363999999999998</v>
      </c>
      <c r="O380" s="175">
        <v>2.6995</v>
      </c>
    </row>
    <row r="381" spans="2:15" x14ac:dyDescent="0.25">
      <c r="B381" s="175" t="s">
        <v>434</v>
      </c>
      <c r="C381" s="175" t="s">
        <v>109</v>
      </c>
      <c r="D381" s="175">
        <v>3.3</v>
      </c>
      <c r="E381" s="175">
        <v>33.000999999999998</v>
      </c>
      <c r="F381" s="175">
        <v>1E-3</v>
      </c>
      <c r="G381" s="175" t="s">
        <v>87</v>
      </c>
      <c r="H381" s="175" t="s">
        <v>168</v>
      </c>
      <c r="I381" s="175">
        <v>100</v>
      </c>
      <c r="J381" s="175">
        <v>500</v>
      </c>
      <c r="K381" s="175" t="s">
        <v>91</v>
      </c>
      <c r="L381" s="175">
        <v>13</v>
      </c>
      <c r="M381" s="175">
        <v>4.5999999999999996</v>
      </c>
      <c r="N381" s="175">
        <v>2.3501000000000003</v>
      </c>
      <c r="O381" s="175">
        <v>2.6989999999999998</v>
      </c>
    </row>
    <row r="382" spans="2:15" x14ac:dyDescent="0.25">
      <c r="B382" s="175" t="s">
        <v>435</v>
      </c>
      <c r="C382" s="175" t="s">
        <v>109</v>
      </c>
      <c r="D382" s="175">
        <v>3.3</v>
      </c>
      <c r="E382" s="175">
        <v>33.000999999999998</v>
      </c>
      <c r="F382" s="175">
        <v>0.01</v>
      </c>
      <c r="G382" s="175" t="s">
        <v>87</v>
      </c>
      <c r="H382" s="175" t="s">
        <v>168</v>
      </c>
      <c r="I382" s="175">
        <v>100</v>
      </c>
      <c r="J382" s="175">
        <v>500</v>
      </c>
      <c r="K382" s="175" t="s">
        <v>91</v>
      </c>
      <c r="L382" s="175">
        <v>13</v>
      </c>
      <c r="M382" s="175">
        <v>4.5999999999999996</v>
      </c>
      <c r="N382" s="175">
        <v>3.8310000000000004</v>
      </c>
      <c r="O382" s="175">
        <v>2.6581000000000001</v>
      </c>
    </row>
    <row r="383" spans="2:15" x14ac:dyDescent="0.25">
      <c r="B383" s="175" t="s">
        <v>436</v>
      </c>
      <c r="C383" s="175" t="s">
        <v>109</v>
      </c>
      <c r="D383" s="175">
        <v>3.3</v>
      </c>
      <c r="E383" s="175">
        <v>33.000999999999998</v>
      </c>
      <c r="F383" s="175">
        <v>0.1</v>
      </c>
      <c r="G383" s="175" t="s">
        <v>87</v>
      </c>
      <c r="H383" s="175" t="s">
        <v>168</v>
      </c>
      <c r="I383" s="175">
        <v>100</v>
      </c>
      <c r="J383" s="175">
        <v>500</v>
      </c>
      <c r="K383" s="175" t="s">
        <v>91</v>
      </c>
      <c r="L383" s="175">
        <v>47.329000000000001</v>
      </c>
      <c r="M383" s="175">
        <v>3.5596999999999999</v>
      </c>
      <c r="N383" s="175">
        <v>53.607999999999997</v>
      </c>
      <c r="O383" s="175">
        <v>1.6549</v>
      </c>
    </row>
    <row r="384" spans="2:15" x14ac:dyDescent="0.25">
      <c r="B384" s="175" t="s">
        <v>437</v>
      </c>
      <c r="C384" s="175" t="s">
        <v>109</v>
      </c>
      <c r="D384" s="175">
        <v>3.3</v>
      </c>
      <c r="E384" s="175">
        <v>33.000999999999998</v>
      </c>
      <c r="F384" s="175">
        <v>1</v>
      </c>
      <c r="G384" s="175" t="s">
        <v>87</v>
      </c>
      <c r="H384" s="175" t="s">
        <v>168</v>
      </c>
      <c r="I384" s="175">
        <v>100</v>
      </c>
      <c r="J384" s="175">
        <v>500</v>
      </c>
      <c r="K384" s="175" t="s">
        <v>91</v>
      </c>
      <c r="L384" s="175">
        <v>579.33000000000004</v>
      </c>
      <c r="M384" s="175">
        <v>0.23723</v>
      </c>
      <c r="N384" s="175">
        <v>579.33000000000004</v>
      </c>
      <c r="O384" s="175">
        <v>0.23716999999999999</v>
      </c>
    </row>
    <row r="385" spans="2:15" x14ac:dyDescent="0.25">
      <c r="B385" s="175" t="s">
        <v>1229</v>
      </c>
      <c r="C385" s="175" t="s">
        <v>109</v>
      </c>
      <c r="D385" s="175">
        <v>3.3</v>
      </c>
      <c r="E385" s="175">
        <v>33.000999999999998</v>
      </c>
      <c r="F385" s="175">
        <v>1E-4</v>
      </c>
      <c r="G385" s="175" t="s">
        <v>87</v>
      </c>
      <c r="H385" s="175" t="s">
        <v>168</v>
      </c>
      <c r="I385" s="175">
        <v>500</v>
      </c>
      <c r="J385" s="175">
        <v>501</v>
      </c>
      <c r="K385" s="175" t="s">
        <v>91</v>
      </c>
      <c r="L385" s="175">
        <v>13</v>
      </c>
      <c r="M385" s="175">
        <v>4.5999999999999996</v>
      </c>
      <c r="N385" s="175">
        <v>2.3363999999999998</v>
      </c>
      <c r="O385" s="175">
        <v>2.6995</v>
      </c>
    </row>
    <row r="386" spans="2:15" x14ac:dyDescent="0.25">
      <c r="B386" s="175" t="s">
        <v>1230</v>
      </c>
      <c r="C386" s="175" t="s">
        <v>109</v>
      </c>
      <c r="D386" s="175">
        <v>3.3</v>
      </c>
      <c r="E386" s="175">
        <v>33.000999999999998</v>
      </c>
      <c r="F386" s="175">
        <v>1E-3</v>
      </c>
      <c r="G386" s="175" t="s">
        <v>87</v>
      </c>
      <c r="H386" s="175" t="s">
        <v>168</v>
      </c>
      <c r="I386" s="175">
        <v>500</v>
      </c>
      <c r="J386" s="175">
        <v>501</v>
      </c>
      <c r="K386" s="175" t="s">
        <v>91</v>
      </c>
      <c r="L386" s="175">
        <v>13</v>
      </c>
      <c r="M386" s="175">
        <v>4.5999999999999996</v>
      </c>
      <c r="N386" s="175">
        <v>2.3501000000000003</v>
      </c>
      <c r="O386" s="175">
        <v>2.6989999999999998</v>
      </c>
    </row>
    <row r="387" spans="2:15" x14ac:dyDescent="0.25">
      <c r="B387" s="175" t="s">
        <v>1231</v>
      </c>
      <c r="C387" s="175" t="s">
        <v>109</v>
      </c>
      <c r="D387" s="175">
        <v>3.3</v>
      </c>
      <c r="E387" s="175">
        <v>33.000999999999998</v>
      </c>
      <c r="F387" s="175">
        <v>0.01</v>
      </c>
      <c r="G387" s="175" t="s">
        <v>87</v>
      </c>
      <c r="H387" s="175" t="s">
        <v>168</v>
      </c>
      <c r="I387" s="175">
        <v>500</v>
      </c>
      <c r="J387" s="175">
        <v>501</v>
      </c>
      <c r="K387" s="175" t="s">
        <v>91</v>
      </c>
      <c r="L387" s="175">
        <v>13</v>
      </c>
      <c r="M387" s="175">
        <v>4.5999999999999996</v>
      </c>
      <c r="N387" s="175">
        <v>3.8310000000000004</v>
      </c>
      <c r="O387" s="175">
        <v>2.6581000000000001</v>
      </c>
    </row>
    <row r="388" spans="2:15" x14ac:dyDescent="0.25">
      <c r="B388" s="175" t="s">
        <v>1232</v>
      </c>
      <c r="C388" s="175" t="s">
        <v>109</v>
      </c>
      <c r="D388" s="175">
        <v>3.3</v>
      </c>
      <c r="E388" s="175">
        <v>33.000999999999998</v>
      </c>
      <c r="F388" s="175">
        <v>0.1</v>
      </c>
      <c r="G388" s="175" t="s">
        <v>87</v>
      </c>
      <c r="H388" s="175" t="s">
        <v>168</v>
      </c>
      <c r="I388" s="175">
        <v>500</v>
      </c>
      <c r="J388" s="175">
        <v>501</v>
      </c>
      <c r="K388" s="175" t="s">
        <v>91</v>
      </c>
      <c r="L388" s="175">
        <v>47.329000000000001</v>
      </c>
      <c r="M388" s="175">
        <v>3.5596999999999999</v>
      </c>
      <c r="N388" s="175">
        <v>53.607999999999997</v>
      </c>
      <c r="O388" s="175">
        <v>1.6549</v>
      </c>
    </row>
    <row r="389" spans="2:15" x14ac:dyDescent="0.25">
      <c r="B389" s="175" t="s">
        <v>1233</v>
      </c>
      <c r="C389" s="175" t="s">
        <v>109</v>
      </c>
      <c r="D389" s="175">
        <v>3.3</v>
      </c>
      <c r="E389" s="175">
        <v>33.000999999999998</v>
      </c>
      <c r="F389" s="175">
        <v>1</v>
      </c>
      <c r="G389" s="175" t="s">
        <v>87</v>
      </c>
      <c r="H389" s="175" t="s">
        <v>168</v>
      </c>
      <c r="I389" s="175">
        <v>500</v>
      </c>
      <c r="J389" s="175">
        <v>501</v>
      </c>
      <c r="K389" s="175" t="s">
        <v>91</v>
      </c>
      <c r="L389" s="175">
        <v>579.33000000000004</v>
      </c>
      <c r="M389" s="175">
        <v>0.23723</v>
      </c>
      <c r="N389" s="175">
        <v>579.33000000000004</v>
      </c>
      <c r="O389" s="175">
        <v>0.23716999999999999</v>
      </c>
    </row>
    <row r="390" spans="2:15" x14ac:dyDescent="0.25">
      <c r="B390" s="175" t="s">
        <v>1234</v>
      </c>
      <c r="C390" s="175" t="s">
        <v>109</v>
      </c>
      <c r="D390" s="175">
        <v>33</v>
      </c>
      <c r="E390" s="175">
        <v>330.01</v>
      </c>
      <c r="F390" s="175">
        <v>1E-3</v>
      </c>
      <c r="G390" s="175" t="s">
        <v>87</v>
      </c>
      <c r="H390" s="175" t="s">
        <v>168</v>
      </c>
      <c r="I390" s="175">
        <v>0.01</v>
      </c>
      <c r="J390" s="175">
        <v>4.5010000000000001E-2</v>
      </c>
      <c r="K390" s="175" t="s">
        <v>704</v>
      </c>
      <c r="L390" s="175">
        <v>3.5</v>
      </c>
      <c r="M390" s="175">
        <v>0.57999999999999996</v>
      </c>
      <c r="N390" s="175">
        <v>3.4704999999999999</v>
      </c>
      <c r="O390" s="175">
        <v>0.57867999999999997</v>
      </c>
    </row>
    <row r="391" spans="2:15" x14ac:dyDescent="0.25">
      <c r="B391" s="175" t="s">
        <v>1235</v>
      </c>
      <c r="C391" s="175" t="s">
        <v>109</v>
      </c>
      <c r="D391" s="175">
        <v>33</v>
      </c>
      <c r="E391" s="175">
        <v>330.01</v>
      </c>
      <c r="F391" s="175">
        <v>0.01</v>
      </c>
      <c r="G391" s="175" t="s">
        <v>87</v>
      </c>
      <c r="H391" s="175" t="s">
        <v>168</v>
      </c>
      <c r="I391" s="175">
        <v>0.01</v>
      </c>
      <c r="J391" s="175">
        <v>4.5010000000000001E-2</v>
      </c>
      <c r="K391" s="175" t="s">
        <v>704</v>
      </c>
      <c r="L391" s="175">
        <v>4.2871999999999995</v>
      </c>
      <c r="M391" s="175">
        <v>0.57647000000000004</v>
      </c>
      <c r="N391" s="175">
        <v>4.2606000000000002</v>
      </c>
      <c r="O391" s="175">
        <v>0.57652000000000003</v>
      </c>
    </row>
    <row r="392" spans="2:15" x14ac:dyDescent="0.25">
      <c r="B392" s="175" t="s">
        <v>1236</v>
      </c>
      <c r="C392" s="175" t="s">
        <v>109</v>
      </c>
      <c r="D392" s="175">
        <v>33</v>
      </c>
      <c r="E392" s="175">
        <v>330.01</v>
      </c>
      <c r="F392" s="175">
        <v>0.1</v>
      </c>
      <c r="G392" s="175" t="s">
        <v>87</v>
      </c>
      <c r="H392" s="175" t="s">
        <v>168</v>
      </c>
      <c r="I392" s="175">
        <v>0.01</v>
      </c>
      <c r="J392" s="175">
        <v>4.5010000000000001E-2</v>
      </c>
      <c r="K392" s="175" t="s">
        <v>704</v>
      </c>
      <c r="L392" s="175">
        <v>46.640999999999998</v>
      </c>
      <c r="M392" s="175">
        <v>0.47359000000000001</v>
      </c>
      <c r="N392" s="175">
        <v>46.601999999999997</v>
      </c>
      <c r="O392" s="175">
        <v>0.47360999999999998</v>
      </c>
    </row>
    <row r="393" spans="2:15" x14ac:dyDescent="0.25">
      <c r="B393" s="175" t="s">
        <v>1237</v>
      </c>
      <c r="C393" s="175" t="s">
        <v>109</v>
      </c>
      <c r="D393" s="175">
        <v>33</v>
      </c>
      <c r="E393" s="175">
        <v>330.01</v>
      </c>
      <c r="F393" s="175">
        <v>1</v>
      </c>
      <c r="G393" s="175" t="s">
        <v>87</v>
      </c>
      <c r="H393" s="175" t="s">
        <v>168</v>
      </c>
      <c r="I393" s="175">
        <v>0.01</v>
      </c>
      <c r="J393" s="175">
        <v>4.5010000000000001E-2</v>
      </c>
      <c r="K393" s="175" t="s">
        <v>704</v>
      </c>
      <c r="L393" s="175">
        <v>576.98</v>
      </c>
      <c r="M393" s="175">
        <v>0.10542</v>
      </c>
      <c r="N393" s="175">
        <v>576.96</v>
      </c>
      <c r="O393" s="175">
        <v>0.10532999999999999</v>
      </c>
    </row>
    <row r="394" spans="2:15" x14ac:dyDescent="0.25">
      <c r="B394" s="175" t="s">
        <v>1238</v>
      </c>
      <c r="C394" s="175" t="s">
        <v>109</v>
      </c>
      <c r="D394" s="175">
        <v>33</v>
      </c>
      <c r="E394" s="175">
        <v>330.01</v>
      </c>
      <c r="F394" s="175">
        <v>10</v>
      </c>
      <c r="G394" s="175" t="s">
        <v>87</v>
      </c>
      <c r="H394" s="175" t="s">
        <v>168</v>
      </c>
      <c r="I394" s="175">
        <v>0.01</v>
      </c>
      <c r="J394" s="175">
        <v>4.5010000000000001E-2</v>
      </c>
      <c r="K394" s="175" t="s">
        <v>704</v>
      </c>
      <c r="L394" s="175">
        <v>5799.7000000000007</v>
      </c>
      <c r="M394" s="175">
        <v>1.0862E-2</v>
      </c>
      <c r="N394" s="175">
        <v>5799.7000000000007</v>
      </c>
      <c r="O394" s="175">
        <v>1.0822E-2</v>
      </c>
    </row>
    <row r="395" spans="2:15" x14ac:dyDescent="0.25">
      <c r="B395" s="175" t="s">
        <v>443</v>
      </c>
      <c r="C395" s="175" t="s">
        <v>109</v>
      </c>
      <c r="D395" s="175">
        <v>33</v>
      </c>
      <c r="E395" s="175">
        <v>330.01</v>
      </c>
      <c r="F395" s="175">
        <v>1E-3</v>
      </c>
      <c r="G395" s="175" t="s">
        <v>87</v>
      </c>
      <c r="H395" s="175" t="s">
        <v>168</v>
      </c>
      <c r="I395" s="175">
        <v>4.4999999999999998E-2</v>
      </c>
      <c r="J395" s="175">
        <v>10.00001</v>
      </c>
      <c r="K395" s="175" t="s">
        <v>704</v>
      </c>
      <c r="L395" s="175">
        <v>12</v>
      </c>
      <c r="M395" s="175">
        <v>0.92</v>
      </c>
      <c r="N395" s="175">
        <v>10.393000000000001</v>
      </c>
      <c r="O395" s="175">
        <v>0.92459000000000002</v>
      </c>
    </row>
    <row r="396" spans="2:15" x14ac:dyDescent="0.25">
      <c r="B396" s="175" t="s">
        <v>444</v>
      </c>
      <c r="C396" s="175" t="s">
        <v>109</v>
      </c>
      <c r="D396" s="175">
        <v>33</v>
      </c>
      <c r="E396" s="175">
        <v>330.01</v>
      </c>
      <c r="F396" s="175">
        <v>0.01</v>
      </c>
      <c r="G396" s="175" t="s">
        <v>87</v>
      </c>
      <c r="H396" s="175" t="s">
        <v>168</v>
      </c>
      <c r="I396" s="175">
        <v>4.4999999999999998E-2</v>
      </c>
      <c r="J396" s="175">
        <v>10.00001</v>
      </c>
      <c r="K396" s="175" t="s">
        <v>704</v>
      </c>
      <c r="L396" s="175">
        <v>12</v>
      </c>
      <c r="M396" s="175">
        <v>0.92330999999999996</v>
      </c>
      <c r="N396" s="175">
        <v>10.834</v>
      </c>
      <c r="O396" s="175">
        <v>0.9234</v>
      </c>
    </row>
    <row r="397" spans="2:15" x14ac:dyDescent="0.25">
      <c r="B397" s="175" t="s">
        <v>445</v>
      </c>
      <c r="C397" s="175" t="s">
        <v>109</v>
      </c>
      <c r="D397" s="175">
        <v>33</v>
      </c>
      <c r="E397" s="175">
        <v>330.01</v>
      </c>
      <c r="F397" s="175">
        <v>0.1</v>
      </c>
      <c r="G397" s="175" t="s">
        <v>87</v>
      </c>
      <c r="H397" s="175" t="s">
        <v>168</v>
      </c>
      <c r="I397" s="175">
        <v>4.4999999999999998E-2</v>
      </c>
      <c r="J397" s="175">
        <v>10.00001</v>
      </c>
      <c r="K397" s="175" t="s">
        <v>704</v>
      </c>
      <c r="L397" s="175">
        <v>43.308999999999997</v>
      </c>
      <c r="M397" s="175">
        <v>0.84099999999999997</v>
      </c>
      <c r="N397" s="175">
        <v>43.21</v>
      </c>
      <c r="O397" s="175">
        <v>0.84114999999999995</v>
      </c>
    </row>
    <row r="398" spans="2:15" x14ac:dyDescent="0.25">
      <c r="B398" s="175" t="s">
        <v>446</v>
      </c>
      <c r="C398" s="175" t="s">
        <v>109</v>
      </c>
      <c r="D398" s="175">
        <v>33</v>
      </c>
      <c r="E398" s="175">
        <v>330.01</v>
      </c>
      <c r="F398" s="175">
        <v>1</v>
      </c>
      <c r="G398" s="175" t="s">
        <v>87</v>
      </c>
      <c r="H398" s="175" t="s">
        <v>168</v>
      </c>
      <c r="I398" s="175">
        <v>4.4999999999999998E-2</v>
      </c>
      <c r="J398" s="175">
        <v>10.00001</v>
      </c>
      <c r="K398" s="175" t="s">
        <v>704</v>
      </c>
      <c r="L398" s="175">
        <v>572.72</v>
      </c>
      <c r="M398" s="175">
        <v>0.26556000000000002</v>
      </c>
      <c r="N398" s="175">
        <v>572.67999999999995</v>
      </c>
      <c r="O398" s="175">
        <v>0.26538</v>
      </c>
    </row>
    <row r="399" spans="2:15" x14ac:dyDescent="0.25">
      <c r="B399" s="175" t="s">
        <v>447</v>
      </c>
      <c r="C399" s="175" t="s">
        <v>109</v>
      </c>
      <c r="D399" s="175">
        <v>33</v>
      </c>
      <c r="E399" s="175">
        <v>330.01</v>
      </c>
      <c r="F399" s="175">
        <v>10</v>
      </c>
      <c r="G399" s="175" t="s">
        <v>87</v>
      </c>
      <c r="H399" s="175" t="s">
        <v>168</v>
      </c>
      <c r="I399" s="175">
        <v>4.4999999999999998E-2</v>
      </c>
      <c r="J399" s="175">
        <v>10.00001</v>
      </c>
      <c r="K399" s="175" t="s">
        <v>704</v>
      </c>
      <c r="L399" s="175">
        <v>5799.2000000000007</v>
      </c>
      <c r="M399" s="175">
        <v>2.8473999999999999E-2</v>
      </c>
      <c r="N399" s="175">
        <v>5799.2000000000007</v>
      </c>
      <c r="O399" s="175">
        <v>2.8386000000000002E-2</v>
      </c>
    </row>
    <row r="400" spans="2:15" x14ac:dyDescent="0.25">
      <c r="B400" s="175" t="s">
        <v>438</v>
      </c>
      <c r="C400" s="175" t="s">
        <v>109</v>
      </c>
      <c r="D400" s="175">
        <v>33</v>
      </c>
      <c r="E400" s="175">
        <v>330.01</v>
      </c>
      <c r="F400" s="175">
        <v>1E-3</v>
      </c>
      <c r="G400" s="175" t="s">
        <v>87</v>
      </c>
      <c r="H400" s="175" t="s">
        <v>168</v>
      </c>
      <c r="I400" s="175">
        <v>10</v>
      </c>
      <c r="J400" s="175">
        <v>20.010000000000002</v>
      </c>
      <c r="K400" s="175" t="s">
        <v>91</v>
      </c>
      <c r="L400" s="175">
        <v>24</v>
      </c>
      <c r="M400" s="175">
        <v>1</v>
      </c>
      <c r="N400" s="175">
        <v>10.388</v>
      </c>
      <c r="O400" s="175">
        <v>1.04</v>
      </c>
    </row>
    <row r="401" spans="2:15" x14ac:dyDescent="0.25">
      <c r="B401" s="175" t="s">
        <v>439</v>
      </c>
      <c r="C401" s="175" t="s">
        <v>109</v>
      </c>
      <c r="D401" s="175">
        <v>33</v>
      </c>
      <c r="E401" s="175">
        <v>330.01</v>
      </c>
      <c r="F401" s="175">
        <v>0.01</v>
      </c>
      <c r="G401" s="175" t="s">
        <v>87</v>
      </c>
      <c r="H401" s="175" t="s">
        <v>168</v>
      </c>
      <c r="I401" s="175">
        <v>10</v>
      </c>
      <c r="J401" s="175">
        <v>20.010000000000002</v>
      </c>
      <c r="K401" s="175" t="s">
        <v>91</v>
      </c>
      <c r="L401" s="175">
        <v>24</v>
      </c>
      <c r="M401" s="175">
        <v>1.0331999999999999</v>
      </c>
      <c r="N401" s="175">
        <v>10.795999999999999</v>
      </c>
      <c r="O401" s="175">
        <v>1.0388999999999999</v>
      </c>
    </row>
    <row r="402" spans="2:15" x14ac:dyDescent="0.25">
      <c r="B402" s="175" t="s">
        <v>440</v>
      </c>
      <c r="C402" s="175" t="s">
        <v>109</v>
      </c>
      <c r="D402" s="175">
        <v>33</v>
      </c>
      <c r="E402" s="175">
        <v>330.01</v>
      </c>
      <c r="F402" s="175">
        <v>0.1</v>
      </c>
      <c r="G402" s="175" t="s">
        <v>87</v>
      </c>
      <c r="H402" s="175" t="s">
        <v>168</v>
      </c>
      <c r="I402" s="175">
        <v>10</v>
      </c>
      <c r="J402" s="175">
        <v>20.010000000000002</v>
      </c>
      <c r="K402" s="175" t="s">
        <v>91</v>
      </c>
      <c r="L402" s="175">
        <v>41.650999999999996</v>
      </c>
      <c r="M402" s="175">
        <v>0.95969000000000004</v>
      </c>
      <c r="N402" s="175">
        <v>41.553999999999995</v>
      </c>
      <c r="O402" s="175">
        <v>0.95984999999999998</v>
      </c>
    </row>
    <row r="403" spans="2:15" x14ac:dyDescent="0.25">
      <c r="B403" s="175" t="s">
        <v>441</v>
      </c>
      <c r="C403" s="175" t="s">
        <v>109</v>
      </c>
      <c r="D403" s="175">
        <v>33</v>
      </c>
      <c r="E403" s="175">
        <v>330.01</v>
      </c>
      <c r="F403" s="175">
        <v>1</v>
      </c>
      <c r="G403" s="175" t="s">
        <v>87</v>
      </c>
      <c r="H403" s="175" t="s">
        <v>168</v>
      </c>
      <c r="I403" s="175">
        <v>10</v>
      </c>
      <c r="J403" s="175">
        <v>20.010000000000002</v>
      </c>
      <c r="K403" s="175" t="s">
        <v>91</v>
      </c>
      <c r="L403" s="175">
        <v>570.91999999999996</v>
      </c>
      <c r="M403" s="175">
        <v>0.32863999999999999</v>
      </c>
      <c r="N403" s="175">
        <v>570.88</v>
      </c>
      <c r="O403" s="175">
        <v>0.32847999999999999</v>
      </c>
    </row>
    <row r="404" spans="2:15" x14ac:dyDescent="0.25">
      <c r="B404" s="175" t="s">
        <v>442</v>
      </c>
      <c r="C404" s="175" t="s">
        <v>109</v>
      </c>
      <c r="D404" s="175">
        <v>33</v>
      </c>
      <c r="E404" s="175">
        <v>330.01</v>
      </c>
      <c r="F404" s="175">
        <v>10</v>
      </c>
      <c r="G404" s="175" t="s">
        <v>87</v>
      </c>
      <c r="H404" s="175" t="s">
        <v>168</v>
      </c>
      <c r="I404" s="175">
        <v>10</v>
      </c>
      <c r="J404" s="175">
        <v>20.010000000000002</v>
      </c>
      <c r="K404" s="175" t="s">
        <v>91</v>
      </c>
      <c r="L404" s="175">
        <v>5799</v>
      </c>
      <c r="M404" s="175">
        <v>3.5762000000000002E-2</v>
      </c>
      <c r="N404" s="175">
        <v>5799</v>
      </c>
      <c r="O404" s="175">
        <v>3.5673999999999997E-2</v>
      </c>
    </row>
    <row r="405" spans="2:15" x14ac:dyDescent="0.25">
      <c r="B405" s="175" t="s">
        <v>448</v>
      </c>
      <c r="C405" s="175" t="s">
        <v>109</v>
      </c>
      <c r="D405" s="175">
        <v>33</v>
      </c>
      <c r="E405" s="175">
        <v>330.01</v>
      </c>
      <c r="F405" s="175">
        <v>1E-3</v>
      </c>
      <c r="G405" s="175" t="s">
        <v>87</v>
      </c>
      <c r="H405" s="175" t="s">
        <v>168</v>
      </c>
      <c r="I405" s="175">
        <v>20</v>
      </c>
      <c r="J405" s="175">
        <v>50.01</v>
      </c>
      <c r="K405" s="175" t="s">
        <v>91</v>
      </c>
      <c r="L405" s="175">
        <v>22</v>
      </c>
      <c r="M405" s="175">
        <v>1.4</v>
      </c>
      <c r="N405" s="175">
        <v>10.266</v>
      </c>
      <c r="O405" s="175">
        <v>1.3912</v>
      </c>
    </row>
    <row r="406" spans="2:15" x14ac:dyDescent="0.25">
      <c r="B406" s="175" t="s">
        <v>449</v>
      </c>
      <c r="C406" s="175" t="s">
        <v>109</v>
      </c>
      <c r="D406" s="175">
        <v>33</v>
      </c>
      <c r="E406" s="175">
        <v>330.01</v>
      </c>
      <c r="F406" s="175">
        <v>0.01</v>
      </c>
      <c r="G406" s="175" t="s">
        <v>87</v>
      </c>
      <c r="H406" s="175" t="s">
        <v>168</v>
      </c>
      <c r="I406" s="175">
        <v>20</v>
      </c>
      <c r="J406" s="175">
        <v>50.01</v>
      </c>
      <c r="K406" s="175" t="s">
        <v>91</v>
      </c>
      <c r="L406" s="175">
        <v>22</v>
      </c>
      <c r="M406" s="175">
        <v>1.4</v>
      </c>
      <c r="N406" s="175">
        <v>10.577</v>
      </c>
      <c r="O406" s="175">
        <v>1.3904000000000001</v>
      </c>
    </row>
    <row r="407" spans="2:15" x14ac:dyDescent="0.25">
      <c r="B407" s="175" t="s">
        <v>450</v>
      </c>
      <c r="C407" s="175" t="s">
        <v>109</v>
      </c>
      <c r="D407" s="175">
        <v>33</v>
      </c>
      <c r="E407" s="175">
        <v>330.01</v>
      </c>
      <c r="F407" s="175">
        <v>0.1</v>
      </c>
      <c r="G407" s="175" t="s">
        <v>87</v>
      </c>
      <c r="H407" s="175" t="s">
        <v>168</v>
      </c>
      <c r="I407" s="175">
        <v>20</v>
      </c>
      <c r="J407" s="175">
        <v>50.01</v>
      </c>
      <c r="K407" s="175" t="s">
        <v>91</v>
      </c>
      <c r="L407" s="175">
        <v>36.019999999999996</v>
      </c>
      <c r="M407" s="175">
        <v>1.3574999999999999</v>
      </c>
      <c r="N407" s="175">
        <v>37.166999999999994</v>
      </c>
      <c r="O407" s="175">
        <v>1.3205</v>
      </c>
    </row>
    <row r="408" spans="2:15" x14ac:dyDescent="0.25">
      <c r="B408" s="175" t="s">
        <v>451</v>
      </c>
      <c r="C408" s="175" t="s">
        <v>109</v>
      </c>
      <c r="D408" s="175">
        <v>33</v>
      </c>
      <c r="E408" s="175">
        <v>330.01</v>
      </c>
      <c r="F408" s="175">
        <v>1</v>
      </c>
      <c r="G408" s="175" t="s">
        <v>87</v>
      </c>
      <c r="H408" s="175" t="s">
        <v>168</v>
      </c>
      <c r="I408" s="175">
        <v>20</v>
      </c>
      <c r="J408" s="175">
        <v>50.01</v>
      </c>
      <c r="K408" s="175" t="s">
        <v>91</v>
      </c>
      <c r="L408" s="175">
        <v>564.6</v>
      </c>
      <c r="M408" s="175">
        <v>0.55034000000000005</v>
      </c>
      <c r="N408" s="175">
        <v>564.55999999999995</v>
      </c>
      <c r="O408" s="175">
        <v>0.55020999999999998</v>
      </c>
    </row>
    <row r="409" spans="2:15" x14ac:dyDescent="0.25">
      <c r="B409" s="175" t="s">
        <v>452</v>
      </c>
      <c r="C409" s="175" t="s">
        <v>109</v>
      </c>
      <c r="D409" s="175">
        <v>33</v>
      </c>
      <c r="E409" s="175">
        <v>330.01</v>
      </c>
      <c r="F409" s="175">
        <v>10</v>
      </c>
      <c r="G409" s="175" t="s">
        <v>87</v>
      </c>
      <c r="H409" s="175" t="s">
        <v>168</v>
      </c>
      <c r="I409" s="175">
        <v>20</v>
      </c>
      <c r="J409" s="175">
        <v>50.01</v>
      </c>
      <c r="K409" s="175" t="s">
        <v>91</v>
      </c>
      <c r="L409" s="175">
        <v>5798.2000000000007</v>
      </c>
      <c r="M409" s="175">
        <v>6.3011999999999999E-2</v>
      </c>
      <c r="N409" s="175">
        <v>5798.2000000000007</v>
      </c>
      <c r="O409" s="175">
        <v>6.2924999999999995E-2</v>
      </c>
    </row>
    <row r="410" spans="2:15" x14ac:dyDescent="0.25">
      <c r="B410" s="175" t="s">
        <v>453</v>
      </c>
      <c r="C410" s="175" t="s">
        <v>109</v>
      </c>
      <c r="D410" s="175">
        <v>33</v>
      </c>
      <c r="E410" s="175">
        <v>330.01</v>
      </c>
      <c r="F410" s="175">
        <v>1E-3</v>
      </c>
      <c r="G410" s="175" t="s">
        <v>87</v>
      </c>
      <c r="H410" s="175" t="s">
        <v>168</v>
      </c>
      <c r="I410" s="175">
        <v>50</v>
      </c>
      <c r="J410" s="175">
        <v>100</v>
      </c>
      <c r="K410" s="175" t="s">
        <v>91</v>
      </c>
      <c r="L410" s="175">
        <v>92</v>
      </c>
      <c r="M410" s="175">
        <v>2.8</v>
      </c>
      <c r="N410" s="175">
        <v>91.936999999999998</v>
      </c>
      <c r="O410" s="175">
        <v>2.7856000000000001</v>
      </c>
    </row>
    <row r="411" spans="2:15" x14ac:dyDescent="0.25">
      <c r="B411" s="175" t="s">
        <v>454</v>
      </c>
      <c r="C411" s="175" t="s">
        <v>109</v>
      </c>
      <c r="D411" s="175">
        <v>33</v>
      </c>
      <c r="E411" s="175">
        <v>330.01</v>
      </c>
      <c r="F411" s="175">
        <v>0.01</v>
      </c>
      <c r="G411" s="175" t="s">
        <v>87</v>
      </c>
      <c r="H411" s="175" t="s">
        <v>168</v>
      </c>
      <c r="I411" s="175">
        <v>50</v>
      </c>
      <c r="J411" s="175">
        <v>100</v>
      </c>
      <c r="K411" s="175" t="s">
        <v>91</v>
      </c>
      <c r="L411" s="175">
        <v>92.063000000000002</v>
      </c>
      <c r="M411" s="175">
        <v>2.7852999999999999</v>
      </c>
      <c r="N411" s="175">
        <v>92.033000000000001</v>
      </c>
      <c r="O411" s="175">
        <v>2.7854000000000001</v>
      </c>
    </row>
    <row r="412" spans="2:15" x14ac:dyDescent="0.25">
      <c r="B412" s="175" t="s">
        <v>455</v>
      </c>
      <c r="C412" s="175" t="s">
        <v>109</v>
      </c>
      <c r="D412" s="175">
        <v>33</v>
      </c>
      <c r="E412" s="175">
        <v>330.01</v>
      </c>
      <c r="F412" s="175">
        <v>0.1</v>
      </c>
      <c r="G412" s="175" t="s">
        <v>87</v>
      </c>
      <c r="H412" s="175" t="s">
        <v>168</v>
      </c>
      <c r="I412" s="175">
        <v>50</v>
      </c>
      <c r="J412" s="175">
        <v>100</v>
      </c>
      <c r="K412" s="175" t="s">
        <v>91</v>
      </c>
      <c r="L412" s="175">
        <v>101.77000000000001</v>
      </c>
      <c r="M412" s="175">
        <v>2.7610000000000001</v>
      </c>
      <c r="N412" s="175">
        <v>101.69000000000001</v>
      </c>
      <c r="O412" s="175">
        <v>2.7610999999999999</v>
      </c>
    </row>
    <row r="413" spans="2:15" x14ac:dyDescent="0.25">
      <c r="B413" s="175" t="s">
        <v>456</v>
      </c>
      <c r="C413" s="175" t="s">
        <v>109</v>
      </c>
      <c r="D413" s="175">
        <v>33</v>
      </c>
      <c r="E413" s="175">
        <v>330.01</v>
      </c>
      <c r="F413" s="175">
        <v>1</v>
      </c>
      <c r="G413" s="175" t="s">
        <v>87</v>
      </c>
      <c r="H413" s="175" t="s">
        <v>168</v>
      </c>
      <c r="I413" s="175">
        <v>50</v>
      </c>
      <c r="J413" s="175">
        <v>100</v>
      </c>
      <c r="K413" s="175" t="s">
        <v>91</v>
      </c>
      <c r="L413" s="175">
        <v>546.63</v>
      </c>
      <c r="M413" s="175">
        <v>1.8765000000000001</v>
      </c>
      <c r="N413" s="175">
        <v>546.54</v>
      </c>
      <c r="O413" s="175">
        <v>1.8763000000000001</v>
      </c>
    </row>
    <row r="414" spans="2:15" x14ac:dyDescent="0.25">
      <c r="B414" s="175" t="s">
        <v>457</v>
      </c>
      <c r="C414" s="175" t="s">
        <v>109</v>
      </c>
      <c r="D414" s="175">
        <v>33</v>
      </c>
      <c r="E414" s="175">
        <v>330.01</v>
      </c>
      <c r="F414" s="175">
        <v>10</v>
      </c>
      <c r="G414" s="175" t="s">
        <v>87</v>
      </c>
      <c r="H414" s="175" t="s">
        <v>168</v>
      </c>
      <c r="I414" s="175">
        <v>50</v>
      </c>
      <c r="J414" s="175">
        <v>100</v>
      </c>
      <c r="K414" s="175" t="s">
        <v>91</v>
      </c>
      <c r="L414" s="175">
        <v>5793.6</v>
      </c>
      <c r="M414" s="175">
        <v>0.28499000000000002</v>
      </c>
      <c r="N414" s="175">
        <v>5793.5</v>
      </c>
      <c r="O414" s="175">
        <v>0.28476000000000001</v>
      </c>
    </row>
    <row r="415" spans="2:15" x14ac:dyDescent="0.25">
      <c r="B415" s="175" t="s">
        <v>1239</v>
      </c>
      <c r="C415" s="175" t="s">
        <v>109</v>
      </c>
      <c r="D415" s="175">
        <v>33</v>
      </c>
      <c r="E415" s="175">
        <v>330.01</v>
      </c>
      <c r="F415" s="175">
        <v>1E-3</v>
      </c>
      <c r="G415" s="175" t="s">
        <v>87</v>
      </c>
      <c r="H415" s="175" t="s">
        <v>168</v>
      </c>
      <c r="I415" s="175">
        <v>100</v>
      </c>
      <c r="J415" s="175">
        <v>100.1</v>
      </c>
      <c r="K415" s="175" t="s">
        <v>91</v>
      </c>
      <c r="L415" s="175">
        <v>92</v>
      </c>
      <c r="M415" s="175">
        <v>2.8</v>
      </c>
      <c r="N415" s="175">
        <v>91.936999999999998</v>
      </c>
      <c r="O415" s="175">
        <v>2.7856000000000001</v>
      </c>
    </row>
    <row r="416" spans="2:15" x14ac:dyDescent="0.25">
      <c r="B416" s="175" t="s">
        <v>1240</v>
      </c>
      <c r="C416" s="175" t="s">
        <v>109</v>
      </c>
      <c r="D416" s="175">
        <v>33</v>
      </c>
      <c r="E416" s="175">
        <v>330.01</v>
      </c>
      <c r="F416" s="175">
        <v>0.01</v>
      </c>
      <c r="G416" s="175" t="s">
        <v>87</v>
      </c>
      <c r="H416" s="175" t="s">
        <v>168</v>
      </c>
      <c r="I416" s="175">
        <v>100</v>
      </c>
      <c r="J416" s="175">
        <v>100.1</v>
      </c>
      <c r="K416" s="175" t="s">
        <v>91</v>
      </c>
      <c r="L416" s="175">
        <v>92.063000000000002</v>
      </c>
      <c r="M416" s="175">
        <v>2.7852999999999999</v>
      </c>
      <c r="N416" s="175">
        <v>92.033000000000001</v>
      </c>
      <c r="O416" s="175">
        <v>2.7854000000000001</v>
      </c>
    </row>
    <row r="417" spans="2:15" x14ac:dyDescent="0.25">
      <c r="B417" s="175" t="s">
        <v>1241</v>
      </c>
      <c r="C417" s="175" t="s">
        <v>109</v>
      </c>
      <c r="D417" s="175">
        <v>33</v>
      </c>
      <c r="E417" s="175">
        <v>330.01</v>
      </c>
      <c r="F417" s="175">
        <v>0.1</v>
      </c>
      <c r="G417" s="175" t="s">
        <v>87</v>
      </c>
      <c r="H417" s="175" t="s">
        <v>168</v>
      </c>
      <c r="I417" s="175">
        <v>100</v>
      </c>
      <c r="J417" s="175">
        <v>100.1</v>
      </c>
      <c r="K417" s="175" t="s">
        <v>91</v>
      </c>
      <c r="L417" s="175">
        <v>101.77000000000001</v>
      </c>
      <c r="M417" s="175">
        <v>2.7610000000000001</v>
      </c>
      <c r="N417" s="175">
        <v>101.69000000000001</v>
      </c>
      <c r="O417" s="175">
        <v>2.7610999999999999</v>
      </c>
    </row>
    <row r="418" spans="2:15" x14ac:dyDescent="0.25">
      <c r="B418" s="175" t="s">
        <v>1242</v>
      </c>
      <c r="C418" s="175" t="s">
        <v>109</v>
      </c>
      <c r="D418" s="175">
        <v>33</v>
      </c>
      <c r="E418" s="175">
        <v>330.01</v>
      </c>
      <c r="F418" s="175">
        <v>1</v>
      </c>
      <c r="G418" s="175" t="s">
        <v>87</v>
      </c>
      <c r="H418" s="175" t="s">
        <v>168</v>
      </c>
      <c r="I418" s="175">
        <v>100</v>
      </c>
      <c r="J418" s="175">
        <v>100.1</v>
      </c>
      <c r="K418" s="175" t="s">
        <v>91</v>
      </c>
      <c r="L418" s="175">
        <v>546.63</v>
      </c>
      <c r="M418" s="175">
        <v>1.8765000000000001</v>
      </c>
      <c r="N418" s="175">
        <v>546.54</v>
      </c>
      <c r="O418" s="175">
        <v>1.8763000000000001</v>
      </c>
    </row>
    <row r="419" spans="2:15" x14ac:dyDescent="0.25">
      <c r="B419" s="175" t="s">
        <v>1243</v>
      </c>
      <c r="C419" s="175" t="s">
        <v>109</v>
      </c>
      <c r="D419" s="175">
        <v>33</v>
      </c>
      <c r="E419" s="175">
        <v>330.01</v>
      </c>
      <c r="F419" s="175">
        <v>10</v>
      </c>
      <c r="G419" s="175" t="s">
        <v>87</v>
      </c>
      <c r="H419" s="175" t="s">
        <v>168</v>
      </c>
      <c r="I419" s="175">
        <v>100</v>
      </c>
      <c r="J419" s="175">
        <v>100.1</v>
      </c>
      <c r="K419" s="175" t="s">
        <v>91</v>
      </c>
      <c r="L419" s="175">
        <v>5793.6</v>
      </c>
      <c r="M419" s="175">
        <v>0.28499000000000002</v>
      </c>
      <c r="N419" s="175">
        <v>5793.5</v>
      </c>
      <c r="O419" s="175">
        <v>0.28476000000000001</v>
      </c>
    </row>
    <row r="420" spans="2:15" x14ac:dyDescent="0.25">
      <c r="B420" s="175" t="s">
        <v>458</v>
      </c>
      <c r="C420" s="175" t="s">
        <v>109</v>
      </c>
      <c r="D420" s="175">
        <v>330</v>
      </c>
      <c r="E420" s="175">
        <v>1020.01</v>
      </c>
      <c r="F420" s="175">
        <v>1E-3</v>
      </c>
      <c r="G420" s="175" t="s">
        <v>87</v>
      </c>
      <c r="H420" s="175" t="s">
        <v>168</v>
      </c>
      <c r="I420" s="175">
        <v>4.4999999999999998E-2</v>
      </c>
      <c r="J420" s="175">
        <v>1.0000100000000001</v>
      </c>
      <c r="K420" s="175" t="s">
        <v>704</v>
      </c>
      <c r="L420" s="175">
        <v>24</v>
      </c>
      <c r="M420" s="175">
        <v>0.57999999999999996</v>
      </c>
      <c r="N420" s="175">
        <v>23.335000000000001</v>
      </c>
      <c r="O420" s="175">
        <v>0.57833999999999997</v>
      </c>
    </row>
    <row r="421" spans="2:15" x14ac:dyDescent="0.25">
      <c r="B421" s="175" t="s">
        <v>459</v>
      </c>
      <c r="C421" s="175" t="s">
        <v>109</v>
      </c>
      <c r="D421" s="175">
        <v>330</v>
      </c>
      <c r="E421" s="175">
        <v>1020.01</v>
      </c>
      <c r="F421" s="175">
        <v>0.01</v>
      </c>
      <c r="G421" s="175" t="s">
        <v>87</v>
      </c>
      <c r="H421" s="175" t="s">
        <v>168</v>
      </c>
      <c r="I421" s="175">
        <v>4.4999999999999998E-2</v>
      </c>
      <c r="J421" s="175">
        <v>1.0000100000000001</v>
      </c>
      <c r="K421" s="175" t="s">
        <v>704</v>
      </c>
      <c r="L421" s="175">
        <v>33.353999999999999</v>
      </c>
      <c r="M421" s="175">
        <v>0.57133999999999996</v>
      </c>
      <c r="N421" s="175">
        <v>33.320999999999998</v>
      </c>
      <c r="O421" s="175">
        <v>0.57118999999999998</v>
      </c>
    </row>
    <row r="422" spans="2:15" x14ac:dyDescent="0.25">
      <c r="B422" s="175" t="s">
        <v>460</v>
      </c>
      <c r="C422" s="175" t="s">
        <v>109</v>
      </c>
      <c r="D422" s="175">
        <v>330</v>
      </c>
      <c r="E422" s="175">
        <v>1020.01</v>
      </c>
      <c r="F422" s="175">
        <v>0.1</v>
      </c>
      <c r="G422" s="175" t="s">
        <v>87</v>
      </c>
      <c r="H422" s="175" t="s">
        <v>168</v>
      </c>
      <c r="I422" s="175">
        <v>4.4999999999999998E-2</v>
      </c>
      <c r="J422" s="175">
        <v>1.0000100000000001</v>
      </c>
      <c r="K422" s="175" t="s">
        <v>704</v>
      </c>
      <c r="L422" s="175">
        <v>510.18</v>
      </c>
      <c r="M422" s="175">
        <v>0.32784999999999997</v>
      </c>
      <c r="N422" s="175">
        <v>510.26</v>
      </c>
      <c r="O422" s="175">
        <v>0.32723999999999998</v>
      </c>
    </row>
    <row r="423" spans="2:15" x14ac:dyDescent="0.25">
      <c r="B423" s="175" t="s">
        <v>461</v>
      </c>
      <c r="C423" s="175" t="s">
        <v>109</v>
      </c>
      <c r="D423" s="175">
        <v>330</v>
      </c>
      <c r="E423" s="175">
        <v>1020.01</v>
      </c>
      <c r="F423" s="175">
        <v>1</v>
      </c>
      <c r="G423" s="175" t="s">
        <v>87</v>
      </c>
      <c r="H423" s="175" t="s">
        <v>168</v>
      </c>
      <c r="I423" s="175">
        <v>4.4999999999999998E-2</v>
      </c>
      <c r="J423" s="175">
        <v>1.0000100000000001</v>
      </c>
      <c r="K423" s="175" t="s">
        <v>704</v>
      </c>
      <c r="L423" s="175">
        <v>5790.3</v>
      </c>
      <c r="M423" s="175">
        <v>4.1506000000000001E-2</v>
      </c>
      <c r="N423" s="175">
        <v>5790.4000000000005</v>
      </c>
      <c r="O423" s="175">
        <v>4.1123E-2</v>
      </c>
    </row>
    <row r="424" spans="2:15" x14ac:dyDescent="0.25">
      <c r="B424" s="175" t="s">
        <v>462</v>
      </c>
      <c r="C424" s="175" t="s">
        <v>109</v>
      </c>
      <c r="D424" s="175">
        <v>330</v>
      </c>
      <c r="E424" s="175">
        <v>1020.01</v>
      </c>
      <c r="F424" s="175">
        <v>10</v>
      </c>
      <c r="G424" s="175" t="s">
        <v>87</v>
      </c>
      <c r="H424" s="175" t="s">
        <v>168</v>
      </c>
      <c r="I424" s="175">
        <v>4.4999999999999998E-2</v>
      </c>
      <c r="J424" s="175">
        <v>1.0000100000000001</v>
      </c>
      <c r="K424" s="175" t="s">
        <v>704</v>
      </c>
      <c r="L424" s="175">
        <v>57999</v>
      </c>
      <c r="M424" s="175">
        <v>4.2792999999999998E-3</v>
      </c>
      <c r="N424" s="175">
        <v>57999</v>
      </c>
      <c r="O424" s="175">
        <v>4.1250000000000002E-3</v>
      </c>
    </row>
    <row r="425" spans="2:15" x14ac:dyDescent="0.25">
      <c r="B425" s="175" t="s">
        <v>463</v>
      </c>
      <c r="C425" s="175" t="s">
        <v>109</v>
      </c>
      <c r="D425" s="175">
        <v>330</v>
      </c>
      <c r="E425" s="175">
        <v>1020.01</v>
      </c>
      <c r="F425" s="175">
        <v>1E-3</v>
      </c>
      <c r="G425" s="175" t="s">
        <v>87</v>
      </c>
      <c r="H425" s="175" t="s">
        <v>168</v>
      </c>
      <c r="I425" s="175">
        <v>1</v>
      </c>
      <c r="J425" s="175">
        <v>5.01</v>
      </c>
      <c r="K425" s="175" t="s">
        <v>91</v>
      </c>
      <c r="L425" s="175">
        <v>28</v>
      </c>
      <c r="M425" s="175">
        <v>0.92</v>
      </c>
      <c r="N425" s="175">
        <v>23.262</v>
      </c>
      <c r="O425" s="175">
        <v>0.92437000000000002</v>
      </c>
    </row>
    <row r="426" spans="2:15" x14ac:dyDescent="0.25">
      <c r="B426" s="175" t="s">
        <v>464</v>
      </c>
      <c r="C426" s="175" t="s">
        <v>109</v>
      </c>
      <c r="D426" s="175">
        <v>330</v>
      </c>
      <c r="E426" s="175">
        <v>1020.01</v>
      </c>
      <c r="F426" s="175">
        <v>0.01</v>
      </c>
      <c r="G426" s="175" t="s">
        <v>87</v>
      </c>
      <c r="H426" s="175" t="s">
        <v>168</v>
      </c>
      <c r="I426" s="175">
        <v>1</v>
      </c>
      <c r="J426" s="175">
        <v>5.01</v>
      </c>
      <c r="K426" s="175" t="s">
        <v>91</v>
      </c>
      <c r="L426" s="175">
        <v>29.895</v>
      </c>
      <c r="M426" s="175">
        <v>0.91966999999999999</v>
      </c>
      <c r="N426" s="175">
        <v>29.873000000000001</v>
      </c>
      <c r="O426" s="175">
        <v>0.91957</v>
      </c>
    </row>
    <row r="427" spans="2:15" x14ac:dyDescent="0.25">
      <c r="B427" s="175" t="s">
        <v>465</v>
      </c>
      <c r="C427" s="175" t="s">
        <v>109</v>
      </c>
      <c r="D427" s="175">
        <v>330</v>
      </c>
      <c r="E427" s="175">
        <v>1020.01</v>
      </c>
      <c r="F427" s="175">
        <v>0.1</v>
      </c>
      <c r="G427" s="175" t="s">
        <v>87</v>
      </c>
      <c r="H427" s="175" t="s">
        <v>168</v>
      </c>
      <c r="I427" s="175">
        <v>1</v>
      </c>
      <c r="J427" s="175">
        <v>5.01</v>
      </c>
      <c r="K427" s="175" t="s">
        <v>91</v>
      </c>
      <c r="L427" s="175">
        <v>446.23</v>
      </c>
      <c r="M427" s="175">
        <v>0.66766000000000003</v>
      </c>
      <c r="N427" s="175">
        <v>446.26</v>
      </c>
      <c r="O427" s="175">
        <v>0.66722999999999999</v>
      </c>
    </row>
    <row r="428" spans="2:15" x14ac:dyDescent="0.25">
      <c r="B428" s="175" t="s">
        <v>466</v>
      </c>
      <c r="C428" s="175" t="s">
        <v>109</v>
      </c>
      <c r="D428" s="175">
        <v>330</v>
      </c>
      <c r="E428" s="175">
        <v>1020.01</v>
      </c>
      <c r="F428" s="175">
        <v>1</v>
      </c>
      <c r="G428" s="175" t="s">
        <v>87</v>
      </c>
      <c r="H428" s="175" t="s">
        <v>168</v>
      </c>
      <c r="I428" s="175">
        <v>1</v>
      </c>
      <c r="J428" s="175">
        <v>5.01</v>
      </c>
      <c r="K428" s="175" t="s">
        <v>91</v>
      </c>
      <c r="L428" s="175">
        <v>5775.4000000000005</v>
      </c>
      <c r="M428" s="175">
        <v>0.10274</v>
      </c>
      <c r="N428" s="175">
        <v>5775.5</v>
      </c>
      <c r="O428" s="175">
        <v>0.10236000000000001</v>
      </c>
    </row>
    <row r="429" spans="2:15" x14ac:dyDescent="0.25">
      <c r="B429" s="175" t="s">
        <v>467</v>
      </c>
      <c r="C429" s="175" t="s">
        <v>109</v>
      </c>
      <c r="D429" s="175">
        <v>330</v>
      </c>
      <c r="E429" s="175">
        <v>1020.01</v>
      </c>
      <c r="F429" s="175">
        <v>10</v>
      </c>
      <c r="G429" s="175" t="s">
        <v>87</v>
      </c>
      <c r="H429" s="175" t="s">
        <v>168</v>
      </c>
      <c r="I429" s="175">
        <v>1</v>
      </c>
      <c r="J429" s="175">
        <v>5.01</v>
      </c>
      <c r="K429" s="175" t="s">
        <v>91</v>
      </c>
      <c r="L429" s="175">
        <v>57998</v>
      </c>
      <c r="M429" s="175">
        <v>1.0468E-2</v>
      </c>
      <c r="N429" s="175">
        <v>57998</v>
      </c>
      <c r="O429" s="175">
        <v>1.0314E-2</v>
      </c>
    </row>
    <row r="430" spans="2:15" x14ac:dyDescent="0.25">
      <c r="B430" s="175" t="s">
        <v>468</v>
      </c>
      <c r="C430" s="175" t="s">
        <v>109</v>
      </c>
      <c r="D430" s="175">
        <v>330</v>
      </c>
      <c r="E430" s="175">
        <v>1020.01</v>
      </c>
      <c r="F430" s="175">
        <v>1E-3</v>
      </c>
      <c r="G430" s="175" t="s">
        <v>87</v>
      </c>
      <c r="H430" s="175" t="s">
        <v>168</v>
      </c>
      <c r="I430" s="175">
        <v>5</v>
      </c>
      <c r="J430" s="175">
        <v>10.01</v>
      </c>
      <c r="K430" s="175" t="s">
        <v>91</v>
      </c>
      <c r="L430" s="175">
        <v>64</v>
      </c>
      <c r="M430" s="175">
        <v>1</v>
      </c>
      <c r="N430" s="175">
        <v>23.23</v>
      </c>
      <c r="O430" s="175">
        <v>1.0398000000000001</v>
      </c>
    </row>
    <row r="431" spans="2:15" x14ac:dyDescent="0.25">
      <c r="B431" s="175" t="s">
        <v>469</v>
      </c>
      <c r="C431" s="175" t="s">
        <v>109</v>
      </c>
      <c r="D431" s="175">
        <v>330</v>
      </c>
      <c r="E431" s="175">
        <v>1020.01</v>
      </c>
      <c r="F431" s="175">
        <v>0.01</v>
      </c>
      <c r="G431" s="175" t="s">
        <v>87</v>
      </c>
      <c r="H431" s="175" t="s">
        <v>168</v>
      </c>
      <c r="I431" s="175">
        <v>5</v>
      </c>
      <c r="J431" s="175">
        <v>10.01</v>
      </c>
      <c r="K431" s="175" t="s">
        <v>91</v>
      </c>
      <c r="L431" s="175">
        <v>64</v>
      </c>
      <c r="M431" s="175">
        <v>1.0355000000000001</v>
      </c>
      <c r="N431" s="175">
        <v>29.165000000000003</v>
      </c>
      <c r="O431" s="175">
        <v>1.0355000000000001</v>
      </c>
    </row>
    <row r="432" spans="2:15" x14ac:dyDescent="0.25">
      <c r="B432" s="175" t="s">
        <v>470</v>
      </c>
      <c r="C432" s="175" t="s">
        <v>109</v>
      </c>
      <c r="D432" s="175">
        <v>330</v>
      </c>
      <c r="E432" s="175">
        <v>1020.01</v>
      </c>
      <c r="F432" s="175">
        <v>0.1</v>
      </c>
      <c r="G432" s="175" t="s">
        <v>87</v>
      </c>
      <c r="H432" s="175" t="s">
        <v>168</v>
      </c>
      <c r="I432" s="175">
        <v>5</v>
      </c>
      <c r="J432" s="175">
        <v>10.01</v>
      </c>
      <c r="K432" s="175" t="s">
        <v>91</v>
      </c>
      <c r="L432" s="175">
        <v>426.17</v>
      </c>
      <c r="M432" s="175">
        <v>0.78768000000000005</v>
      </c>
      <c r="N432" s="175">
        <v>426.19</v>
      </c>
      <c r="O432" s="175">
        <v>0.7873</v>
      </c>
    </row>
    <row r="433" spans="2:15" x14ac:dyDescent="0.25">
      <c r="B433" s="175" t="s">
        <v>471</v>
      </c>
      <c r="C433" s="175" t="s">
        <v>109</v>
      </c>
      <c r="D433" s="175">
        <v>330</v>
      </c>
      <c r="E433" s="175">
        <v>1020.01</v>
      </c>
      <c r="F433" s="175">
        <v>1</v>
      </c>
      <c r="G433" s="175" t="s">
        <v>87</v>
      </c>
      <c r="H433" s="175" t="s">
        <v>168</v>
      </c>
      <c r="I433" s="175">
        <v>5</v>
      </c>
      <c r="J433" s="175">
        <v>10.01</v>
      </c>
      <c r="K433" s="175" t="s">
        <v>91</v>
      </c>
      <c r="L433" s="175">
        <v>5769</v>
      </c>
      <c r="M433" s="175">
        <v>0.12912000000000001</v>
      </c>
      <c r="N433" s="175">
        <v>5769.1</v>
      </c>
      <c r="O433" s="175">
        <v>0.12875</v>
      </c>
    </row>
    <row r="434" spans="2:15" x14ac:dyDescent="0.25">
      <c r="B434" s="175" t="s">
        <v>472</v>
      </c>
      <c r="C434" s="175" t="s">
        <v>109</v>
      </c>
      <c r="D434" s="175">
        <v>330</v>
      </c>
      <c r="E434" s="175">
        <v>1020.01</v>
      </c>
      <c r="F434" s="175">
        <v>10</v>
      </c>
      <c r="G434" s="175" t="s">
        <v>87</v>
      </c>
      <c r="H434" s="175" t="s">
        <v>168</v>
      </c>
      <c r="I434" s="175">
        <v>5</v>
      </c>
      <c r="J434" s="175">
        <v>10.01</v>
      </c>
      <c r="K434" s="175" t="s">
        <v>91</v>
      </c>
      <c r="L434" s="175">
        <v>57997</v>
      </c>
      <c r="M434" s="175">
        <v>1.3152E-2</v>
      </c>
      <c r="N434" s="175">
        <v>57997</v>
      </c>
      <c r="O434" s="175">
        <v>1.2997999999999999E-2</v>
      </c>
    </row>
    <row r="435" spans="2:15" x14ac:dyDescent="0.25">
      <c r="B435" s="175" t="s">
        <v>1244</v>
      </c>
      <c r="C435" s="175" t="s">
        <v>109</v>
      </c>
      <c r="D435" s="175">
        <v>330</v>
      </c>
      <c r="E435" s="175">
        <v>1020.01</v>
      </c>
      <c r="F435" s="175">
        <v>1E-3</v>
      </c>
      <c r="G435" s="175" t="s">
        <v>87</v>
      </c>
      <c r="H435" s="175" t="s">
        <v>168</v>
      </c>
      <c r="I435" s="175">
        <v>10</v>
      </c>
      <c r="J435" s="175">
        <v>10.01</v>
      </c>
      <c r="K435" s="175" t="s">
        <v>91</v>
      </c>
      <c r="L435" s="175">
        <v>64</v>
      </c>
      <c r="M435" s="175">
        <v>1</v>
      </c>
      <c r="N435" s="175">
        <v>23.23</v>
      </c>
      <c r="O435" s="175">
        <v>1.0398000000000001</v>
      </c>
    </row>
    <row r="436" spans="2:15" x14ac:dyDescent="0.25">
      <c r="B436" s="175" t="s">
        <v>1245</v>
      </c>
      <c r="C436" s="175" t="s">
        <v>109</v>
      </c>
      <c r="D436" s="175">
        <v>330</v>
      </c>
      <c r="E436" s="175">
        <v>1020.01</v>
      </c>
      <c r="F436" s="175">
        <v>0.01</v>
      </c>
      <c r="G436" s="175" t="s">
        <v>87</v>
      </c>
      <c r="H436" s="175" t="s">
        <v>168</v>
      </c>
      <c r="I436" s="175">
        <v>10</v>
      </c>
      <c r="J436" s="175">
        <v>10.01</v>
      </c>
      <c r="K436" s="175" t="s">
        <v>91</v>
      </c>
      <c r="L436" s="175">
        <v>64</v>
      </c>
      <c r="M436" s="175">
        <v>1.0355000000000001</v>
      </c>
      <c r="N436" s="175">
        <v>29.165000000000003</v>
      </c>
      <c r="O436" s="175">
        <v>1.0355000000000001</v>
      </c>
    </row>
    <row r="437" spans="2:15" x14ac:dyDescent="0.25">
      <c r="B437" s="175" t="s">
        <v>1246</v>
      </c>
      <c r="C437" s="175" t="s">
        <v>109</v>
      </c>
      <c r="D437" s="175">
        <v>330</v>
      </c>
      <c r="E437" s="175">
        <v>1020.01</v>
      </c>
      <c r="F437" s="175">
        <v>0.1</v>
      </c>
      <c r="G437" s="175" t="s">
        <v>87</v>
      </c>
      <c r="H437" s="175" t="s">
        <v>168</v>
      </c>
      <c r="I437" s="175">
        <v>10</v>
      </c>
      <c r="J437" s="175">
        <v>10.01</v>
      </c>
      <c r="K437" s="175" t="s">
        <v>91</v>
      </c>
      <c r="L437" s="175">
        <v>426.17</v>
      </c>
      <c r="M437" s="175">
        <v>0.78768000000000005</v>
      </c>
      <c r="N437" s="175">
        <v>426.19</v>
      </c>
      <c r="O437" s="175">
        <v>0.7873</v>
      </c>
    </row>
    <row r="438" spans="2:15" x14ac:dyDescent="0.25">
      <c r="B438" s="175" t="s">
        <v>1247</v>
      </c>
      <c r="C438" s="175" t="s">
        <v>109</v>
      </c>
      <c r="D438" s="175">
        <v>330</v>
      </c>
      <c r="E438" s="175">
        <v>1020.01</v>
      </c>
      <c r="F438" s="175">
        <v>1</v>
      </c>
      <c r="G438" s="175" t="s">
        <v>87</v>
      </c>
      <c r="H438" s="175" t="s">
        <v>168</v>
      </c>
      <c r="I438" s="175">
        <v>10</v>
      </c>
      <c r="J438" s="175">
        <v>10.01</v>
      </c>
      <c r="K438" s="175" t="s">
        <v>91</v>
      </c>
      <c r="L438" s="175">
        <v>5769</v>
      </c>
      <c r="M438" s="175">
        <v>0.12912000000000001</v>
      </c>
      <c r="N438" s="175">
        <v>5769.1</v>
      </c>
      <c r="O438" s="175">
        <v>0.12875</v>
      </c>
    </row>
    <row r="439" spans="2:15" x14ac:dyDescent="0.25">
      <c r="B439" s="175" t="s">
        <v>1248</v>
      </c>
      <c r="C439" s="175" t="s">
        <v>109</v>
      </c>
      <c r="D439" s="175">
        <v>330</v>
      </c>
      <c r="E439" s="175">
        <v>1020.01</v>
      </c>
      <c r="F439" s="175">
        <v>10</v>
      </c>
      <c r="G439" s="175" t="s">
        <v>87</v>
      </c>
      <c r="H439" s="175" t="s">
        <v>168</v>
      </c>
      <c r="I439" s="175">
        <v>10</v>
      </c>
      <c r="J439" s="175">
        <v>10.01</v>
      </c>
      <c r="K439" s="175" t="s">
        <v>91</v>
      </c>
      <c r="L439" s="175">
        <v>57997</v>
      </c>
      <c r="M439" s="175">
        <v>1.3152E-2</v>
      </c>
      <c r="N439" s="175">
        <v>57997</v>
      </c>
      <c r="O439" s="175">
        <v>1.2997999999999999E-2</v>
      </c>
    </row>
    <row r="440" spans="2:15" x14ac:dyDescent="0.25">
      <c r="B440" s="175" t="s">
        <v>1110</v>
      </c>
      <c r="C440" s="175" t="s">
        <v>114</v>
      </c>
      <c r="D440" s="175">
        <v>0</v>
      </c>
      <c r="E440" s="175">
        <v>0.12000100000000001</v>
      </c>
      <c r="F440" s="175">
        <v>9.9999999999999995E-7</v>
      </c>
      <c r="G440" s="175" t="s">
        <v>91</v>
      </c>
      <c r="H440" s="175" t="s">
        <v>704</v>
      </c>
      <c r="I440" s="175" t="s">
        <v>155</v>
      </c>
      <c r="J440" s="175" t="s">
        <v>155</v>
      </c>
      <c r="K440" s="175" t="s">
        <v>155</v>
      </c>
      <c r="L440" s="175">
        <v>6.0000000000000001E-3</v>
      </c>
      <c r="M440" s="175">
        <v>1.2999999999999999E-2</v>
      </c>
      <c r="N440" s="175">
        <v>1.2888999999999999E-3</v>
      </c>
      <c r="O440" s="175">
        <v>2.8048999999999998E-2</v>
      </c>
    </row>
    <row r="441" spans="2:15" x14ac:dyDescent="0.25">
      <c r="B441" s="175" t="s">
        <v>1111</v>
      </c>
      <c r="C441" s="175" t="s">
        <v>114</v>
      </c>
      <c r="D441" s="175">
        <v>0</v>
      </c>
      <c r="E441" s="175">
        <v>0.12000100000000001</v>
      </c>
      <c r="F441" s="175">
        <v>1.0000000000000001E-5</v>
      </c>
      <c r="G441" s="175" t="s">
        <v>91</v>
      </c>
      <c r="H441" s="175" t="s">
        <v>704</v>
      </c>
      <c r="I441" s="175" t="s">
        <v>155</v>
      </c>
      <c r="J441" s="175" t="s">
        <v>155</v>
      </c>
      <c r="K441" s="175" t="s">
        <v>155</v>
      </c>
      <c r="L441" s="175">
        <v>6.0576000000000007E-3</v>
      </c>
      <c r="M441" s="175">
        <v>1.5806999999999998E-2</v>
      </c>
      <c r="N441" s="175">
        <v>5.8809999999999999E-3</v>
      </c>
      <c r="O441" s="175">
        <v>1.2605999999999999E-2</v>
      </c>
    </row>
    <row r="442" spans="2:15" x14ac:dyDescent="0.25">
      <c r="B442" s="175" t="s">
        <v>1112</v>
      </c>
      <c r="C442" s="175" t="s">
        <v>114</v>
      </c>
      <c r="D442" s="175">
        <v>0</v>
      </c>
      <c r="E442" s="175">
        <v>0.12000100000000001</v>
      </c>
      <c r="F442" s="175">
        <v>1E-4</v>
      </c>
      <c r="G442" s="175" t="s">
        <v>91</v>
      </c>
      <c r="H442" s="175" t="s">
        <v>704</v>
      </c>
      <c r="I442" s="175" t="s">
        <v>155</v>
      </c>
      <c r="J442" s="175" t="s">
        <v>155</v>
      </c>
      <c r="K442" s="175" t="s">
        <v>155</v>
      </c>
      <c r="L442" s="175">
        <v>5.7819000000000002E-2</v>
      </c>
      <c r="M442" s="175">
        <v>3.3129000000000001E-3</v>
      </c>
      <c r="N442" s="175">
        <v>5.7745999999999999E-2</v>
      </c>
      <c r="O442" s="175">
        <v>1.4480999999999999E-3</v>
      </c>
    </row>
    <row r="443" spans="2:15" x14ac:dyDescent="0.25">
      <c r="B443" s="175" t="s">
        <v>1113</v>
      </c>
      <c r="C443" s="175" t="s">
        <v>114</v>
      </c>
      <c r="D443" s="175">
        <v>0</v>
      </c>
      <c r="E443" s="175">
        <v>0.12000100000000001</v>
      </c>
      <c r="F443" s="175">
        <v>1E-3</v>
      </c>
      <c r="G443" s="175" t="s">
        <v>91</v>
      </c>
      <c r="H443" s="175" t="s">
        <v>704</v>
      </c>
      <c r="I443" s="175" t="s">
        <v>155</v>
      </c>
      <c r="J443" s="175" t="s">
        <v>155</v>
      </c>
      <c r="K443" s="175" t="s">
        <v>155</v>
      </c>
      <c r="L443" s="175">
        <v>0.57738999999999996</v>
      </c>
      <c r="M443" s="175">
        <v>8.9635999999999991E-4</v>
      </c>
      <c r="N443" s="175">
        <v>0.57735999999999998</v>
      </c>
      <c r="O443" s="175">
        <v>1.4506E-4</v>
      </c>
    </row>
    <row r="444" spans="2:15" x14ac:dyDescent="0.25">
      <c r="B444" s="175" t="s">
        <v>1114</v>
      </c>
      <c r="C444" s="175" t="s">
        <v>114</v>
      </c>
      <c r="D444" s="175">
        <v>0</v>
      </c>
      <c r="E444" s="175">
        <v>0.12000100000000001</v>
      </c>
      <c r="F444" s="175">
        <v>0.01</v>
      </c>
      <c r="G444" s="175" t="s">
        <v>91</v>
      </c>
      <c r="H444" s="175" t="s">
        <v>704</v>
      </c>
      <c r="I444" s="175" t="s">
        <v>155</v>
      </c>
      <c r="J444" s="175" t="s">
        <v>155</v>
      </c>
      <c r="K444" s="175" t="s">
        <v>155</v>
      </c>
      <c r="L444" s="175">
        <v>5.7736000000000001</v>
      </c>
      <c r="M444" s="175">
        <v>3.1507999999999997E-4</v>
      </c>
      <c r="N444" s="175">
        <v>5.7736000000000001</v>
      </c>
      <c r="O444" s="175">
        <v>1.4506E-5</v>
      </c>
    </row>
    <row r="445" spans="2:15" x14ac:dyDescent="0.25">
      <c r="B445" s="175" t="s">
        <v>1115</v>
      </c>
      <c r="C445" s="175" t="s">
        <v>114</v>
      </c>
      <c r="D445" s="175">
        <v>0</v>
      </c>
      <c r="E445" s="175">
        <v>0.12000100000000001</v>
      </c>
      <c r="F445" s="175">
        <v>0.1</v>
      </c>
      <c r="G445" s="175" t="s">
        <v>91</v>
      </c>
      <c r="H445" s="175" t="s">
        <v>704</v>
      </c>
      <c r="I445" s="175" t="s">
        <v>155</v>
      </c>
      <c r="J445" s="175" t="s">
        <v>155</v>
      </c>
      <c r="K445" s="175" t="s">
        <v>155</v>
      </c>
      <c r="L445" s="175">
        <v>57.735999999999997</v>
      </c>
      <c r="M445" s="175">
        <v>1.2167999999999999E-4</v>
      </c>
      <c r="N445" s="175">
        <v>57.735999999999997</v>
      </c>
      <c r="O445" s="175">
        <v>1.4505999999999999E-6</v>
      </c>
    </row>
    <row r="446" spans="2:15" x14ac:dyDescent="0.25">
      <c r="B446" s="175" t="s">
        <v>1116</v>
      </c>
      <c r="C446" s="175" t="s">
        <v>114</v>
      </c>
      <c r="D446" s="175">
        <v>0</v>
      </c>
      <c r="E446" s="175">
        <v>0.12000100000000001</v>
      </c>
      <c r="F446" s="175">
        <v>1</v>
      </c>
      <c r="G446" s="175" t="s">
        <v>91</v>
      </c>
      <c r="H446" s="175" t="s">
        <v>704</v>
      </c>
      <c r="I446" s="175" t="s">
        <v>155</v>
      </c>
      <c r="J446" s="175" t="s">
        <v>155</v>
      </c>
      <c r="K446" s="175" t="s">
        <v>155</v>
      </c>
      <c r="L446" s="175">
        <v>577.36</v>
      </c>
      <c r="M446" s="175">
        <v>4.8236000000000004E-5</v>
      </c>
      <c r="N446" s="175">
        <v>577.36</v>
      </c>
      <c r="O446" s="175">
        <v>1.4505999999999998E-7</v>
      </c>
    </row>
    <row r="447" spans="2:15" x14ac:dyDescent="0.25">
      <c r="B447" s="175" t="s">
        <v>1249</v>
      </c>
      <c r="C447" s="175" t="s">
        <v>114</v>
      </c>
      <c r="D447" s="175">
        <v>0.12</v>
      </c>
      <c r="E447" s="175">
        <v>1.20001</v>
      </c>
      <c r="F447" s="175">
        <v>1.0000000000000001E-5</v>
      </c>
      <c r="G447" s="175" t="s">
        <v>91</v>
      </c>
      <c r="H447" s="175" t="s">
        <v>704</v>
      </c>
      <c r="I447" s="175" t="s">
        <v>155</v>
      </c>
      <c r="J447" s="175" t="s">
        <v>155</v>
      </c>
      <c r="K447" s="175" t="s">
        <v>155</v>
      </c>
      <c r="L447" s="175">
        <v>5.8000000000000003E-2</v>
      </c>
      <c r="M447" s="175">
        <v>9.4999999999999998E-3</v>
      </c>
      <c r="N447" s="175">
        <v>4.1865000000000001E-3</v>
      </c>
      <c r="O447" s="175">
        <v>2.6727000000000001E-2</v>
      </c>
    </row>
    <row r="448" spans="2:15" x14ac:dyDescent="0.25">
      <c r="B448" s="175" t="s">
        <v>707</v>
      </c>
      <c r="C448" s="175" t="s">
        <v>114</v>
      </c>
      <c r="D448" s="175">
        <v>0.12</v>
      </c>
      <c r="E448" s="175">
        <v>1.20001</v>
      </c>
      <c r="F448" s="175">
        <v>1E-4</v>
      </c>
      <c r="G448" s="175" t="s">
        <v>91</v>
      </c>
      <c r="H448" s="175" t="s">
        <v>704</v>
      </c>
      <c r="I448" s="175" t="s">
        <v>155</v>
      </c>
      <c r="J448" s="175" t="s">
        <v>155</v>
      </c>
      <c r="K448" s="175" t="s">
        <v>155</v>
      </c>
      <c r="L448" s="175">
        <v>5.8519000000000002E-2</v>
      </c>
      <c r="M448" s="175">
        <v>1.0244000000000001E-2</v>
      </c>
      <c r="N448" s="175">
        <v>5.6808000000000004E-2</v>
      </c>
      <c r="O448" s="175">
        <v>9.2701999999999993E-3</v>
      </c>
    </row>
    <row r="449" spans="2:15" x14ac:dyDescent="0.25">
      <c r="B449" s="175" t="s">
        <v>708</v>
      </c>
      <c r="C449" s="175" t="s">
        <v>114</v>
      </c>
      <c r="D449" s="175">
        <v>0.12</v>
      </c>
      <c r="E449" s="175">
        <v>1.20001</v>
      </c>
      <c r="F449" s="175">
        <v>1E-3</v>
      </c>
      <c r="G449" s="175" t="s">
        <v>91</v>
      </c>
      <c r="H449" s="175" t="s">
        <v>704</v>
      </c>
      <c r="I449" s="175" t="s">
        <v>155</v>
      </c>
      <c r="J449" s="175" t="s">
        <v>155</v>
      </c>
      <c r="K449" s="175" t="s">
        <v>155</v>
      </c>
      <c r="L449" s="175">
        <v>0.57794999999999996</v>
      </c>
      <c r="M449" s="175">
        <v>1.5972999999999998E-3</v>
      </c>
      <c r="N449" s="175">
        <v>0.57724999999999993</v>
      </c>
      <c r="O449" s="175">
        <v>1.0093999999999999E-3</v>
      </c>
    </row>
    <row r="450" spans="2:15" x14ac:dyDescent="0.25">
      <c r="B450" s="175" t="s">
        <v>709</v>
      </c>
      <c r="C450" s="175" t="s">
        <v>114</v>
      </c>
      <c r="D450" s="175">
        <v>0.12</v>
      </c>
      <c r="E450" s="175">
        <v>1.20001</v>
      </c>
      <c r="F450" s="175">
        <v>0.01</v>
      </c>
      <c r="G450" s="175" t="s">
        <v>91</v>
      </c>
      <c r="H450" s="175" t="s">
        <v>704</v>
      </c>
      <c r="I450" s="175" t="s">
        <v>155</v>
      </c>
      <c r="J450" s="175" t="s">
        <v>155</v>
      </c>
      <c r="K450" s="175" t="s">
        <v>155</v>
      </c>
      <c r="L450" s="175">
        <v>5.7738999999999994</v>
      </c>
      <c r="M450" s="175">
        <v>3.3757000000000004E-4</v>
      </c>
      <c r="N450" s="175">
        <v>5.7734999999999994</v>
      </c>
      <c r="O450" s="175">
        <v>1.0103999999999999E-4</v>
      </c>
    </row>
    <row r="451" spans="2:15" x14ac:dyDescent="0.25">
      <c r="B451" s="175" t="s">
        <v>1250</v>
      </c>
      <c r="C451" s="175" t="s">
        <v>114</v>
      </c>
      <c r="D451" s="175">
        <v>1.2</v>
      </c>
      <c r="E451" s="175">
        <v>12.000999999999999</v>
      </c>
      <c r="F451" s="175">
        <v>1E-4</v>
      </c>
      <c r="G451" s="175" t="s">
        <v>91</v>
      </c>
      <c r="H451" s="175" t="s">
        <v>704</v>
      </c>
      <c r="I451" s="175" t="s">
        <v>155</v>
      </c>
      <c r="J451" s="175" t="s">
        <v>155</v>
      </c>
      <c r="K451" s="175" t="s">
        <v>155</v>
      </c>
      <c r="L451" s="175">
        <v>0.57999999999999996</v>
      </c>
      <c r="M451" s="175">
        <v>9.1000000000000004E-3</v>
      </c>
      <c r="N451" s="175">
        <v>3.6332999999999997E-2</v>
      </c>
      <c r="O451" s="175">
        <v>2.6332999999999999E-2</v>
      </c>
    </row>
    <row r="452" spans="2:15" x14ac:dyDescent="0.25">
      <c r="B452" s="175" t="s">
        <v>1250</v>
      </c>
      <c r="C452" s="175" t="s">
        <v>114</v>
      </c>
      <c r="D452" s="175">
        <v>1.2</v>
      </c>
      <c r="E452" s="175">
        <v>12.000999999999999</v>
      </c>
      <c r="F452" s="175">
        <v>1E-4</v>
      </c>
      <c r="G452" s="175" t="s">
        <v>91</v>
      </c>
      <c r="H452" s="175" t="s">
        <v>704</v>
      </c>
      <c r="I452" s="175" t="s">
        <v>155</v>
      </c>
      <c r="J452" s="175" t="s">
        <v>155</v>
      </c>
      <c r="K452" s="175" t="s">
        <v>155</v>
      </c>
      <c r="L452" s="175">
        <v>0.58496999999999999</v>
      </c>
      <c r="M452" s="175">
        <v>9.8285999999999998E-3</v>
      </c>
      <c r="N452" s="175">
        <v>0.56785999999999992</v>
      </c>
      <c r="O452" s="175">
        <v>8.8368000000000006E-3</v>
      </c>
    </row>
    <row r="453" spans="2:15" x14ac:dyDescent="0.25">
      <c r="B453" s="175" t="s">
        <v>710</v>
      </c>
      <c r="C453" s="175" t="s">
        <v>114</v>
      </c>
      <c r="D453" s="175">
        <v>1.2</v>
      </c>
      <c r="E453" s="175">
        <v>12.000999999999999</v>
      </c>
      <c r="F453" s="175">
        <v>1E-3</v>
      </c>
      <c r="G453" s="175" t="s">
        <v>91</v>
      </c>
      <c r="H453" s="175" t="s">
        <v>704</v>
      </c>
      <c r="I453" s="175" t="s">
        <v>155</v>
      </c>
      <c r="J453" s="175" t="s">
        <v>155</v>
      </c>
      <c r="K453" s="175" t="s">
        <v>155</v>
      </c>
      <c r="L453" s="175">
        <v>5.7794999999999996</v>
      </c>
      <c r="M453" s="175">
        <v>1.5456000000000001E-3</v>
      </c>
      <c r="N453" s="175">
        <v>5.7725</v>
      </c>
      <c r="O453" s="175">
        <v>9.5754E-4</v>
      </c>
    </row>
    <row r="454" spans="2:15" x14ac:dyDescent="0.25">
      <c r="B454" s="175" t="s">
        <v>711</v>
      </c>
      <c r="C454" s="175" t="s">
        <v>114</v>
      </c>
      <c r="D454" s="175">
        <v>1.2</v>
      </c>
      <c r="E454" s="175">
        <v>12.000999999999999</v>
      </c>
      <c r="F454" s="175">
        <v>0.01</v>
      </c>
      <c r="G454" s="175" t="s">
        <v>91</v>
      </c>
      <c r="H454" s="175" t="s">
        <v>704</v>
      </c>
      <c r="I454" s="175" t="s">
        <v>155</v>
      </c>
      <c r="J454" s="175" t="s">
        <v>155</v>
      </c>
      <c r="K454" s="175" t="s">
        <v>155</v>
      </c>
      <c r="L454" s="175">
        <v>57.738999999999997</v>
      </c>
      <c r="M454" s="175">
        <v>3.3237000000000002E-4</v>
      </c>
      <c r="N454" s="175">
        <v>57.734999999999999</v>
      </c>
      <c r="O454" s="175">
        <v>9.5840000000000004E-5</v>
      </c>
    </row>
    <row r="455" spans="2:15" x14ac:dyDescent="0.25">
      <c r="B455" s="175" t="s">
        <v>1251</v>
      </c>
      <c r="C455" s="175" t="s">
        <v>114</v>
      </c>
      <c r="D455" s="175">
        <v>12</v>
      </c>
      <c r="E455" s="175">
        <v>120.01</v>
      </c>
      <c r="F455" s="175">
        <v>1E-3</v>
      </c>
      <c r="G455" s="175" t="s">
        <v>91</v>
      </c>
      <c r="H455" s="175" t="s">
        <v>704</v>
      </c>
      <c r="I455" s="175" t="s">
        <v>155</v>
      </c>
      <c r="J455" s="175" t="s">
        <v>155</v>
      </c>
      <c r="K455" s="175" t="s">
        <v>155</v>
      </c>
      <c r="L455" s="175">
        <v>19</v>
      </c>
      <c r="M455" s="175">
        <v>2.8000000000000001E-2</v>
      </c>
      <c r="N455" s="175">
        <v>17.329999999999998</v>
      </c>
      <c r="O455" s="175">
        <v>2.8854000000000001E-2</v>
      </c>
    </row>
    <row r="456" spans="2:15" x14ac:dyDescent="0.25">
      <c r="B456" s="175" t="s">
        <v>712</v>
      </c>
      <c r="C456" s="175" t="s">
        <v>114</v>
      </c>
      <c r="D456" s="175">
        <v>12</v>
      </c>
      <c r="E456" s="175">
        <v>120.01</v>
      </c>
      <c r="F456" s="175">
        <v>0.01</v>
      </c>
      <c r="G456" s="175" t="s">
        <v>91</v>
      </c>
      <c r="H456" s="175" t="s">
        <v>704</v>
      </c>
      <c r="I456" s="175" t="s">
        <v>155</v>
      </c>
      <c r="J456" s="175" t="s">
        <v>155</v>
      </c>
      <c r="K456" s="175" t="s">
        <v>155</v>
      </c>
      <c r="L456" s="175">
        <v>19</v>
      </c>
      <c r="M456" s="175">
        <v>2.8000000000000001E-2</v>
      </c>
      <c r="N456" s="175">
        <v>18.255000000000003</v>
      </c>
      <c r="O456" s="175">
        <v>2.7640999999999999E-2</v>
      </c>
    </row>
    <row r="457" spans="2:15" x14ac:dyDescent="0.25">
      <c r="B457" s="175" t="s">
        <v>713</v>
      </c>
      <c r="C457" s="175" t="s">
        <v>114</v>
      </c>
      <c r="D457" s="175">
        <v>12</v>
      </c>
      <c r="E457" s="175">
        <v>120.01</v>
      </c>
      <c r="F457" s="175">
        <v>0.1</v>
      </c>
      <c r="G457" s="175" t="s">
        <v>91</v>
      </c>
      <c r="H457" s="175" t="s">
        <v>704</v>
      </c>
      <c r="I457" s="175" t="s">
        <v>155</v>
      </c>
      <c r="J457" s="175" t="s">
        <v>155</v>
      </c>
      <c r="K457" s="175" t="s">
        <v>155</v>
      </c>
      <c r="L457" s="175">
        <v>60.591999999999999</v>
      </c>
      <c r="M457" s="175">
        <v>1.1287E-2</v>
      </c>
      <c r="N457" s="175">
        <v>60.268999999999998</v>
      </c>
      <c r="O457" s="175">
        <v>9.1178000000000006E-3</v>
      </c>
    </row>
    <row r="458" spans="2:15" x14ac:dyDescent="0.25">
      <c r="B458" s="175" t="s">
        <v>714</v>
      </c>
      <c r="C458" s="175" t="s">
        <v>114</v>
      </c>
      <c r="D458" s="175">
        <v>12</v>
      </c>
      <c r="E458" s="175">
        <v>120.01</v>
      </c>
      <c r="F458" s="175">
        <v>1</v>
      </c>
      <c r="G458" s="175" t="s">
        <v>91</v>
      </c>
      <c r="H458" s="175" t="s">
        <v>704</v>
      </c>
      <c r="I458" s="175" t="s">
        <v>155</v>
      </c>
      <c r="J458" s="175" t="s">
        <v>155</v>
      </c>
      <c r="K458" s="175" t="s">
        <v>155</v>
      </c>
      <c r="L458" s="175">
        <v>577.75</v>
      </c>
      <c r="M458" s="175">
        <v>1.9059000000000001E-3</v>
      </c>
      <c r="N458" s="175">
        <v>577.61</v>
      </c>
      <c r="O458" s="175">
        <v>9.6075000000000002E-4</v>
      </c>
    </row>
    <row r="459" spans="2:15" x14ac:dyDescent="0.25">
      <c r="B459" s="175" t="s">
        <v>1252</v>
      </c>
      <c r="C459" s="175" t="s">
        <v>114</v>
      </c>
      <c r="D459" s="175">
        <v>120</v>
      </c>
      <c r="E459" s="175">
        <v>1200.01</v>
      </c>
      <c r="F459" s="175">
        <v>0.01</v>
      </c>
      <c r="G459" s="175" t="s">
        <v>91</v>
      </c>
      <c r="H459" s="175" t="s">
        <v>704</v>
      </c>
      <c r="I459" s="175" t="s">
        <v>155</v>
      </c>
      <c r="J459" s="175" t="s">
        <v>155</v>
      </c>
      <c r="K459" s="175" t="s">
        <v>155</v>
      </c>
      <c r="L459" s="175">
        <v>60</v>
      </c>
      <c r="M459" s="175">
        <v>1.6E-2</v>
      </c>
      <c r="N459" s="175">
        <v>18.158999999999999</v>
      </c>
      <c r="O459" s="175">
        <v>2.8434999999999998E-2</v>
      </c>
    </row>
    <row r="460" spans="2:15" x14ac:dyDescent="0.25">
      <c r="B460" s="175" t="s">
        <v>715</v>
      </c>
      <c r="C460" s="175" t="s">
        <v>114</v>
      </c>
      <c r="D460" s="175">
        <v>120</v>
      </c>
      <c r="E460" s="175">
        <v>1200.01</v>
      </c>
      <c r="F460" s="175">
        <v>0.1</v>
      </c>
      <c r="G460" s="175" t="s">
        <v>91</v>
      </c>
      <c r="H460" s="175" t="s">
        <v>704</v>
      </c>
      <c r="I460" s="175" t="s">
        <v>155</v>
      </c>
      <c r="J460" s="175" t="s">
        <v>155</v>
      </c>
      <c r="K460" s="175" t="s">
        <v>155</v>
      </c>
      <c r="L460" s="175">
        <v>60.875999999999998</v>
      </c>
      <c r="M460" s="175">
        <v>1.8461000000000002E-2</v>
      </c>
      <c r="N460" s="175">
        <v>59.55</v>
      </c>
      <c r="O460" s="175">
        <v>1.5103999999999999E-2</v>
      </c>
    </row>
    <row r="461" spans="2:15" x14ac:dyDescent="0.25">
      <c r="B461" s="175" t="s">
        <v>716</v>
      </c>
      <c r="C461" s="175" t="s">
        <v>114</v>
      </c>
      <c r="D461" s="175">
        <v>120</v>
      </c>
      <c r="E461" s="175">
        <v>1200.01</v>
      </c>
      <c r="F461" s="175">
        <v>1</v>
      </c>
      <c r="G461" s="175" t="s">
        <v>91</v>
      </c>
      <c r="H461" s="175" t="s">
        <v>704</v>
      </c>
      <c r="I461" s="175" t="s">
        <v>155</v>
      </c>
      <c r="J461" s="175" t="s">
        <v>155</v>
      </c>
      <c r="K461" s="175" t="s">
        <v>155</v>
      </c>
      <c r="L461" s="175">
        <v>578.01</v>
      </c>
      <c r="M461" s="175">
        <v>3.8671000000000001E-3</v>
      </c>
      <c r="N461" s="175">
        <v>577.51</v>
      </c>
      <c r="O461" s="175">
        <v>1.8144000000000001E-3</v>
      </c>
    </row>
    <row r="462" spans="2:15" x14ac:dyDescent="0.25">
      <c r="B462" s="175" t="s">
        <v>717</v>
      </c>
      <c r="C462" s="175" t="s">
        <v>114</v>
      </c>
      <c r="D462" s="175">
        <v>120</v>
      </c>
      <c r="E462" s="175">
        <v>1200.01</v>
      </c>
      <c r="F462" s="175">
        <v>10</v>
      </c>
      <c r="G462" s="175" t="s">
        <v>91</v>
      </c>
      <c r="H462" s="175" t="s">
        <v>704</v>
      </c>
      <c r="I462" s="175" t="s">
        <v>155</v>
      </c>
      <c r="J462" s="175" t="s">
        <v>155</v>
      </c>
      <c r="K462" s="175" t="s">
        <v>155</v>
      </c>
      <c r="L462" s="175">
        <v>5773.8</v>
      </c>
      <c r="M462" s="175">
        <v>1.0097000000000001E-3</v>
      </c>
      <c r="N462" s="175">
        <v>5773.6</v>
      </c>
      <c r="O462" s="175">
        <v>1.8186E-4</v>
      </c>
    </row>
    <row r="463" spans="2:15" x14ac:dyDescent="0.25">
      <c r="B463" s="175" t="s">
        <v>1253</v>
      </c>
      <c r="C463" s="175" t="s">
        <v>114</v>
      </c>
      <c r="D463" s="175">
        <v>1200</v>
      </c>
      <c r="E463" s="175">
        <v>2000</v>
      </c>
      <c r="F463" s="175">
        <v>0.1</v>
      </c>
      <c r="G463" s="175" t="s">
        <v>91</v>
      </c>
      <c r="H463" s="175" t="s">
        <v>91</v>
      </c>
      <c r="I463" s="175" t="s">
        <v>155</v>
      </c>
      <c r="J463" s="175" t="s">
        <v>155</v>
      </c>
      <c r="K463" s="175" t="s">
        <v>155</v>
      </c>
      <c r="L463" s="175">
        <v>0.43</v>
      </c>
      <c r="M463" s="175">
        <v>0.13</v>
      </c>
      <c r="N463" s="175">
        <v>-0.35824</v>
      </c>
      <c r="O463" s="175">
        <v>0.36325999999999997</v>
      </c>
    </row>
    <row r="464" spans="2:15" x14ac:dyDescent="0.25">
      <c r="B464" s="175" t="s">
        <v>718</v>
      </c>
      <c r="C464" s="175" t="s">
        <v>114</v>
      </c>
      <c r="D464" s="175">
        <v>1200</v>
      </c>
      <c r="E464" s="175">
        <v>2000</v>
      </c>
      <c r="F464" s="175">
        <v>1</v>
      </c>
      <c r="G464" s="175" t="s">
        <v>91</v>
      </c>
      <c r="H464" s="175" t="s">
        <v>91</v>
      </c>
      <c r="I464" s="175" t="s">
        <v>155</v>
      </c>
      <c r="J464" s="175" t="s">
        <v>155</v>
      </c>
      <c r="K464" s="175" t="s">
        <v>155</v>
      </c>
      <c r="L464" s="175">
        <v>0.43</v>
      </c>
      <c r="M464" s="175">
        <v>0.14137</v>
      </c>
      <c r="N464" s="175">
        <v>0.42565999999999998</v>
      </c>
      <c r="O464" s="175">
        <v>0.12836</v>
      </c>
    </row>
    <row r="465" spans="2:15" x14ac:dyDescent="0.25">
      <c r="B465" s="175" t="s">
        <v>719</v>
      </c>
      <c r="C465" s="175" t="s">
        <v>114</v>
      </c>
      <c r="D465" s="175">
        <v>1200</v>
      </c>
      <c r="E465" s="175">
        <v>2000</v>
      </c>
      <c r="F465" s="175">
        <v>10</v>
      </c>
      <c r="G465" s="175" t="s">
        <v>91</v>
      </c>
      <c r="H465" s="175" t="s">
        <v>91</v>
      </c>
      <c r="I465" s="175" t="s">
        <v>155</v>
      </c>
      <c r="J465" s="175" t="s">
        <v>155</v>
      </c>
      <c r="K465" s="175" t="s">
        <v>155</v>
      </c>
      <c r="L465" s="175">
        <v>5.7549000000000001</v>
      </c>
      <c r="M465" s="175">
        <v>2.1951000000000002E-2</v>
      </c>
      <c r="N465" s="175">
        <v>5.7569999999999997</v>
      </c>
      <c r="O465" s="175">
        <v>1.4015000000000001E-2</v>
      </c>
    </row>
    <row r="466" spans="2:15" x14ac:dyDescent="0.25">
      <c r="B466" s="175" t="s">
        <v>720</v>
      </c>
      <c r="C466" s="175" t="s">
        <v>114</v>
      </c>
      <c r="D466" s="175">
        <v>1200</v>
      </c>
      <c r="E466" s="175">
        <v>2000</v>
      </c>
      <c r="F466" s="175">
        <v>100</v>
      </c>
      <c r="G466" s="175" t="s">
        <v>91</v>
      </c>
      <c r="H466" s="175" t="s">
        <v>91</v>
      </c>
      <c r="I466" s="175" t="s">
        <v>155</v>
      </c>
      <c r="J466" s="175" t="s">
        <v>155</v>
      </c>
      <c r="K466" s="175" t="s">
        <v>155</v>
      </c>
      <c r="L466" s="175">
        <v>57.732999999999997</v>
      </c>
      <c r="M466" s="175">
        <v>4.5960999999999997E-3</v>
      </c>
      <c r="N466" s="175">
        <v>57.734000000000002</v>
      </c>
      <c r="O466" s="175">
        <v>1.4029000000000001E-3</v>
      </c>
    </row>
    <row r="467" spans="2:15" x14ac:dyDescent="0.25">
      <c r="B467" s="175" t="s">
        <v>1254</v>
      </c>
      <c r="C467" s="175" t="s">
        <v>114</v>
      </c>
      <c r="D467" s="175">
        <v>2000</v>
      </c>
      <c r="E467" s="175">
        <v>2001</v>
      </c>
      <c r="F467" s="175">
        <v>0.1</v>
      </c>
      <c r="G467" s="175" t="s">
        <v>91</v>
      </c>
      <c r="H467" s="175" t="s">
        <v>91</v>
      </c>
      <c r="I467" s="175" t="s">
        <v>155</v>
      </c>
      <c r="J467" s="175" t="s">
        <v>155</v>
      </c>
      <c r="K467" s="175" t="s">
        <v>155</v>
      </c>
      <c r="L467" s="175">
        <v>0.43</v>
      </c>
      <c r="M467" s="175">
        <v>0.13</v>
      </c>
      <c r="N467" s="175">
        <v>-0.35824</v>
      </c>
      <c r="O467" s="175">
        <v>0.36325999999999997</v>
      </c>
    </row>
    <row r="468" spans="2:15" x14ac:dyDescent="0.25">
      <c r="B468" s="175" t="s">
        <v>1255</v>
      </c>
      <c r="C468" s="175" t="s">
        <v>114</v>
      </c>
      <c r="D468" s="175">
        <v>2000</v>
      </c>
      <c r="E468" s="175">
        <v>2001</v>
      </c>
      <c r="F468" s="175">
        <v>1</v>
      </c>
      <c r="G468" s="175" t="s">
        <v>91</v>
      </c>
      <c r="H468" s="175" t="s">
        <v>91</v>
      </c>
      <c r="I468" s="175" t="s">
        <v>155</v>
      </c>
      <c r="J468" s="175" t="s">
        <v>155</v>
      </c>
      <c r="K468" s="175" t="s">
        <v>155</v>
      </c>
      <c r="L468" s="175">
        <v>0.43</v>
      </c>
      <c r="M468" s="175">
        <v>0.14137</v>
      </c>
      <c r="N468" s="175">
        <v>0.42565999999999998</v>
      </c>
      <c r="O468" s="175">
        <v>0.12836</v>
      </c>
    </row>
    <row r="469" spans="2:15" x14ac:dyDescent="0.25">
      <c r="B469" s="175" t="s">
        <v>1256</v>
      </c>
      <c r="C469" s="175" t="s">
        <v>114</v>
      </c>
      <c r="D469" s="175">
        <v>2000</v>
      </c>
      <c r="E469" s="175">
        <v>2001</v>
      </c>
      <c r="F469" s="175">
        <v>10</v>
      </c>
      <c r="G469" s="175" t="s">
        <v>91</v>
      </c>
      <c r="H469" s="175" t="s">
        <v>91</v>
      </c>
      <c r="I469" s="175" t="s">
        <v>155</v>
      </c>
      <c r="J469" s="175" t="s">
        <v>155</v>
      </c>
      <c r="K469" s="175" t="s">
        <v>155</v>
      </c>
      <c r="L469" s="175">
        <v>5.7549000000000001</v>
      </c>
      <c r="M469" s="175">
        <v>2.1951000000000002E-2</v>
      </c>
      <c r="N469" s="175">
        <v>5.7569999999999997</v>
      </c>
      <c r="O469" s="175">
        <v>1.4015000000000001E-2</v>
      </c>
    </row>
    <row r="470" spans="2:15" x14ac:dyDescent="0.25">
      <c r="B470" s="175" t="s">
        <v>1257</v>
      </c>
      <c r="C470" s="175" t="s">
        <v>114</v>
      </c>
      <c r="D470" s="175">
        <v>2000</v>
      </c>
      <c r="E470" s="175">
        <v>2001</v>
      </c>
      <c r="F470" s="175">
        <v>100</v>
      </c>
      <c r="G470" s="175" t="s">
        <v>91</v>
      </c>
      <c r="H470" s="175" t="s">
        <v>91</v>
      </c>
      <c r="I470" s="175" t="s">
        <v>155</v>
      </c>
      <c r="J470" s="175" t="s">
        <v>155</v>
      </c>
      <c r="K470" s="175" t="s">
        <v>155</v>
      </c>
      <c r="L470" s="175">
        <v>57.732999999999997</v>
      </c>
      <c r="M470" s="175">
        <v>4.5960999999999997E-3</v>
      </c>
      <c r="N470" s="175">
        <v>57.734000000000002</v>
      </c>
      <c r="O470" s="175">
        <v>1.4029000000000001E-3</v>
      </c>
    </row>
    <row r="471" spans="2:15" x14ac:dyDescent="0.25">
      <c r="B471" s="175" t="s">
        <v>1258</v>
      </c>
      <c r="C471" s="175" t="s">
        <v>111</v>
      </c>
      <c r="D471" s="175">
        <v>0</v>
      </c>
      <c r="E471" s="175">
        <v>3.3000999999999999E-4</v>
      </c>
      <c r="F471" s="175">
        <v>1E-8</v>
      </c>
      <c r="G471" s="175" t="s">
        <v>186</v>
      </c>
      <c r="H471" s="175" t="s">
        <v>15</v>
      </c>
      <c r="I471" s="175">
        <v>0.01</v>
      </c>
      <c r="J471" s="175">
        <v>2.0010000000000003E-2</v>
      </c>
      <c r="K471" s="175" t="s">
        <v>91</v>
      </c>
      <c r="L471" s="175">
        <v>0.13</v>
      </c>
      <c r="M471" s="175">
        <v>2300</v>
      </c>
      <c r="N471" s="175">
        <v>0.11565</v>
      </c>
      <c r="O471" s="175">
        <v>2314.2000000000003</v>
      </c>
    </row>
    <row r="472" spans="2:15" x14ac:dyDescent="0.25">
      <c r="B472" s="175" t="s">
        <v>1259</v>
      </c>
      <c r="C472" s="175" t="s">
        <v>111</v>
      </c>
      <c r="D472" s="175">
        <v>0</v>
      </c>
      <c r="E472" s="175">
        <v>3.3000999999999999E-4</v>
      </c>
      <c r="F472" s="175">
        <v>9.9999999999999995E-8</v>
      </c>
      <c r="G472" s="175" t="s">
        <v>186</v>
      </c>
      <c r="H472" s="175" t="s">
        <v>15</v>
      </c>
      <c r="I472" s="175">
        <v>0.01</v>
      </c>
      <c r="J472" s="175">
        <v>2.0010000000000003E-2</v>
      </c>
      <c r="K472" s="175" t="s">
        <v>91</v>
      </c>
      <c r="L472" s="175">
        <v>0.13</v>
      </c>
      <c r="M472" s="175">
        <v>2300</v>
      </c>
      <c r="N472" s="175">
        <v>0.12522</v>
      </c>
      <c r="O472" s="175">
        <v>2290.8999999999996</v>
      </c>
    </row>
    <row r="473" spans="2:15" x14ac:dyDescent="0.25">
      <c r="B473" s="175" t="s">
        <v>1260</v>
      </c>
      <c r="C473" s="175" t="s">
        <v>111</v>
      </c>
      <c r="D473" s="175">
        <v>0</v>
      </c>
      <c r="E473" s="175">
        <v>3.3000999999999999E-4</v>
      </c>
      <c r="F473" s="175">
        <v>9.9999999999999995E-7</v>
      </c>
      <c r="G473" s="175" t="s">
        <v>186</v>
      </c>
      <c r="H473" s="175" t="s">
        <v>15</v>
      </c>
      <c r="I473" s="175">
        <v>0.01</v>
      </c>
      <c r="J473" s="175">
        <v>2.0010000000000003E-2</v>
      </c>
      <c r="K473" s="175" t="s">
        <v>91</v>
      </c>
      <c r="L473" s="175">
        <v>0.56557999999999997</v>
      </c>
      <c r="M473" s="175">
        <v>1474.8999999999999</v>
      </c>
      <c r="N473" s="175">
        <v>0.56533</v>
      </c>
      <c r="O473" s="175">
        <v>1474.5</v>
      </c>
    </row>
    <row r="474" spans="2:15" x14ac:dyDescent="0.25">
      <c r="B474" s="175" t="s">
        <v>1261</v>
      </c>
      <c r="C474" s="175" t="s">
        <v>111</v>
      </c>
      <c r="D474" s="175">
        <v>0</v>
      </c>
      <c r="E474" s="175">
        <v>3.3000999999999999E-4</v>
      </c>
      <c r="F474" s="175">
        <v>9.9999999999999991E-6</v>
      </c>
      <c r="G474" s="175" t="s">
        <v>186</v>
      </c>
      <c r="H474" s="175" t="s">
        <v>15</v>
      </c>
      <c r="I474" s="175">
        <v>0.01</v>
      </c>
      <c r="J474" s="175">
        <v>2.0010000000000003E-2</v>
      </c>
      <c r="K474" s="175" t="s">
        <v>91</v>
      </c>
      <c r="L474" s="175">
        <v>5.7993999999999994</v>
      </c>
      <c r="M474" s="175">
        <v>124.28</v>
      </c>
      <c r="N474" s="175">
        <v>5.7992999999999997</v>
      </c>
      <c r="O474" s="175">
        <v>123.73</v>
      </c>
    </row>
    <row r="475" spans="2:15" x14ac:dyDescent="0.25">
      <c r="B475" s="175" t="s">
        <v>1262</v>
      </c>
      <c r="C475" s="175" t="s">
        <v>111</v>
      </c>
      <c r="D475" s="175">
        <v>0</v>
      </c>
      <c r="E475" s="175">
        <v>3.3000999999999999E-4</v>
      </c>
      <c r="F475" s="175">
        <v>9.9999999999999991E-5</v>
      </c>
      <c r="G475" s="175" t="s">
        <v>186</v>
      </c>
      <c r="H475" s="175" t="s">
        <v>15</v>
      </c>
      <c r="I475" s="175">
        <v>0.01</v>
      </c>
      <c r="J475" s="175">
        <v>2.0010000000000003E-2</v>
      </c>
      <c r="K475" s="175" t="s">
        <v>91</v>
      </c>
      <c r="L475" s="175">
        <v>58.024999999999999</v>
      </c>
      <c r="M475" s="175">
        <v>-857.45</v>
      </c>
      <c r="N475" s="175">
        <v>58.024999999999999</v>
      </c>
      <c r="O475" s="175">
        <v>-857.67000000000007</v>
      </c>
    </row>
    <row r="476" spans="2:15" x14ac:dyDescent="0.25">
      <c r="B476" s="175" t="s">
        <v>1263</v>
      </c>
      <c r="C476" s="175" t="s">
        <v>111</v>
      </c>
      <c r="D476" s="175">
        <v>0</v>
      </c>
      <c r="E476" s="175">
        <v>3.3000999999999999E-4</v>
      </c>
      <c r="F476" s="175">
        <v>1E-3</v>
      </c>
      <c r="G476" s="175" t="s">
        <v>186</v>
      </c>
      <c r="H476" s="175" t="s">
        <v>15</v>
      </c>
      <c r="I476" s="175">
        <v>0.01</v>
      </c>
      <c r="J476" s="175">
        <v>2.0010000000000003E-2</v>
      </c>
      <c r="K476" s="175" t="s">
        <v>91</v>
      </c>
      <c r="L476" s="175">
        <v>580.26</v>
      </c>
      <c r="M476" s="175">
        <v>-8787.4000000000015</v>
      </c>
      <c r="N476" s="175">
        <v>580.03</v>
      </c>
      <c r="O476" s="175">
        <v>-8787.5</v>
      </c>
    </row>
    <row r="477" spans="2:15" x14ac:dyDescent="0.25">
      <c r="B477" s="175" t="s">
        <v>1264</v>
      </c>
      <c r="C477" s="175" t="s">
        <v>111</v>
      </c>
      <c r="D477" s="175">
        <v>0</v>
      </c>
      <c r="E477" s="175">
        <v>3.3000999999999999E-4</v>
      </c>
      <c r="F477" s="175">
        <v>0.01</v>
      </c>
      <c r="G477" s="175" t="s">
        <v>186</v>
      </c>
      <c r="H477" s="175" t="s">
        <v>15</v>
      </c>
      <c r="I477" s="175">
        <v>0.01</v>
      </c>
      <c r="J477" s="175">
        <v>2.0010000000000003E-2</v>
      </c>
      <c r="K477" s="175" t="s">
        <v>91</v>
      </c>
      <c r="L477" s="175">
        <v>5802.6</v>
      </c>
      <c r="M477" s="175">
        <v>-87896</v>
      </c>
      <c r="N477" s="175">
        <v>5800</v>
      </c>
      <c r="O477" s="175">
        <v>-87896</v>
      </c>
    </row>
    <row r="478" spans="2:15" x14ac:dyDescent="0.25">
      <c r="B478" s="175" t="s">
        <v>1265</v>
      </c>
      <c r="C478" s="175" t="s">
        <v>111</v>
      </c>
      <c r="D478" s="175">
        <v>0</v>
      </c>
      <c r="E478" s="175">
        <v>3.3000999999999999E-4</v>
      </c>
      <c r="F478" s="175">
        <v>9.9999999999999992E-2</v>
      </c>
      <c r="G478" s="175" t="s">
        <v>186</v>
      </c>
      <c r="H478" s="175" t="s">
        <v>15</v>
      </c>
      <c r="I478" s="175">
        <v>0.01</v>
      </c>
      <c r="J478" s="175">
        <v>2.0010000000000003E-2</v>
      </c>
      <c r="K478" s="175" t="s">
        <v>91</v>
      </c>
      <c r="L478" s="175">
        <v>58026</v>
      </c>
      <c r="M478" s="175">
        <v>-878960</v>
      </c>
      <c r="N478" s="175">
        <v>58000</v>
      </c>
      <c r="O478" s="175">
        <v>-878960</v>
      </c>
    </row>
    <row r="479" spans="2:15" x14ac:dyDescent="0.25">
      <c r="B479" s="175" t="s">
        <v>1266</v>
      </c>
      <c r="C479" s="175" t="s">
        <v>111</v>
      </c>
      <c r="D479" s="175">
        <v>0</v>
      </c>
      <c r="E479" s="175">
        <v>3.3000999999999999E-4</v>
      </c>
      <c r="F479" s="175">
        <v>1</v>
      </c>
      <c r="G479" s="175" t="s">
        <v>186</v>
      </c>
      <c r="H479" s="175" t="s">
        <v>15</v>
      </c>
      <c r="I479" s="175">
        <v>0.01</v>
      </c>
      <c r="J479" s="175">
        <v>2.0010000000000003E-2</v>
      </c>
      <c r="K479" s="175" t="s">
        <v>91</v>
      </c>
      <c r="L479" s="175">
        <v>580260</v>
      </c>
      <c r="M479" s="175">
        <v>-8789600</v>
      </c>
      <c r="N479" s="175">
        <v>580000</v>
      </c>
      <c r="O479" s="175">
        <v>-8789600</v>
      </c>
    </row>
    <row r="480" spans="2:15" x14ac:dyDescent="0.25">
      <c r="B480" s="175" t="s">
        <v>1267</v>
      </c>
      <c r="C480" s="175" t="s">
        <v>111</v>
      </c>
      <c r="D480" s="175">
        <v>0</v>
      </c>
      <c r="E480" s="175">
        <v>3.3000999999999999E-4</v>
      </c>
      <c r="F480" s="175">
        <v>10</v>
      </c>
      <c r="G480" s="175" t="s">
        <v>186</v>
      </c>
      <c r="H480" s="175" t="s">
        <v>15</v>
      </c>
      <c r="I480" s="175">
        <v>0.01</v>
      </c>
      <c r="J480" s="175">
        <v>2.0010000000000003E-2</v>
      </c>
      <c r="K480" s="175" t="s">
        <v>91</v>
      </c>
      <c r="L480" s="175">
        <v>5802600</v>
      </c>
      <c r="M480" s="175">
        <v>-87896000</v>
      </c>
      <c r="N480" s="175">
        <v>5800000</v>
      </c>
      <c r="O480" s="175">
        <v>-87896000</v>
      </c>
    </row>
    <row r="481" spans="2:15" x14ac:dyDescent="0.25">
      <c r="B481" s="175" t="s">
        <v>1092</v>
      </c>
      <c r="C481" s="175" t="s">
        <v>111</v>
      </c>
      <c r="D481" s="175">
        <v>0</v>
      </c>
      <c r="E481" s="175">
        <v>3.3000999999999999E-4</v>
      </c>
      <c r="F481" s="175">
        <v>1E-8</v>
      </c>
      <c r="G481" s="175" t="s">
        <v>186</v>
      </c>
      <c r="H481" s="175" t="s">
        <v>15</v>
      </c>
      <c r="I481" s="175">
        <v>0.02</v>
      </c>
      <c r="J481" s="175">
        <v>4.5010000000000001E-2</v>
      </c>
      <c r="K481" s="175" t="s">
        <v>91</v>
      </c>
      <c r="L481" s="175">
        <v>0.13</v>
      </c>
      <c r="M481" s="175">
        <v>1700</v>
      </c>
      <c r="N481" s="175">
        <v>0.11582000000000001</v>
      </c>
      <c r="O481" s="175">
        <v>1731.6000000000001</v>
      </c>
    </row>
    <row r="482" spans="2:15" x14ac:dyDescent="0.25">
      <c r="B482" s="175" t="s">
        <v>1093</v>
      </c>
      <c r="C482" s="175" t="s">
        <v>111</v>
      </c>
      <c r="D482" s="175">
        <v>0</v>
      </c>
      <c r="E482" s="175">
        <v>3.3000999999999999E-4</v>
      </c>
      <c r="F482" s="175">
        <v>9.9999999999999995E-8</v>
      </c>
      <c r="G482" s="175" t="s">
        <v>186</v>
      </c>
      <c r="H482" s="175" t="s">
        <v>15</v>
      </c>
      <c r="I482" s="175">
        <v>0.02</v>
      </c>
      <c r="J482" s="175">
        <v>4.5010000000000001E-2</v>
      </c>
      <c r="K482" s="175" t="s">
        <v>91</v>
      </c>
      <c r="L482" s="175">
        <v>0.13</v>
      </c>
      <c r="M482" s="175">
        <v>1700</v>
      </c>
      <c r="N482" s="175">
        <v>0.12620000000000001</v>
      </c>
      <c r="O482" s="175">
        <v>1707.3999999999999</v>
      </c>
    </row>
    <row r="483" spans="2:15" x14ac:dyDescent="0.25">
      <c r="B483" s="175" t="s">
        <v>1094</v>
      </c>
      <c r="C483" s="175" t="s">
        <v>111</v>
      </c>
      <c r="D483" s="175">
        <v>0</v>
      </c>
      <c r="E483" s="175">
        <v>3.3000999999999999E-4</v>
      </c>
      <c r="F483" s="175">
        <v>9.9999999999999995E-7</v>
      </c>
      <c r="G483" s="175" t="s">
        <v>186</v>
      </c>
      <c r="H483" s="175" t="s">
        <v>15</v>
      </c>
      <c r="I483" s="175">
        <v>0.02</v>
      </c>
      <c r="J483" s="175">
        <v>4.5010000000000001E-2</v>
      </c>
      <c r="K483" s="175" t="s">
        <v>91</v>
      </c>
      <c r="L483" s="175">
        <v>0.57236999999999993</v>
      </c>
      <c r="M483" s="175">
        <v>986.7299999999999</v>
      </c>
      <c r="N483" s="175">
        <v>0.57212999999999992</v>
      </c>
      <c r="O483" s="175">
        <v>986.13</v>
      </c>
    </row>
    <row r="484" spans="2:15" x14ac:dyDescent="0.25">
      <c r="B484" s="175" t="s">
        <v>1095</v>
      </c>
      <c r="C484" s="175" t="s">
        <v>111</v>
      </c>
      <c r="D484" s="175">
        <v>0</v>
      </c>
      <c r="E484" s="175">
        <v>3.3000999999999999E-4</v>
      </c>
      <c r="F484" s="175">
        <v>9.9999999999999991E-6</v>
      </c>
      <c r="G484" s="175" t="s">
        <v>186</v>
      </c>
      <c r="H484" s="175" t="s">
        <v>15</v>
      </c>
      <c r="I484" s="175">
        <v>0.02</v>
      </c>
      <c r="J484" s="175">
        <v>4.5010000000000001E-2</v>
      </c>
      <c r="K484" s="175" t="s">
        <v>91</v>
      </c>
      <c r="L484" s="175">
        <v>5.7722999999999995</v>
      </c>
      <c r="M484" s="175">
        <v>128.02000000000001</v>
      </c>
      <c r="N484" s="175">
        <v>5.7721999999999998</v>
      </c>
      <c r="O484" s="175">
        <v>127.47999999999999</v>
      </c>
    </row>
    <row r="485" spans="2:15" x14ac:dyDescent="0.25">
      <c r="B485" s="175" t="s">
        <v>1096</v>
      </c>
      <c r="C485" s="175" t="s">
        <v>111</v>
      </c>
      <c r="D485" s="175">
        <v>0</v>
      </c>
      <c r="E485" s="175">
        <v>3.3000999999999999E-4</v>
      </c>
      <c r="F485" s="175">
        <v>9.9999999999999991E-5</v>
      </c>
      <c r="G485" s="175" t="s">
        <v>186</v>
      </c>
      <c r="H485" s="175" t="s">
        <v>15</v>
      </c>
      <c r="I485" s="175">
        <v>0.02</v>
      </c>
      <c r="J485" s="175">
        <v>4.5010000000000001E-2</v>
      </c>
      <c r="K485" s="175" t="s">
        <v>91</v>
      </c>
      <c r="L485" s="175">
        <v>57.734999999999999</v>
      </c>
      <c r="M485" s="175">
        <v>13.015000000000001</v>
      </c>
      <c r="N485" s="175">
        <v>57.734999999999999</v>
      </c>
      <c r="O485" s="175">
        <v>12.795</v>
      </c>
    </row>
    <row r="486" spans="2:15" x14ac:dyDescent="0.25">
      <c r="B486" s="175" t="s">
        <v>1097</v>
      </c>
      <c r="C486" s="175" t="s">
        <v>111</v>
      </c>
      <c r="D486" s="175">
        <v>0</v>
      </c>
      <c r="E486" s="175">
        <v>3.3000999999999999E-4</v>
      </c>
      <c r="F486" s="175">
        <v>1E-3</v>
      </c>
      <c r="G486" s="175" t="s">
        <v>186</v>
      </c>
      <c r="H486" s="175" t="s">
        <v>15</v>
      </c>
      <c r="I486" s="175">
        <v>0.02</v>
      </c>
      <c r="J486" s="175">
        <v>4.5010000000000001E-2</v>
      </c>
      <c r="K486" s="175" t="s">
        <v>91</v>
      </c>
      <c r="L486" s="175">
        <v>577.36</v>
      </c>
      <c r="M486" s="175">
        <v>1.3673999999999999</v>
      </c>
      <c r="N486" s="175">
        <v>577.35</v>
      </c>
      <c r="O486" s="175">
        <v>1.2795000000000001</v>
      </c>
    </row>
    <row r="487" spans="2:15" x14ac:dyDescent="0.25">
      <c r="B487" s="175" t="s">
        <v>1098</v>
      </c>
      <c r="C487" s="175" t="s">
        <v>111</v>
      </c>
      <c r="D487" s="175">
        <v>0</v>
      </c>
      <c r="E487" s="175">
        <v>3.3000999999999999E-4</v>
      </c>
      <c r="F487" s="175">
        <v>0.01</v>
      </c>
      <c r="G487" s="175" t="s">
        <v>186</v>
      </c>
      <c r="H487" s="175" t="s">
        <v>15</v>
      </c>
      <c r="I487" s="175">
        <v>0.02</v>
      </c>
      <c r="J487" s="175">
        <v>4.5010000000000001E-2</v>
      </c>
      <c r="K487" s="175" t="s">
        <v>91</v>
      </c>
      <c r="L487" s="175">
        <v>5773.6</v>
      </c>
      <c r="M487" s="175">
        <v>0.16308</v>
      </c>
      <c r="N487" s="175">
        <v>5773.6</v>
      </c>
      <c r="O487" s="175">
        <v>0.12795999999999999</v>
      </c>
    </row>
    <row r="488" spans="2:15" x14ac:dyDescent="0.25">
      <c r="B488" s="175" t="s">
        <v>1099</v>
      </c>
      <c r="C488" s="175" t="s">
        <v>111</v>
      </c>
      <c r="D488" s="175">
        <v>0</v>
      </c>
      <c r="E488" s="175">
        <v>3.3000999999999999E-4</v>
      </c>
      <c r="F488" s="175">
        <v>9.9999999999999992E-2</v>
      </c>
      <c r="G488" s="175" t="s">
        <v>186</v>
      </c>
      <c r="H488" s="175" t="s">
        <v>15</v>
      </c>
      <c r="I488" s="175">
        <v>0.02</v>
      </c>
      <c r="J488" s="175">
        <v>4.5010000000000001E-2</v>
      </c>
      <c r="K488" s="175" t="s">
        <v>91</v>
      </c>
      <c r="L488" s="175">
        <v>57736</v>
      </c>
      <c r="M488" s="175">
        <v>2.6846999999999999E-2</v>
      </c>
      <c r="N488" s="175">
        <v>57736</v>
      </c>
      <c r="O488" s="175">
        <v>1.2796E-2</v>
      </c>
    </row>
    <row r="489" spans="2:15" x14ac:dyDescent="0.25">
      <c r="B489" s="175" t="s">
        <v>1100</v>
      </c>
      <c r="C489" s="175" t="s">
        <v>111</v>
      </c>
      <c r="D489" s="175">
        <v>0</v>
      </c>
      <c r="E489" s="175">
        <v>3.3000999999999999E-4</v>
      </c>
      <c r="F489" s="175">
        <v>1</v>
      </c>
      <c r="G489" s="175" t="s">
        <v>186</v>
      </c>
      <c r="H489" s="175" t="s">
        <v>15</v>
      </c>
      <c r="I489" s="175">
        <v>0.02</v>
      </c>
      <c r="J489" s="175">
        <v>4.5010000000000001E-2</v>
      </c>
      <c r="K489" s="175" t="s">
        <v>91</v>
      </c>
      <c r="L489" s="175">
        <v>577360</v>
      </c>
      <c r="M489" s="175">
        <v>6.8997999999999993E-3</v>
      </c>
      <c r="N489" s="175">
        <v>577360</v>
      </c>
      <c r="O489" s="175">
        <v>1.2794E-3</v>
      </c>
    </row>
    <row r="490" spans="2:15" x14ac:dyDescent="0.25">
      <c r="B490" s="175" t="s">
        <v>1268</v>
      </c>
      <c r="C490" s="175" t="s">
        <v>111</v>
      </c>
      <c r="D490" s="175">
        <v>0</v>
      </c>
      <c r="E490" s="175">
        <v>3.3000999999999999E-4</v>
      </c>
      <c r="F490" s="175">
        <v>10</v>
      </c>
      <c r="G490" s="175" t="s">
        <v>186</v>
      </c>
      <c r="H490" s="175" t="s">
        <v>15</v>
      </c>
      <c r="I490" s="175">
        <v>0.02</v>
      </c>
      <c r="J490" s="175">
        <v>4.5010000000000001E-2</v>
      </c>
      <c r="K490" s="175" t="s">
        <v>91</v>
      </c>
      <c r="L490" s="175">
        <v>5773600</v>
      </c>
      <c r="M490" s="175">
        <v>2.3793999999999998E-3</v>
      </c>
      <c r="N490" s="175">
        <v>5773600</v>
      </c>
      <c r="O490" s="175">
        <v>1.2995000000000001E-4</v>
      </c>
    </row>
    <row r="491" spans="2:15" x14ac:dyDescent="0.25">
      <c r="B491" s="175" t="s">
        <v>1101</v>
      </c>
      <c r="C491" s="175" t="s">
        <v>111</v>
      </c>
      <c r="D491" s="175">
        <v>0</v>
      </c>
      <c r="E491" s="175">
        <v>3.3000999999999999E-4</v>
      </c>
      <c r="F491" s="175">
        <v>1E-8</v>
      </c>
      <c r="G491" s="175" t="s">
        <v>186</v>
      </c>
      <c r="H491" s="175" t="s">
        <v>15</v>
      </c>
      <c r="I491" s="175">
        <v>4.4999999999999998E-2</v>
      </c>
      <c r="J491" s="175">
        <v>1.0000100000000001</v>
      </c>
      <c r="K491" s="175" t="s">
        <v>91</v>
      </c>
      <c r="L491" s="175">
        <v>0.14000000000000001</v>
      </c>
      <c r="M491" s="175">
        <v>1400</v>
      </c>
      <c r="N491" s="175">
        <v>0.11584999999999999</v>
      </c>
      <c r="O491" s="175">
        <v>1442.9</v>
      </c>
    </row>
    <row r="492" spans="2:15" x14ac:dyDescent="0.25">
      <c r="B492" s="175" t="s">
        <v>1102</v>
      </c>
      <c r="C492" s="175" t="s">
        <v>111</v>
      </c>
      <c r="D492" s="175">
        <v>0</v>
      </c>
      <c r="E492" s="175">
        <v>3.3000999999999999E-4</v>
      </c>
      <c r="F492" s="175">
        <v>9.9999999999999995E-8</v>
      </c>
      <c r="G492" s="175" t="s">
        <v>186</v>
      </c>
      <c r="H492" s="175" t="s">
        <v>15</v>
      </c>
      <c r="I492" s="175">
        <v>4.4999999999999998E-2</v>
      </c>
      <c r="J492" s="175">
        <v>1.0000100000000001</v>
      </c>
      <c r="K492" s="175" t="s">
        <v>91</v>
      </c>
      <c r="L492" s="175">
        <v>0.14000000000000001</v>
      </c>
      <c r="M492" s="175">
        <v>1400</v>
      </c>
      <c r="N492" s="175">
        <v>0.12669</v>
      </c>
      <c r="O492" s="175">
        <v>1418.5</v>
      </c>
    </row>
    <row r="493" spans="2:15" x14ac:dyDescent="0.25">
      <c r="B493" s="175" t="s">
        <v>1103</v>
      </c>
      <c r="C493" s="175" t="s">
        <v>111</v>
      </c>
      <c r="D493" s="175">
        <v>0</v>
      </c>
      <c r="E493" s="175">
        <v>3.3000999999999999E-4</v>
      </c>
      <c r="F493" s="175">
        <v>9.9999999999999995E-7</v>
      </c>
      <c r="G493" s="175" t="s">
        <v>186</v>
      </c>
      <c r="H493" s="175" t="s">
        <v>15</v>
      </c>
      <c r="I493" s="175">
        <v>4.4999999999999998E-2</v>
      </c>
      <c r="J493" s="175">
        <v>1.0000100000000001</v>
      </c>
      <c r="K493" s="175" t="s">
        <v>91</v>
      </c>
      <c r="L493" s="175">
        <v>0.57669999999999999</v>
      </c>
      <c r="M493" s="175">
        <v>759.64</v>
      </c>
      <c r="N493" s="175">
        <v>0.57646999999999993</v>
      </c>
      <c r="O493" s="175">
        <v>758.92</v>
      </c>
    </row>
    <row r="494" spans="2:15" x14ac:dyDescent="0.25">
      <c r="B494" s="175" t="s">
        <v>1104</v>
      </c>
      <c r="C494" s="175" t="s">
        <v>111</v>
      </c>
      <c r="D494" s="175">
        <v>0</v>
      </c>
      <c r="E494" s="175">
        <v>3.3000999999999999E-4</v>
      </c>
      <c r="F494" s="175">
        <v>9.9999999999999991E-6</v>
      </c>
      <c r="G494" s="175" t="s">
        <v>186</v>
      </c>
      <c r="H494" s="175" t="s">
        <v>15</v>
      </c>
      <c r="I494" s="175">
        <v>4.4999999999999998E-2</v>
      </c>
      <c r="J494" s="175">
        <v>1.0000100000000001</v>
      </c>
      <c r="K494" s="175" t="s">
        <v>91</v>
      </c>
      <c r="L494" s="175">
        <v>5.7730999999999995</v>
      </c>
      <c r="M494" s="175">
        <v>93.963999999999999</v>
      </c>
      <c r="N494" s="175">
        <v>5.7729999999999997</v>
      </c>
      <c r="O494" s="175">
        <v>93.42</v>
      </c>
    </row>
    <row r="495" spans="2:15" x14ac:dyDescent="0.25">
      <c r="B495" s="175" t="s">
        <v>1105</v>
      </c>
      <c r="C495" s="175" t="s">
        <v>111</v>
      </c>
      <c r="D495" s="175">
        <v>0</v>
      </c>
      <c r="E495" s="175">
        <v>3.3000999999999999E-4</v>
      </c>
      <c r="F495" s="175">
        <v>9.9999999999999991E-5</v>
      </c>
      <c r="G495" s="175" t="s">
        <v>186</v>
      </c>
      <c r="H495" s="175" t="s">
        <v>15</v>
      </c>
      <c r="I495" s="175">
        <v>4.4999999999999998E-2</v>
      </c>
      <c r="J495" s="175">
        <v>1.0000100000000001</v>
      </c>
      <c r="K495" s="175" t="s">
        <v>91</v>
      </c>
      <c r="L495" s="175">
        <v>57.735999999999997</v>
      </c>
      <c r="M495" s="175">
        <v>9.5874999999999986</v>
      </c>
      <c r="N495" s="175">
        <v>57.734999999999999</v>
      </c>
      <c r="O495" s="175">
        <v>9.3679000000000006</v>
      </c>
    </row>
    <row r="496" spans="2:15" x14ac:dyDescent="0.25">
      <c r="B496" s="175" t="s">
        <v>1106</v>
      </c>
      <c r="C496" s="175" t="s">
        <v>111</v>
      </c>
      <c r="D496" s="175">
        <v>0</v>
      </c>
      <c r="E496" s="175">
        <v>3.3000999999999999E-4</v>
      </c>
      <c r="F496" s="175">
        <v>1E-3</v>
      </c>
      <c r="G496" s="175" t="s">
        <v>186</v>
      </c>
      <c r="H496" s="175" t="s">
        <v>15</v>
      </c>
      <c r="I496" s="175">
        <v>4.4999999999999998E-2</v>
      </c>
      <c r="J496" s="175">
        <v>1.0000100000000001</v>
      </c>
      <c r="K496" s="175" t="s">
        <v>91</v>
      </c>
      <c r="L496" s="175">
        <v>577.36</v>
      </c>
      <c r="M496" s="175">
        <v>1.0246</v>
      </c>
      <c r="N496" s="175">
        <v>577.36</v>
      </c>
      <c r="O496" s="175">
        <v>0.93681999999999999</v>
      </c>
    </row>
    <row r="497" spans="2:15" x14ac:dyDescent="0.25">
      <c r="B497" s="175" t="s">
        <v>1107</v>
      </c>
      <c r="C497" s="175" t="s">
        <v>111</v>
      </c>
      <c r="D497" s="175">
        <v>0</v>
      </c>
      <c r="E497" s="175">
        <v>3.3000999999999999E-4</v>
      </c>
      <c r="F497" s="175">
        <v>0.01</v>
      </c>
      <c r="G497" s="175" t="s">
        <v>186</v>
      </c>
      <c r="H497" s="175" t="s">
        <v>15</v>
      </c>
      <c r="I497" s="175">
        <v>4.4999999999999998E-2</v>
      </c>
      <c r="J497" s="175">
        <v>1.0000100000000001</v>
      </c>
      <c r="K497" s="175" t="s">
        <v>91</v>
      </c>
      <c r="L497" s="175">
        <v>5773.6</v>
      </c>
      <c r="M497" s="175">
        <v>0.12881000000000001</v>
      </c>
      <c r="N497" s="175">
        <v>5773.6</v>
      </c>
      <c r="O497" s="175">
        <v>9.3682000000000001E-2</v>
      </c>
    </row>
    <row r="498" spans="2:15" x14ac:dyDescent="0.25">
      <c r="B498" s="175" t="s">
        <v>1108</v>
      </c>
      <c r="C498" s="175" t="s">
        <v>111</v>
      </c>
      <c r="D498" s="175">
        <v>0</v>
      </c>
      <c r="E498" s="175">
        <v>3.3000999999999999E-4</v>
      </c>
      <c r="F498" s="175">
        <v>9.9999999999999992E-2</v>
      </c>
      <c r="G498" s="175" t="s">
        <v>186</v>
      </c>
      <c r="H498" s="175" t="s">
        <v>15</v>
      </c>
      <c r="I498" s="175">
        <v>4.4999999999999998E-2</v>
      </c>
      <c r="J498" s="175">
        <v>1.0000100000000001</v>
      </c>
      <c r="K498" s="175" t="s">
        <v>91</v>
      </c>
      <c r="L498" s="175">
        <v>57736</v>
      </c>
      <c r="M498" s="175">
        <v>2.342E-2</v>
      </c>
      <c r="N498" s="175">
        <v>57736</v>
      </c>
      <c r="O498" s="175">
        <v>9.3682000000000001E-3</v>
      </c>
    </row>
    <row r="499" spans="2:15" x14ac:dyDescent="0.25">
      <c r="B499" s="175" t="s">
        <v>1109</v>
      </c>
      <c r="C499" s="175" t="s">
        <v>111</v>
      </c>
      <c r="D499" s="175">
        <v>0</v>
      </c>
      <c r="E499" s="175">
        <v>3.3000999999999999E-4</v>
      </c>
      <c r="F499" s="175">
        <v>1</v>
      </c>
      <c r="G499" s="175" t="s">
        <v>186</v>
      </c>
      <c r="H499" s="175" t="s">
        <v>15</v>
      </c>
      <c r="I499" s="175">
        <v>4.4999999999999998E-2</v>
      </c>
      <c r="J499" s="175">
        <v>1.0000100000000001</v>
      </c>
      <c r="K499" s="175" t="s">
        <v>91</v>
      </c>
      <c r="L499" s="175">
        <v>577360</v>
      </c>
      <c r="M499" s="175">
        <v>6.5572E-3</v>
      </c>
      <c r="N499" s="175">
        <v>577360</v>
      </c>
      <c r="O499" s="175">
        <v>9.3674000000000003E-4</v>
      </c>
    </row>
    <row r="500" spans="2:15" x14ac:dyDescent="0.25">
      <c r="B500" s="175" t="s">
        <v>1269</v>
      </c>
      <c r="C500" s="175" t="s">
        <v>111</v>
      </c>
      <c r="D500" s="175">
        <v>0</v>
      </c>
      <c r="E500" s="175">
        <v>3.3000999999999999E-4</v>
      </c>
      <c r="F500" s="175">
        <v>10</v>
      </c>
      <c r="G500" s="175" t="s">
        <v>186</v>
      </c>
      <c r="H500" s="175" t="s">
        <v>15</v>
      </c>
      <c r="I500" s="175">
        <v>4.4999999999999998E-2</v>
      </c>
      <c r="J500" s="175">
        <v>1.0000100000000001</v>
      </c>
      <c r="K500" s="175" t="s">
        <v>91</v>
      </c>
      <c r="L500" s="175">
        <v>5773600</v>
      </c>
      <c r="M500" s="175">
        <v>2.3422E-3</v>
      </c>
      <c r="N500" s="175">
        <v>5773600</v>
      </c>
      <c r="O500" s="175">
        <v>9.5916999999999997E-5</v>
      </c>
    </row>
    <row r="501" spans="2:15" x14ac:dyDescent="0.25">
      <c r="B501" s="175" t="s">
        <v>1270</v>
      </c>
      <c r="C501" s="175" t="s">
        <v>111</v>
      </c>
      <c r="D501" s="175">
        <v>0</v>
      </c>
      <c r="E501" s="175">
        <v>3.3000999999999999E-4</v>
      </c>
      <c r="F501" s="175">
        <v>1E-8</v>
      </c>
      <c r="G501" s="175" t="s">
        <v>186</v>
      </c>
      <c r="H501" s="175" t="s">
        <v>15</v>
      </c>
      <c r="I501" s="175">
        <v>1</v>
      </c>
      <c r="J501" s="175">
        <v>5.01</v>
      </c>
      <c r="K501" s="175" t="s">
        <v>91</v>
      </c>
      <c r="L501" s="175">
        <v>0.18</v>
      </c>
      <c r="M501" s="175">
        <v>3500</v>
      </c>
      <c r="N501" s="175">
        <v>0.17344000000000001</v>
      </c>
      <c r="O501" s="175">
        <v>3463.7000000000003</v>
      </c>
    </row>
    <row r="502" spans="2:15" x14ac:dyDescent="0.25">
      <c r="B502" s="175" t="s">
        <v>1271</v>
      </c>
      <c r="C502" s="175" t="s">
        <v>111</v>
      </c>
      <c r="D502" s="175">
        <v>0</v>
      </c>
      <c r="E502" s="175">
        <v>3.3000999999999999E-4</v>
      </c>
      <c r="F502" s="175">
        <v>9.9999999999999995E-8</v>
      </c>
      <c r="G502" s="175" t="s">
        <v>186</v>
      </c>
      <c r="H502" s="175" t="s">
        <v>15</v>
      </c>
      <c r="I502" s="175">
        <v>1</v>
      </c>
      <c r="J502" s="175">
        <v>5.01</v>
      </c>
      <c r="K502" s="175" t="s">
        <v>91</v>
      </c>
      <c r="L502" s="175">
        <v>0.18</v>
      </c>
      <c r="M502" s="175">
        <v>3500</v>
      </c>
      <c r="N502" s="175">
        <v>0.17984</v>
      </c>
      <c r="O502" s="175">
        <v>3448.1</v>
      </c>
    </row>
    <row r="503" spans="2:15" x14ac:dyDescent="0.25">
      <c r="B503" s="175" t="s">
        <v>1272</v>
      </c>
      <c r="C503" s="175" t="s">
        <v>111</v>
      </c>
      <c r="D503" s="175">
        <v>0</v>
      </c>
      <c r="E503" s="175">
        <v>3.3000999999999999E-4</v>
      </c>
      <c r="F503" s="175">
        <v>9.9999999999999995E-7</v>
      </c>
      <c r="G503" s="175" t="s">
        <v>186</v>
      </c>
      <c r="H503" s="175" t="s">
        <v>15</v>
      </c>
      <c r="I503" s="175">
        <v>1</v>
      </c>
      <c r="J503" s="175">
        <v>5.01</v>
      </c>
      <c r="K503" s="175" t="s">
        <v>91</v>
      </c>
      <c r="L503" s="175">
        <v>0.56230999999999998</v>
      </c>
      <c r="M503" s="175">
        <v>2652.9</v>
      </c>
      <c r="N503" s="175">
        <v>0.56206999999999996</v>
      </c>
      <c r="O503" s="175">
        <v>2652.7999999999997</v>
      </c>
    </row>
    <row r="504" spans="2:15" x14ac:dyDescent="0.25">
      <c r="B504" s="175" t="s">
        <v>1273</v>
      </c>
      <c r="C504" s="175" t="s">
        <v>111</v>
      </c>
      <c r="D504" s="175">
        <v>0</v>
      </c>
      <c r="E504" s="175">
        <v>3.3000999999999999E-4</v>
      </c>
      <c r="F504" s="175">
        <v>9.9999999999999991E-6</v>
      </c>
      <c r="G504" s="175" t="s">
        <v>186</v>
      </c>
      <c r="H504" s="175" t="s">
        <v>15</v>
      </c>
      <c r="I504" s="175">
        <v>1</v>
      </c>
      <c r="J504" s="175">
        <v>5.01</v>
      </c>
      <c r="K504" s="175" t="s">
        <v>91</v>
      </c>
      <c r="L504" s="175">
        <v>5.7664999999999997</v>
      </c>
      <c r="M504" s="175">
        <v>471.27</v>
      </c>
      <c r="N504" s="175">
        <v>5.7664</v>
      </c>
      <c r="O504" s="175">
        <v>470.74</v>
      </c>
    </row>
    <row r="505" spans="2:15" x14ac:dyDescent="0.25">
      <c r="B505" s="175" t="s">
        <v>1274</v>
      </c>
      <c r="C505" s="175" t="s">
        <v>111</v>
      </c>
      <c r="D505" s="175">
        <v>0</v>
      </c>
      <c r="E505" s="175">
        <v>3.3000999999999999E-4</v>
      </c>
      <c r="F505" s="175">
        <v>9.9999999999999991E-5</v>
      </c>
      <c r="G505" s="175" t="s">
        <v>186</v>
      </c>
      <c r="H505" s="175" t="s">
        <v>15</v>
      </c>
      <c r="I505" s="175">
        <v>1</v>
      </c>
      <c r="J505" s="175">
        <v>5.01</v>
      </c>
      <c r="K505" s="175" t="s">
        <v>91</v>
      </c>
      <c r="L505" s="175">
        <v>57.734999999999999</v>
      </c>
      <c r="M505" s="175">
        <v>47.917999999999999</v>
      </c>
      <c r="N505" s="175">
        <v>57.734999999999999</v>
      </c>
      <c r="O505" s="175">
        <v>47.698999999999998</v>
      </c>
    </row>
    <row r="506" spans="2:15" x14ac:dyDescent="0.25">
      <c r="B506" s="175" t="s">
        <v>1275</v>
      </c>
      <c r="C506" s="175" t="s">
        <v>111</v>
      </c>
      <c r="D506" s="175">
        <v>0</v>
      </c>
      <c r="E506" s="175">
        <v>3.3000999999999999E-4</v>
      </c>
      <c r="F506" s="175">
        <v>1E-3</v>
      </c>
      <c r="G506" s="175" t="s">
        <v>186</v>
      </c>
      <c r="H506" s="175" t="s">
        <v>15</v>
      </c>
      <c r="I506" s="175">
        <v>1</v>
      </c>
      <c r="J506" s="175">
        <v>5.01</v>
      </c>
      <c r="K506" s="175" t="s">
        <v>91</v>
      </c>
      <c r="L506" s="175">
        <v>577.36</v>
      </c>
      <c r="M506" s="175">
        <v>4.8582999999999998</v>
      </c>
      <c r="N506" s="175">
        <v>577.35</v>
      </c>
      <c r="O506" s="175">
        <v>4.7705000000000002</v>
      </c>
    </row>
    <row r="507" spans="2:15" x14ac:dyDescent="0.25">
      <c r="B507" s="175" t="s">
        <v>1276</v>
      </c>
      <c r="C507" s="175" t="s">
        <v>111</v>
      </c>
      <c r="D507" s="175">
        <v>0</v>
      </c>
      <c r="E507" s="175">
        <v>3.3000999999999999E-4</v>
      </c>
      <c r="F507" s="175">
        <v>0.01</v>
      </c>
      <c r="G507" s="175" t="s">
        <v>186</v>
      </c>
      <c r="H507" s="175" t="s">
        <v>15</v>
      </c>
      <c r="I507" s="175">
        <v>1</v>
      </c>
      <c r="J507" s="175">
        <v>5.01</v>
      </c>
      <c r="K507" s="175" t="s">
        <v>91</v>
      </c>
      <c r="L507" s="175">
        <v>5773.6</v>
      </c>
      <c r="M507" s="175">
        <v>0.51218000000000008</v>
      </c>
      <c r="N507" s="175">
        <v>5773.6</v>
      </c>
      <c r="O507" s="175">
        <v>0.47704999999999997</v>
      </c>
    </row>
    <row r="508" spans="2:15" x14ac:dyDescent="0.25">
      <c r="B508" s="175" t="s">
        <v>1277</v>
      </c>
      <c r="C508" s="175" t="s">
        <v>111</v>
      </c>
      <c r="D508" s="175">
        <v>0</v>
      </c>
      <c r="E508" s="175">
        <v>3.3000999999999999E-4</v>
      </c>
      <c r="F508" s="175">
        <v>9.9999999999999992E-2</v>
      </c>
      <c r="G508" s="175" t="s">
        <v>186</v>
      </c>
      <c r="H508" s="175" t="s">
        <v>15</v>
      </c>
      <c r="I508" s="175">
        <v>1</v>
      </c>
      <c r="J508" s="175">
        <v>5.01</v>
      </c>
      <c r="K508" s="175" t="s">
        <v>91</v>
      </c>
      <c r="L508" s="175">
        <v>57736</v>
      </c>
      <c r="M508" s="175">
        <v>6.1755999999999998E-2</v>
      </c>
      <c r="N508" s="175">
        <v>57736</v>
      </c>
      <c r="O508" s="175">
        <v>4.7705000000000004E-2</v>
      </c>
    </row>
    <row r="509" spans="2:15" x14ac:dyDescent="0.25">
      <c r="B509" s="175" t="s">
        <v>1278</v>
      </c>
      <c r="C509" s="175" t="s">
        <v>111</v>
      </c>
      <c r="D509" s="175">
        <v>0</v>
      </c>
      <c r="E509" s="175">
        <v>3.3000999999999999E-4</v>
      </c>
      <c r="F509" s="175">
        <v>1</v>
      </c>
      <c r="G509" s="175" t="s">
        <v>186</v>
      </c>
      <c r="H509" s="175" t="s">
        <v>15</v>
      </c>
      <c r="I509" s="175">
        <v>1</v>
      </c>
      <c r="J509" s="175">
        <v>5.01</v>
      </c>
      <c r="K509" s="175" t="s">
        <v>91</v>
      </c>
      <c r="L509" s="175">
        <v>577360</v>
      </c>
      <c r="M509" s="175">
        <v>1.0391000000000001E-2</v>
      </c>
      <c r="N509" s="175">
        <v>577360</v>
      </c>
      <c r="O509" s="175">
        <v>4.7703000000000008E-3</v>
      </c>
    </row>
    <row r="510" spans="2:15" x14ac:dyDescent="0.25">
      <c r="B510" s="175" t="s">
        <v>1279</v>
      </c>
      <c r="C510" s="175" t="s">
        <v>111</v>
      </c>
      <c r="D510" s="175">
        <v>0</v>
      </c>
      <c r="E510" s="175">
        <v>3.3000999999999999E-4</v>
      </c>
      <c r="F510" s="175">
        <v>10</v>
      </c>
      <c r="G510" s="175" t="s">
        <v>186</v>
      </c>
      <c r="H510" s="175" t="s">
        <v>15</v>
      </c>
      <c r="I510" s="175">
        <v>1</v>
      </c>
      <c r="J510" s="175">
        <v>5.01</v>
      </c>
      <c r="K510" s="175" t="s">
        <v>91</v>
      </c>
      <c r="L510" s="175">
        <v>5773600</v>
      </c>
      <c r="M510" s="175">
        <v>2.7258999999999999E-3</v>
      </c>
      <c r="N510" s="175">
        <v>5773600</v>
      </c>
      <c r="O510" s="175">
        <v>4.7648999999999999E-4</v>
      </c>
    </row>
    <row r="511" spans="2:15" x14ac:dyDescent="0.25">
      <c r="B511" s="175" t="s">
        <v>1280</v>
      </c>
      <c r="C511" s="175" t="s">
        <v>111</v>
      </c>
      <c r="D511" s="175">
        <v>0</v>
      </c>
      <c r="E511" s="175">
        <v>3.3000999999999999E-4</v>
      </c>
      <c r="F511" s="175">
        <v>1E-8</v>
      </c>
      <c r="G511" s="175" t="s">
        <v>186</v>
      </c>
      <c r="H511" s="175" t="s">
        <v>15</v>
      </c>
      <c r="I511" s="175">
        <v>5</v>
      </c>
      <c r="J511" s="175">
        <v>10.01</v>
      </c>
      <c r="K511" s="175" t="s">
        <v>91</v>
      </c>
      <c r="L511" s="175">
        <v>0.25</v>
      </c>
      <c r="M511" s="175">
        <v>9200</v>
      </c>
      <c r="N511" s="175">
        <v>0.23105999999999999</v>
      </c>
      <c r="O511" s="175">
        <v>9237.4</v>
      </c>
    </row>
    <row r="512" spans="2:15" x14ac:dyDescent="0.25">
      <c r="B512" s="175" t="s">
        <v>1281</v>
      </c>
      <c r="C512" s="175" t="s">
        <v>111</v>
      </c>
      <c r="D512" s="175">
        <v>0</v>
      </c>
      <c r="E512" s="175">
        <v>3.3000999999999999E-4</v>
      </c>
      <c r="F512" s="175">
        <v>9.9999999999999995E-8</v>
      </c>
      <c r="G512" s="175" t="s">
        <v>186</v>
      </c>
      <c r="H512" s="175" t="s">
        <v>15</v>
      </c>
      <c r="I512" s="175">
        <v>5</v>
      </c>
      <c r="J512" s="175">
        <v>10.01</v>
      </c>
      <c r="K512" s="175" t="s">
        <v>91</v>
      </c>
      <c r="L512" s="175">
        <v>0.25</v>
      </c>
      <c r="M512" s="175">
        <v>9200</v>
      </c>
      <c r="N512" s="175">
        <v>0.23463000000000001</v>
      </c>
      <c r="O512" s="175">
        <v>9228.1</v>
      </c>
    </row>
    <row r="513" spans="2:15" x14ac:dyDescent="0.25">
      <c r="B513" s="175" t="s">
        <v>1282</v>
      </c>
      <c r="C513" s="175" t="s">
        <v>111</v>
      </c>
      <c r="D513" s="175">
        <v>0</v>
      </c>
      <c r="E513" s="175">
        <v>3.3000999999999999E-4</v>
      </c>
      <c r="F513" s="175">
        <v>9.9999999999999995E-7</v>
      </c>
      <c r="G513" s="175" t="s">
        <v>186</v>
      </c>
      <c r="H513" s="175" t="s">
        <v>15</v>
      </c>
      <c r="I513" s="175">
        <v>5</v>
      </c>
      <c r="J513" s="175">
        <v>10.01</v>
      </c>
      <c r="K513" s="175" t="s">
        <v>91</v>
      </c>
      <c r="L513" s="175">
        <v>0.51629999999999998</v>
      </c>
      <c r="M513" s="175">
        <v>8526.7000000000007</v>
      </c>
      <c r="N513" s="175">
        <v>0.51576</v>
      </c>
      <c r="O513" s="175">
        <v>8527.5</v>
      </c>
    </row>
    <row r="514" spans="2:15" x14ac:dyDescent="0.25">
      <c r="B514" s="175" t="s">
        <v>1283</v>
      </c>
      <c r="C514" s="175" t="s">
        <v>111</v>
      </c>
      <c r="D514" s="175">
        <v>0</v>
      </c>
      <c r="E514" s="175">
        <v>3.3000999999999999E-4</v>
      </c>
      <c r="F514" s="175">
        <v>9.9999999999999991E-6</v>
      </c>
      <c r="G514" s="175" t="s">
        <v>186</v>
      </c>
      <c r="H514" s="175" t="s">
        <v>15</v>
      </c>
      <c r="I514" s="175">
        <v>5</v>
      </c>
      <c r="J514" s="175">
        <v>10.01</v>
      </c>
      <c r="K514" s="175" t="s">
        <v>91</v>
      </c>
      <c r="L514" s="175">
        <v>5.7138999999999998</v>
      </c>
      <c r="M514" s="175">
        <v>2807.7000000000003</v>
      </c>
      <c r="N514" s="175">
        <v>5.7136999999999993</v>
      </c>
      <c r="O514" s="175">
        <v>2806.7999999999997</v>
      </c>
    </row>
    <row r="515" spans="2:15" x14ac:dyDescent="0.25">
      <c r="B515" s="175" t="s">
        <v>1284</v>
      </c>
      <c r="C515" s="175" t="s">
        <v>111</v>
      </c>
      <c r="D515" s="175">
        <v>0</v>
      </c>
      <c r="E515" s="175">
        <v>3.3000999999999999E-4</v>
      </c>
      <c r="F515" s="175">
        <v>9.9999999999999991E-5</v>
      </c>
      <c r="G515" s="175" t="s">
        <v>186</v>
      </c>
      <c r="H515" s="175" t="s">
        <v>15</v>
      </c>
      <c r="I515" s="175">
        <v>5</v>
      </c>
      <c r="J515" s="175">
        <v>10.01</v>
      </c>
      <c r="K515" s="175" t="s">
        <v>91</v>
      </c>
      <c r="L515" s="175">
        <v>57.728999999999999</v>
      </c>
      <c r="M515" s="175">
        <v>302.48</v>
      </c>
      <c r="N515" s="175">
        <v>57.728999999999999</v>
      </c>
      <c r="O515" s="175">
        <v>302.01</v>
      </c>
    </row>
    <row r="516" spans="2:15" x14ac:dyDescent="0.25">
      <c r="B516" s="175" t="s">
        <v>1285</v>
      </c>
      <c r="C516" s="175" t="s">
        <v>111</v>
      </c>
      <c r="D516" s="175">
        <v>0</v>
      </c>
      <c r="E516" s="175">
        <v>3.3000999999999999E-4</v>
      </c>
      <c r="F516" s="175">
        <v>1E-3</v>
      </c>
      <c r="G516" s="175" t="s">
        <v>186</v>
      </c>
      <c r="H516" s="175" t="s">
        <v>15</v>
      </c>
      <c r="I516" s="175">
        <v>5</v>
      </c>
      <c r="J516" s="175">
        <v>10.01</v>
      </c>
      <c r="K516" s="175" t="s">
        <v>91</v>
      </c>
      <c r="L516" s="175">
        <v>577.35</v>
      </c>
      <c r="M516" s="175">
        <v>30.412999999999997</v>
      </c>
      <c r="N516" s="175">
        <v>577.35</v>
      </c>
      <c r="O516" s="175">
        <v>30.226000000000003</v>
      </c>
    </row>
    <row r="517" spans="2:15" x14ac:dyDescent="0.25">
      <c r="B517" s="175" t="s">
        <v>1286</v>
      </c>
      <c r="C517" s="175" t="s">
        <v>111</v>
      </c>
      <c r="D517" s="175">
        <v>0</v>
      </c>
      <c r="E517" s="175">
        <v>3.3000999999999999E-4</v>
      </c>
      <c r="F517" s="175">
        <v>0.01</v>
      </c>
      <c r="G517" s="175" t="s">
        <v>186</v>
      </c>
      <c r="H517" s="175" t="s">
        <v>15</v>
      </c>
      <c r="I517" s="175">
        <v>5</v>
      </c>
      <c r="J517" s="175">
        <v>10.01</v>
      </c>
      <c r="K517" s="175" t="s">
        <v>91</v>
      </c>
      <c r="L517" s="175">
        <v>5773.6</v>
      </c>
      <c r="M517" s="175">
        <v>3.0976000000000004</v>
      </c>
      <c r="N517" s="175">
        <v>5773.5</v>
      </c>
      <c r="O517" s="175">
        <v>3.0226000000000002</v>
      </c>
    </row>
    <row r="518" spans="2:15" x14ac:dyDescent="0.25">
      <c r="B518" s="175" t="s">
        <v>1287</v>
      </c>
      <c r="C518" s="175" t="s">
        <v>111</v>
      </c>
      <c r="D518" s="175">
        <v>0</v>
      </c>
      <c r="E518" s="175">
        <v>3.3000999999999999E-4</v>
      </c>
      <c r="F518" s="175">
        <v>9.9999999999999992E-2</v>
      </c>
      <c r="G518" s="175" t="s">
        <v>186</v>
      </c>
      <c r="H518" s="175" t="s">
        <v>15</v>
      </c>
      <c r="I518" s="175">
        <v>5</v>
      </c>
      <c r="J518" s="175">
        <v>10.01</v>
      </c>
      <c r="K518" s="175" t="s">
        <v>91</v>
      </c>
      <c r="L518" s="175">
        <v>57736</v>
      </c>
      <c r="M518" s="175">
        <v>0.33224000000000004</v>
      </c>
      <c r="N518" s="175">
        <v>57736</v>
      </c>
      <c r="O518" s="175">
        <v>0.30226000000000003</v>
      </c>
    </row>
    <row r="519" spans="2:15" x14ac:dyDescent="0.25">
      <c r="B519" s="175" t="s">
        <v>1288</v>
      </c>
      <c r="C519" s="175" t="s">
        <v>111</v>
      </c>
      <c r="D519" s="175">
        <v>0</v>
      </c>
      <c r="E519" s="175">
        <v>3.3000999999999999E-4</v>
      </c>
      <c r="F519" s="175">
        <v>1</v>
      </c>
      <c r="G519" s="175" t="s">
        <v>186</v>
      </c>
      <c r="H519" s="175" t="s">
        <v>15</v>
      </c>
      <c r="I519" s="175">
        <v>5</v>
      </c>
      <c r="J519" s="175">
        <v>10.01</v>
      </c>
      <c r="K519" s="175" t="s">
        <v>91</v>
      </c>
      <c r="L519" s="175">
        <v>577360</v>
      </c>
      <c r="M519" s="175">
        <v>4.2219999999999994E-2</v>
      </c>
      <c r="N519" s="175">
        <v>577360</v>
      </c>
      <c r="O519" s="175">
        <v>3.0226000000000003E-2</v>
      </c>
    </row>
    <row r="520" spans="2:15" x14ac:dyDescent="0.25">
      <c r="B520" s="175" t="s">
        <v>1289</v>
      </c>
      <c r="C520" s="175" t="s">
        <v>111</v>
      </c>
      <c r="D520" s="175">
        <v>0</v>
      </c>
      <c r="E520" s="175">
        <v>3.3000999999999999E-4</v>
      </c>
      <c r="F520" s="175">
        <v>10</v>
      </c>
      <c r="G520" s="175" t="s">
        <v>186</v>
      </c>
      <c r="H520" s="175" t="s">
        <v>15</v>
      </c>
      <c r="I520" s="175">
        <v>5</v>
      </c>
      <c r="J520" s="175">
        <v>10.01</v>
      </c>
      <c r="K520" s="175" t="s">
        <v>91</v>
      </c>
      <c r="L520" s="175">
        <v>5773600</v>
      </c>
      <c r="M520" s="175">
        <v>7.818799999999999E-3</v>
      </c>
      <c r="N520" s="175">
        <v>5773600</v>
      </c>
      <c r="O520" s="175">
        <v>3.0228999999999998E-3</v>
      </c>
    </row>
    <row r="521" spans="2:15" x14ac:dyDescent="0.25">
      <c r="B521" s="175" t="s">
        <v>1290</v>
      </c>
      <c r="C521" s="175" t="s">
        <v>111</v>
      </c>
      <c r="D521" s="175">
        <v>0</v>
      </c>
      <c r="E521" s="175">
        <v>3.3000999999999999E-4</v>
      </c>
      <c r="F521" s="175">
        <v>1E-8</v>
      </c>
      <c r="G521" s="175" t="s">
        <v>186</v>
      </c>
      <c r="H521" s="175" t="s">
        <v>15</v>
      </c>
      <c r="I521" s="175">
        <v>10</v>
      </c>
      <c r="J521" s="175">
        <v>30</v>
      </c>
      <c r="K521" s="175" t="s">
        <v>91</v>
      </c>
      <c r="L521" s="175">
        <v>0.62</v>
      </c>
      <c r="M521" s="175">
        <v>18000</v>
      </c>
      <c r="N521" s="175">
        <v>0.46198</v>
      </c>
      <c r="O521" s="175">
        <v>18475</v>
      </c>
    </row>
    <row r="522" spans="2:15" x14ac:dyDescent="0.25">
      <c r="B522" s="175" t="s">
        <v>1291</v>
      </c>
      <c r="C522" s="175" t="s">
        <v>111</v>
      </c>
      <c r="D522" s="175">
        <v>0</v>
      </c>
      <c r="E522" s="175">
        <v>3.3000999999999999E-4</v>
      </c>
      <c r="F522" s="175">
        <v>9.9999999999999995E-8</v>
      </c>
      <c r="G522" s="175" t="s">
        <v>186</v>
      </c>
      <c r="H522" s="175" t="s">
        <v>15</v>
      </c>
      <c r="I522" s="175">
        <v>10</v>
      </c>
      <c r="J522" s="175">
        <v>30</v>
      </c>
      <c r="K522" s="175" t="s">
        <v>91</v>
      </c>
      <c r="L522" s="175">
        <v>0.62</v>
      </c>
      <c r="M522" s="175">
        <v>18000</v>
      </c>
      <c r="N522" s="175">
        <v>0.46389000000000002</v>
      </c>
      <c r="O522" s="175">
        <v>18470</v>
      </c>
    </row>
    <row r="523" spans="2:15" x14ac:dyDescent="0.25">
      <c r="B523" s="175" t="s">
        <v>1292</v>
      </c>
      <c r="C523" s="175" t="s">
        <v>111</v>
      </c>
      <c r="D523" s="175">
        <v>0</v>
      </c>
      <c r="E523" s="175">
        <v>3.3000999999999999E-4</v>
      </c>
      <c r="F523" s="175">
        <v>9.9999999999999995E-7</v>
      </c>
      <c r="G523" s="175" t="s">
        <v>186</v>
      </c>
      <c r="H523" s="175" t="s">
        <v>15</v>
      </c>
      <c r="I523" s="175">
        <v>10</v>
      </c>
      <c r="J523" s="175">
        <v>30</v>
      </c>
      <c r="K523" s="175" t="s">
        <v>91</v>
      </c>
      <c r="L523" s="175">
        <v>0.62979999999999992</v>
      </c>
      <c r="M523" s="175">
        <v>18044</v>
      </c>
      <c r="N523" s="175">
        <v>0.62957999999999992</v>
      </c>
      <c r="O523" s="175">
        <v>18044</v>
      </c>
    </row>
    <row r="524" spans="2:15" x14ac:dyDescent="0.25">
      <c r="B524" s="175" t="s">
        <v>1293</v>
      </c>
      <c r="C524" s="175" t="s">
        <v>111</v>
      </c>
      <c r="D524" s="175">
        <v>0</v>
      </c>
      <c r="E524" s="175">
        <v>3.3000999999999999E-4</v>
      </c>
      <c r="F524" s="175">
        <v>9.9999999999999991E-6</v>
      </c>
      <c r="G524" s="175" t="s">
        <v>186</v>
      </c>
      <c r="H524" s="175" t="s">
        <v>15</v>
      </c>
      <c r="I524" s="175">
        <v>10</v>
      </c>
      <c r="J524" s="175">
        <v>30</v>
      </c>
      <c r="K524" s="175" t="s">
        <v>91</v>
      </c>
      <c r="L524" s="175">
        <v>5.5819999999999999</v>
      </c>
      <c r="M524" s="175">
        <v>9564.6</v>
      </c>
      <c r="N524" s="175">
        <v>5.5817999999999994</v>
      </c>
      <c r="O524" s="175">
        <v>9564.1</v>
      </c>
    </row>
    <row r="525" spans="2:15" x14ac:dyDescent="0.25">
      <c r="B525" s="175" t="s">
        <v>1294</v>
      </c>
      <c r="C525" s="175" t="s">
        <v>111</v>
      </c>
      <c r="D525" s="175">
        <v>0</v>
      </c>
      <c r="E525" s="175">
        <v>3.3000999999999999E-4</v>
      </c>
      <c r="F525" s="175">
        <v>9.9999999999999991E-5</v>
      </c>
      <c r="G525" s="175" t="s">
        <v>186</v>
      </c>
      <c r="H525" s="175" t="s">
        <v>15</v>
      </c>
      <c r="I525" s="175">
        <v>10</v>
      </c>
      <c r="J525" s="175">
        <v>30</v>
      </c>
      <c r="K525" s="175" t="s">
        <v>91</v>
      </c>
      <c r="L525" s="175">
        <v>57.708999999999996</v>
      </c>
      <c r="M525" s="175">
        <v>1205.5</v>
      </c>
      <c r="N525" s="175">
        <v>57.708999999999996</v>
      </c>
      <c r="O525" s="175">
        <v>1205.0999999999999</v>
      </c>
    </row>
    <row r="526" spans="2:15" x14ac:dyDescent="0.25">
      <c r="B526" s="175" t="s">
        <v>1295</v>
      </c>
      <c r="C526" s="175" t="s">
        <v>111</v>
      </c>
      <c r="D526" s="175">
        <v>0</v>
      </c>
      <c r="E526" s="175">
        <v>3.3000999999999999E-4</v>
      </c>
      <c r="F526" s="175">
        <v>1E-3</v>
      </c>
      <c r="G526" s="175" t="s">
        <v>186</v>
      </c>
      <c r="H526" s="175" t="s">
        <v>15</v>
      </c>
      <c r="I526" s="175">
        <v>10</v>
      </c>
      <c r="J526" s="175">
        <v>30</v>
      </c>
      <c r="K526" s="175" t="s">
        <v>91</v>
      </c>
      <c r="L526" s="175">
        <v>577.35</v>
      </c>
      <c r="M526" s="175">
        <v>121.08999999999999</v>
      </c>
      <c r="N526" s="175">
        <v>577.31999999999994</v>
      </c>
      <c r="O526" s="175">
        <v>120.89999999999999</v>
      </c>
    </row>
    <row r="527" spans="2:15" x14ac:dyDescent="0.25">
      <c r="B527" s="175" t="s">
        <v>1296</v>
      </c>
      <c r="C527" s="175" t="s">
        <v>111</v>
      </c>
      <c r="D527" s="175">
        <v>0</v>
      </c>
      <c r="E527" s="175">
        <v>3.3000999999999999E-4</v>
      </c>
      <c r="F527" s="175">
        <v>0.01</v>
      </c>
      <c r="G527" s="175" t="s">
        <v>186</v>
      </c>
      <c r="H527" s="175" t="s">
        <v>15</v>
      </c>
      <c r="I527" s="175">
        <v>10</v>
      </c>
      <c r="J527" s="175">
        <v>30</v>
      </c>
      <c r="K527" s="175" t="s">
        <v>91</v>
      </c>
      <c r="L527" s="175">
        <v>5773.6</v>
      </c>
      <c r="M527" s="175">
        <v>12.164999999999999</v>
      </c>
      <c r="N527" s="175">
        <v>5773.5</v>
      </c>
      <c r="O527" s="175">
        <v>12.09</v>
      </c>
    </row>
    <row r="528" spans="2:15" x14ac:dyDescent="0.25">
      <c r="B528" s="175" t="s">
        <v>1297</v>
      </c>
      <c r="C528" s="175" t="s">
        <v>111</v>
      </c>
      <c r="D528" s="175">
        <v>0</v>
      </c>
      <c r="E528" s="175">
        <v>3.3000999999999999E-4</v>
      </c>
      <c r="F528" s="175">
        <v>9.9999999999999992E-2</v>
      </c>
      <c r="G528" s="175" t="s">
        <v>186</v>
      </c>
      <c r="H528" s="175" t="s">
        <v>15</v>
      </c>
      <c r="I528" s="175">
        <v>10</v>
      </c>
      <c r="J528" s="175">
        <v>30</v>
      </c>
      <c r="K528" s="175" t="s">
        <v>91</v>
      </c>
      <c r="L528" s="175">
        <v>57736</v>
      </c>
      <c r="M528" s="175">
        <v>1.2389999999999999</v>
      </c>
      <c r="N528" s="175">
        <v>57735</v>
      </c>
      <c r="O528" s="175">
        <v>1.2090000000000001</v>
      </c>
    </row>
    <row r="529" spans="2:20" x14ac:dyDescent="0.25">
      <c r="B529" s="175" t="s">
        <v>1298</v>
      </c>
      <c r="C529" s="175" t="s">
        <v>111</v>
      </c>
      <c r="D529" s="175">
        <v>0</v>
      </c>
      <c r="E529" s="175">
        <v>3.3000999999999999E-4</v>
      </c>
      <c r="F529" s="175">
        <v>1</v>
      </c>
      <c r="G529" s="175" t="s">
        <v>186</v>
      </c>
      <c r="H529" s="175" t="s">
        <v>15</v>
      </c>
      <c r="I529" s="175">
        <v>10</v>
      </c>
      <c r="J529" s="175">
        <v>30</v>
      </c>
      <c r="K529" s="175" t="s">
        <v>91</v>
      </c>
      <c r="L529" s="175">
        <v>577360</v>
      </c>
      <c r="M529" s="175">
        <v>0.13290000000000002</v>
      </c>
      <c r="N529" s="175">
        <v>577360</v>
      </c>
      <c r="O529" s="175">
        <v>0.12090000000000001</v>
      </c>
    </row>
    <row r="530" spans="2:20" x14ac:dyDescent="0.25">
      <c r="B530" s="175" t="s">
        <v>1299</v>
      </c>
      <c r="C530" s="175" t="s">
        <v>111</v>
      </c>
      <c r="D530" s="175">
        <v>0</v>
      </c>
      <c r="E530" s="175">
        <v>3.3000999999999999E-4</v>
      </c>
      <c r="F530" s="175">
        <v>10</v>
      </c>
      <c r="G530" s="175" t="s">
        <v>186</v>
      </c>
      <c r="H530" s="175" t="s">
        <v>15</v>
      </c>
      <c r="I530" s="175">
        <v>10</v>
      </c>
      <c r="J530" s="175">
        <v>30</v>
      </c>
      <c r="K530" s="175" t="s">
        <v>91</v>
      </c>
      <c r="L530" s="175">
        <v>5773600</v>
      </c>
      <c r="M530" s="175">
        <v>1.6888E-2</v>
      </c>
      <c r="N530" s="175">
        <v>5773600</v>
      </c>
      <c r="O530" s="175">
        <v>1.2089000000000001E-2</v>
      </c>
    </row>
    <row r="531" spans="2:20" x14ac:dyDescent="0.25">
      <c r="B531" s="175" t="s">
        <v>1300</v>
      </c>
      <c r="C531" s="175" t="s">
        <v>111</v>
      </c>
      <c r="D531" s="175">
        <v>0</v>
      </c>
      <c r="E531" s="175">
        <v>3.3000999999999999E-4</v>
      </c>
      <c r="F531" s="175">
        <v>1E-8</v>
      </c>
      <c r="G531" s="175" t="s">
        <v>186</v>
      </c>
      <c r="H531" s="175" t="s">
        <v>15</v>
      </c>
      <c r="I531" s="175">
        <v>30</v>
      </c>
      <c r="J531" s="175">
        <v>30.1</v>
      </c>
      <c r="K531" s="175" t="s">
        <v>91</v>
      </c>
      <c r="L531" s="175">
        <v>0.62</v>
      </c>
      <c r="M531" s="175">
        <v>18000</v>
      </c>
      <c r="N531" s="175">
        <v>0.46198</v>
      </c>
      <c r="O531" s="175">
        <v>18475</v>
      </c>
    </row>
    <row r="532" spans="2:20" x14ac:dyDescent="0.25">
      <c r="B532" s="175" t="s">
        <v>1301</v>
      </c>
      <c r="C532" s="175" t="s">
        <v>111</v>
      </c>
      <c r="D532" s="175">
        <v>0</v>
      </c>
      <c r="E532" s="175">
        <v>3.3000999999999999E-4</v>
      </c>
      <c r="F532" s="175">
        <v>9.9999999999999995E-8</v>
      </c>
      <c r="G532" s="175" t="s">
        <v>186</v>
      </c>
      <c r="H532" s="175" t="s">
        <v>15</v>
      </c>
      <c r="I532" s="175">
        <v>30</v>
      </c>
      <c r="J532" s="175">
        <v>30.1</v>
      </c>
      <c r="K532" s="175" t="s">
        <v>91</v>
      </c>
      <c r="L532" s="175">
        <v>0.62</v>
      </c>
      <c r="M532" s="175">
        <v>18000</v>
      </c>
      <c r="N532" s="175">
        <v>0.46389000000000002</v>
      </c>
      <c r="O532" s="175">
        <v>18470</v>
      </c>
    </row>
    <row r="533" spans="2:20" x14ac:dyDescent="0.25">
      <c r="B533" s="175" t="s">
        <v>1302</v>
      </c>
      <c r="C533" s="175" t="s">
        <v>111</v>
      </c>
      <c r="D533" s="175">
        <v>0</v>
      </c>
      <c r="E533" s="175">
        <v>3.3000999999999999E-4</v>
      </c>
      <c r="F533" s="175">
        <v>9.9999999999999995E-7</v>
      </c>
      <c r="G533" s="175" t="s">
        <v>186</v>
      </c>
      <c r="H533" s="175" t="s">
        <v>15</v>
      </c>
      <c r="I533" s="175">
        <v>30</v>
      </c>
      <c r="J533" s="175">
        <v>30.1</v>
      </c>
      <c r="K533" s="175" t="s">
        <v>91</v>
      </c>
      <c r="L533" s="175">
        <v>0.62979999999999992</v>
      </c>
      <c r="M533" s="175">
        <v>18044</v>
      </c>
      <c r="N533" s="175">
        <v>0.62957999999999992</v>
      </c>
      <c r="O533" s="175">
        <v>18044</v>
      </c>
    </row>
    <row r="534" spans="2:20" x14ac:dyDescent="0.25">
      <c r="B534" s="175" t="s">
        <v>1303</v>
      </c>
      <c r="C534" s="175" t="s">
        <v>111</v>
      </c>
      <c r="D534" s="175">
        <v>0</v>
      </c>
      <c r="E534" s="175">
        <v>3.3000999999999999E-4</v>
      </c>
      <c r="F534" s="175">
        <v>9.9999999999999991E-6</v>
      </c>
      <c r="G534" s="175" t="s">
        <v>186</v>
      </c>
      <c r="H534" s="175" t="s">
        <v>15</v>
      </c>
      <c r="I534" s="175">
        <v>30</v>
      </c>
      <c r="J534" s="175">
        <v>30.1</v>
      </c>
      <c r="K534" s="175" t="s">
        <v>91</v>
      </c>
      <c r="L534" s="175">
        <v>5.5819999999999999</v>
      </c>
      <c r="M534" s="175">
        <v>9564.6</v>
      </c>
      <c r="N534" s="175">
        <v>5.5817999999999994</v>
      </c>
      <c r="O534" s="175">
        <v>9564.1</v>
      </c>
    </row>
    <row r="535" spans="2:20" x14ac:dyDescent="0.25">
      <c r="B535" s="175" t="s">
        <v>1304</v>
      </c>
      <c r="C535" s="175" t="s">
        <v>111</v>
      </c>
      <c r="D535" s="175">
        <v>0</v>
      </c>
      <c r="E535" s="175">
        <v>3.3000999999999999E-4</v>
      </c>
      <c r="F535" s="175">
        <v>9.9999999999999991E-5</v>
      </c>
      <c r="G535" s="175" t="s">
        <v>186</v>
      </c>
      <c r="H535" s="175" t="s">
        <v>15</v>
      </c>
      <c r="I535" s="175">
        <v>30</v>
      </c>
      <c r="J535" s="175">
        <v>30.1</v>
      </c>
      <c r="K535" s="175" t="s">
        <v>91</v>
      </c>
      <c r="L535" s="175">
        <v>57.708999999999996</v>
      </c>
      <c r="M535" s="175">
        <v>1205.5</v>
      </c>
      <c r="N535" s="175">
        <v>57.708999999999996</v>
      </c>
      <c r="O535" s="175">
        <v>1205.0999999999999</v>
      </c>
    </row>
    <row r="536" spans="2:20" x14ac:dyDescent="0.25">
      <c r="B536" s="175" t="s">
        <v>1305</v>
      </c>
      <c r="C536" s="175" t="s">
        <v>111</v>
      </c>
      <c r="D536" s="175">
        <v>0</v>
      </c>
      <c r="E536" s="175">
        <v>3.3000999999999999E-4</v>
      </c>
      <c r="F536" s="175">
        <v>1E-3</v>
      </c>
      <c r="G536" s="175" t="s">
        <v>186</v>
      </c>
      <c r="H536" s="175" t="s">
        <v>15</v>
      </c>
      <c r="I536" s="175">
        <v>30</v>
      </c>
      <c r="J536" s="175">
        <v>30.1</v>
      </c>
      <c r="K536" s="175" t="s">
        <v>91</v>
      </c>
      <c r="L536" s="175">
        <v>577.35</v>
      </c>
      <c r="M536" s="175">
        <v>121.08999999999999</v>
      </c>
      <c r="N536" s="175">
        <v>577.31999999999994</v>
      </c>
      <c r="O536" s="175">
        <v>120.89999999999999</v>
      </c>
    </row>
    <row r="537" spans="2:20" x14ac:dyDescent="0.25">
      <c r="B537" s="175" t="s">
        <v>1306</v>
      </c>
      <c r="C537" s="175" t="s">
        <v>111</v>
      </c>
      <c r="D537" s="175">
        <v>0</v>
      </c>
      <c r="E537" s="175">
        <v>3.3000999999999999E-4</v>
      </c>
      <c r="F537" s="175">
        <v>0.01</v>
      </c>
      <c r="G537" s="175" t="s">
        <v>186</v>
      </c>
      <c r="H537" s="175" t="s">
        <v>15</v>
      </c>
      <c r="I537" s="175">
        <v>30</v>
      </c>
      <c r="J537" s="175">
        <v>30.1</v>
      </c>
      <c r="K537" s="175" t="s">
        <v>91</v>
      </c>
      <c r="L537" s="175">
        <v>5773.6</v>
      </c>
      <c r="M537" s="175">
        <v>12.164999999999999</v>
      </c>
      <c r="N537" s="175">
        <v>5773.5</v>
      </c>
      <c r="O537" s="175">
        <v>12.09</v>
      </c>
    </row>
    <row r="538" spans="2:20" x14ac:dyDescent="0.25">
      <c r="B538" s="175" t="s">
        <v>1307</v>
      </c>
      <c r="C538" s="175" t="s">
        <v>111</v>
      </c>
      <c r="D538" s="175">
        <v>0</v>
      </c>
      <c r="E538" s="175">
        <v>3.3000999999999999E-4</v>
      </c>
      <c r="F538" s="175">
        <v>9.9999999999999992E-2</v>
      </c>
      <c r="G538" s="175" t="s">
        <v>186</v>
      </c>
      <c r="H538" s="175" t="s">
        <v>15</v>
      </c>
      <c r="I538" s="175">
        <v>30</v>
      </c>
      <c r="J538" s="175">
        <v>30.1</v>
      </c>
      <c r="K538" s="175" t="s">
        <v>91</v>
      </c>
      <c r="L538" s="175">
        <v>57736</v>
      </c>
      <c r="M538" s="175">
        <v>1.2389999999999999</v>
      </c>
      <c r="N538" s="175">
        <v>57735</v>
      </c>
      <c r="O538" s="175">
        <v>1.2090000000000001</v>
      </c>
    </row>
    <row r="539" spans="2:20" x14ac:dyDescent="0.25">
      <c r="B539" s="175" t="s">
        <v>1308</v>
      </c>
      <c r="C539" s="175" t="s">
        <v>111</v>
      </c>
      <c r="D539" s="175">
        <v>0</v>
      </c>
      <c r="E539" s="175">
        <v>3.3000999999999999E-4</v>
      </c>
      <c r="F539" s="175">
        <v>1</v>
      </c>
      <c r="G539" s="175" t="s">
        <v>186</v>
      </c>
      <c r="H539" s="175" t="s">
        <v>15</v>
      </c>
      <c r="I539" s="175">
        <v>30</v>
      </c>
      <c r="J539" s="175">
        <v>30.1</v>
      </c>
      <c r="K539" s="175" t="s">
        <v>91</v>
      </c>
      <c r="L539" s="175">
        <v>577360</v>
      </c>
      <c r="M539" s="175">
        <v>0.13290000000000002</v>
      </c>
      <c r="N539" s="175">
        <v>577360</v>
      </c>
      <c r="O539" s="175">
        <v>0.12090000000000001</v>
      </c>
    </row>
    <row r="540" spans="2:20" x14ac:dyDescent="0.25">
      <c r="B540" s="175" t="s">
        <v>1309</v>
      </c>
      <c r="C540" s="175" t="s">
        <v>111</v>
      </c>
      <c r="D540" s="175">
        <v>0</v>
      </c>
      <c r="E540" s="175">
        <v>3.3000999999999999E-4</v>
      </c>
      <c r="F540" s="175">
        <v>10</v>
      </c>
      <c r="G540" s="175" t="s">
        <v>186</v>
      </c>
      <c r="H540" s="175" t="s">
        <v>15</v>
      </c>
      <c r="I540" s="175">
        <v>30</v>
      </c>
      <c r="J540" s="175">
        <v>30.1</v>
      </c>
      <c r="K540" s="175" t="s">
        <v>91</v>
      </c>
      <c r="L540" s="175">
        <v>5773600</v>
      </c>
      <c r="M540" s="175">
        <v>1.6888E-2</v>
      </c>
      <c r="N540" s="175">
        <v>5773600</v>
      </c>
      <c r="O540" s="175">
        <v>1.2089000000000001E-2</v>
      </c>
      <c r="T540" s="140"/>
    </row>
    <row r="541" spans="2:20" x14ac:dyDescent="0.25">
      <c r="B541" s="175" t="s">
        <v>473</v>
      </c>
      <c r="C541" s="175" t="s">
        <v>111</v>
      </c>
      <c r="D541" s="175">
        <v>3.3E-4</v>
      </c>
      <c r="E541" s="175">
        <v>3.3001000000000003E-3</v>
      </c>
      <c r="F541" s="175">
        <v>1E-8</v>
      </c>
      <c r="G541" s="175" t="s">
        <v>186</v>
      </c>
      <c r="H541" s="175" t="s">
        <v>15</v>
      </c>
      <c r="I541" s="175">
        <v>0.01</v>
      </c>
      <c r="J541" s="175">
        <v>2.0010000000000003E-2</v>
      </c>
      <c r="K541" s="175" t="s">
        <v>91</v>
      </c>
      <c r="L541" s="175">
        <v>0.23</v>
      </c>
      <c r="M541" s="175">
        <v>2300</v>
      </c>
      <c r="N541" s="175">
        <v>0.17326</v>
      </c>
      <c r="O541" s="175">
        <v>2315.4</v>
      </c>
    </row>
    <row r="542" spans="2:20" x14ac:dyDescent="0.25">
      <c r="B542" s="175" t="s">
        <v>474</v>
      </c>
      <c r="C542" s="175" t="s">
        <v>111</v>
      </c>
      <c r="D542" s="175">
        <v>3.3E-4</v>
      </c>
      <c r="E542" s="175">
        <v>3.3001000000000003E-3</v>
      </c>
      <c r="F542" s="175">
        <v>1.0000000000000001E-7</v>
      </c>
      <c r="G542" s="175" t="s">
        <v>186</v>
      </c>
      <c r="H542" s="175" t="s">
        <v>15</v>
      </c>
      <c r="I542" s="175">
        <v>0.01</v>
      </c>
      <c r="J542" s="175">
        <v>2.0010000000000003E-2</v>
      </c>
      <c r="K542" s="175" t="s">
        <v>91</v>
      </c>
      <c r="L542" s="175">
        <v>0.23</v>
      </c>
      <c r="M542" s="175">
        <v>2300</v>
      </c>
      <c r="N542" s="175">
        <v>0.17481000000000002</v>
      </c>
      <c r="O542" s="175">
        <v>2314.9</v>
      </c>
    </row>
    <row r="543" spans="2:20" x14ac:dyDescent="0.25">
      <c r="B543" s="175" t="s">
        <v>475</v>
      </c>
      <c r="C543" s="175" t="s">
        <v>111</v>
      </c>
      <c r="D543" s="175">
        <v>3.3E-4</v>
      </c>
      <c r="E543" s="175">
        <v>3.3001000000000003E-3</v>
      </c>
      <c r="F543" s="175">
        <v>9.9999999999999995E-7</v>
      </c>
      <c r="G543" s="175" t="s">
        <v>186</v>
      </c>
      <c r="H543" s="175" t="s">
        <v>15</v>
      </c>
      <c r="I543" s="175">
        <v>0.01</v>
      </c>
      <c r="J543" s="175">
        <v>2.0010000000000003E-2</v>
      </c>
      <c r="K543" s="175" t="s">
        <v>91</v>
      </c>
      <c r="L543" s="175">
        <v>0.35294000000000003</v>
      </c>
      <c r="M543" s="175">
        <v>2267.3000000000002</v>
      </c>
      <c r="N543" s="175">
        <v>0.35227000000000003</v>
      </c>
      <c r="O543" s="175">
        <v>2267.5</v>
      </c>
    </row>
    <row r="544" spans="2:20" x14ac:dyDescent="0.25">
      <c r="B544" s="175" t="s">
        <v>476</v>
      </c>
      <c r="C544" s="175" t="s">
        <v>111</v>
      </c>
      <c r="D544" s="175">
        <v>3.3E-4</v>
      </c>
      <c r="E544" s="175">
        <v>3.3001000000000003E-3</v>
      </c>
      <c r="F544" s="175">
        <v>1.0000000000000001E-5</v>
      </c>
      <c r="G544" s="175" t="s">
        <v>186</v>
      </c>
      <c r="H544" s="175" t="s">
        <v>15</v>
      </c>
      <c r="I544" s="175">
        <v>0.01</v>
      </c>
      <c r="J544" s="175">
        <v>2.0010000000000003E-2</v>
      </c>
      <c r="K544" s="175" t="s">
        <v>91</v>
      </c>
      <c r="L544" s="175">
        <v>5.4199000000000002</v>
      </c>
      <c r="M544" s="175">
        <v>1301.8000000000002</v>
      </c>
      <c r="N544" s="175">
        <v>5.4195000000000002</v>
      </c>
      <c r="O544" s="175">
        <v>1301.8000000000002</v>
      </c>
    </row>
    <row r="545" spans="2:20" x14ac:dyDescent="0.25">
      <c r="B545" s="175" t="s">
        <v>477</v>
      </c>
      <c r="C545" s="175" t="s">
        <v>111</v>
      </c>
      <c r="D545" s="175">
        <v>3.3E-4</v>
      </c>
      <c r="E545" s="175">
        <v>3.3001000000000003E-3</v>
      </c>
      <c r="F545" s="175">
        <v>1E-4</v>
      </c>
      <c r="G545" s="175" t="s">
        <v>186</v>
      </c>
      <c r="H545" s="175" t="s">
        <v>15</v>
      </c>
      <c r="I545" s="175">
        <v>0.01</v>
      </c>
      <c r="J545" s="175">
        <v>2.0010000000000003E-2</v>
      </c>
      <c r="K545" s="175" t="s">
        <v>91</v>
      </c>
      <c r="L545" s="175">
        <v>57.686</v>
      </c>
      <c r="M545" s="175">
        <v>174.69</v>
      </c>
      <c r="N545" s="175">
        <v>57.684999999999995</v>
      </c>
      <c r="O545" s="175">
        <v>174.66</v>
      </c>
      <c r="P545" s="175"/>
      <c r="Q545" s="175"/>
      <c r="R545" s="175"/>
      <c r="S545" s="175"/>
      <c r="T545" s="175"/>
    </row>
    <row r="546" spans="2:20" x14ac:dyDescent="0.25">
      <c r="B546" s="175" t="s">
        <v>478</v>
      </c>
      <c r="C546" s="175" t="s">
        <v>111</v>
      </c>
      <c r="D546" s="175">
        <v>3.3E-4</v>
      </c>
      <c r="E546" s="175">
        <v>3.3001000000000003E-3</v>
      </c>
      <c r="F546" s="175">
        <v>1E-8</v>
      </c>
      <c r="G546" s="175" t="s">
        <v>186</v>
      </c>
      <c r="H546" s="175" t="s">
        <v>15</v>
      </c>
      <c r="I546" s="175">
        <v>0.02</v>
      </c>
      <c r="J546" s="175">
        <v>4.5010000000000001E-2</v>
      </c>
      <c r="K546" s="175" t="s">
        <v>91</v>
      </c>
      <c r="L546" s="175">
        <v>0.32</v>
      </c>
      <c r="M546" s="175">
        <v>1400</v>
      </c>
      <c r="N546" s="175">
        <v>0.17327000000000001</v>
      </c>
      <c r="O546" s="175">
        <v>1443.8</v>
      </c>
      <c r="P546" s="175"/>
      <c r="Q546" s="175"/>
      <c r="R546" s="175"/>
      <c r="S546" s="175"/>
      <c r="T546" s="178" t="s">
        <v>42</v>
      </c>
    </row>
    <row r="547" spans="2:20" x14ac:dyDescent="0.25">
      <c r="B547" s="175" t="s">
        <v>479</v>
      </c>
      <c r="C547" s="175" t="s">
        <v>111</v>
      </c>
      <c r="D547" s="175">
        <v>3.3E-4</v>
      </c>
      <c r="E547" s="175">
        <v>3.3001000000000003E-3</v>
      </c>
      <c r="F547" s="175">
        <v>1.0000000000000001E-7</v>
      </c>
      <c r="G547" s="175" t="s">
        <v>186</v>
      </c>
      <c r="H547" s="175" t="s">
        <v>15</v>
      </c>
      <c r="I547" s="175">
        <v>0.02</v>
      </c>
      <c r="J547" s="175">
        <v>4.5010000000000001E-2</v>
      </c>
      <c r="K547" s="175" t="s">
        <v>91</v>
      </c>
      <c r="L547" s="175">
        <v>0.32</v>
      </c>
      <c r="M547" s="175">
        <v>1400</v>
      </c>
      <c r="N547" s="175">
        <v>0.17604</v>
      </c>
      <c r="O547" s="175">
        <v>1443.1000000000001</v>
      </c>
      <c r="P547" s="175"/>
      <c r="Q547" s="175"/>
      <c r="R547" s="175"/>
      <c r="S547" s="175"/>
      <c r="T547" s="175"/>
    </row>
    <row r="548" spans="2:20" x14ac:dyDescent="0.25">
      <c r="B548" s="175" t="s">
        <v>480</v>
      </c>
      <c r="C548" s="175" t="s">
        <v>111</v>
      </c>
      <c r="D548" s="175">
        <v>3.3E-4</v>
      </c>
      <c r="E548" s="175">
        <v>3.3001000000000003E-3</v>
      </c>
      <c r="F548" s="175">
        <v>9.9999999999999995E-7</v>
      </c>
      <c r="G548" s="175" t="s">
        <v>186</v>
      </c>
      <c r="H548" s="175" t="s">
        <v>15</v>
      </c>
      <c r="I548" s="175">
        <v>0.02</v>
      </c>
      <c r="J548" s="175">
        <v>4.5010000000000001E-2</v>
      </c>
      <c r="K548" s="175" t="s">
        <v>91</v>
      </c>
      <c r="L548" s="175">
        <v>0.41399000000000002</v>
      </c>
      <c r="M548" s="175">
        <v>1381.1</v>
      </c>
      <c r="N548" s="175">
        <v>0.41349000000000002</v>
      </c>
      <c r="O548" s="175">
        <v>1381.2</v>
      </c>
      <c r="P548" s="175"/>
      <c r="Q548" s="175"/>
      <c r="R548" s="175"/>
      <c r="S548" s="175"/>
      <c r="T548" s="175"/>
    </row>
    <row r="549" spans="2:20" x14ac:dyDescent="0.25">
      <c r="B549" s="175" t="s">
        <v>481</v>
      </c>
      <c r="C549" s="175" t="s">
        <v>111</v>
      </c>
      <c r="D549" s="175">
        <v>3.3E-4</v>
      </c>
      <c r="E549" s="175">
        <v>3.3001000000000003E-3</v>
      </c>
      <c r="F549" s="175">
        <v>1.0000000000000001E-5</v>
      </c>
      <c r="G549" s="175" t="s">
        <v>186</v>
      </c>
      <c r="H549" s="175" t="s">
        <v>15</v>
      </c>
      <c r="I549" s="175">
        <v>0.02</v>
      </c>
      <c r="J549" s="175">
        <v>4.5010000000000001E-2</v>
      </c>
      <c r="K549" s="175" t="s">
        <v>91</v>
      </c>
      <c r="L549" s="175">
        <v>5.6117999999999997</v>
      </c>
      <c r="M549" s="175">
        <v>601.75</v>
      </c>
      <c r="N549" s="175">
        <v>5.6113999999999997</v>
      </c>
      <c r="O549" s="175">
        <v>601.72</v>
      </c>
      <c r="P549" s="175"/>
      <c r="Q549" s="175"/>
      <c r="R549" s="175"/>
      <c r="S549" s="175"/>
      <c r="T549" s="175"/>
    </row>
    <row r="550" spans="2:20" x14ac:dyDescent="0.25">
      <c r="B550" s="175" t="s">
        <v>482</v>
      </c>
      <c r="C550" s="175" t="s">
        <v>111</v>
      </c>
      <c r="D550" s="175">
        <v>3.3E-4</v>
      </c>
      <c r="E550" s="175">
        <v>3.3001000000000003E-3</v>
      </c>
      <c r="F550" s="175">
        <v>1E-4</v>
      </c>
      <c r="G550" s="175" t="s">
        <v>186</v>
      </c>
      <c r="H550" s="175" t="s">
        <v>15</v>
      </c>
      <c r="I550" s="175">
        <v>0.02</v>
      </c>
      <c r="J550" s="175">
        <v>4.5010000000000001E-2</v>
      </c>
      <c r="K550" s="175" t="s">
        <v>91</v>
      </c>
      <c r="L550" s="175">
        <v>57.716000000000001</v>
      </c>
      <c r="M550" s="175">
        <v>69.765999999999991</v>
      </c>
      <c r="N550" s="175">
        <v>57.716000000000001</v>
      </c>
      <c r="O550" s="175">
        <v>69.734999999999999</v>
      </c>
      <c r="P550" s="175"/>
      <c r="Q550" s="175"/>
      <c r="R550" s="175"/>
      <c r="S550" s="175"/>
      <c r="T550" s="175"/>
    </row>
    <row r="551" spans="2:20" x14ac:dyDescent="0.25">
      <c r="B551" s="175" t="s">
        <v>483</v>
      </c>
      <c r="C551" s="175" t="s">
        <v>111</v>
      </c>
      <c r="D551" s="175">
        <v>3.3E-4</v>
      </c>
      <c r="E551" s="175">
        <v>3.3001000000000003E-3</v>
      </c>
      <c r="F551" s="175">
        <v>1E-8</v>
      </c>
      <c r="G551" s="175" t="s">
        <v>186</v>
      </c>
      <c r="H551" s="175" t="s">
        <v>15</v>
      </c>
      <c r="I551" s="175">
        <v>4.4999999999999998E-2</v>
      </c>
      <c r="J551" s="175">
        <v>1.0000100000000001</v>
      </c>
      <c r="K551" s="175" t="s">
        <v>91</v>
      </c>
      <c r="L551" s="175">
        <v>0.18</v>
      </c>
      <c r="M551" s="175">
        <v>1200</v>
      </c>
      <c r="N551" s="175">
        <v>0.17374999999999999</v>
      </c>
      <c r="O551" s="175">
        <v>1155.2</v>
      </c>
      <c r="P551" s="175"/>
      <c r="Q551" s="175"/>
      <c r="R551" s="175"/>
      <c r="S551" s="175"/>
      <c r="T551" s="175"/>
    </row>
    <row r="552" spans="2:20" x14ac:dyDescent="0.25">
      <c r="B552" s="175" t="s">
        <v>484</v>
      </c>
      <c r="C552" s="175" t="s">
        <v>111</v>
      </c>
      <c r="D552" s="175">
        <v>3.3E-4</v>
      </c>
      <c r="E552" s="175">
        <v>3.3001000000000003E-3</v>
      </c>
      <c r="F552" s="175">
        <v>1.0000000000000001E-7</v>
      </c>
      <c r="G552" s="175" t="s">
        <v>186</v>
      </c>
      <c r="H552" s="175" t="s">
        <v>15</v>
      </c>
      <c r="I552" s="175">
        <v>4.4999999999999998E-2</v>
      </c>
      <c r="J552" s="175">
        <v>1.0000100000000001</v>
      </c>
      <c r="K552" s="175" t="s">
        <v>91</v>
      </c>
      <c r="L552" s="175">
        <v>0.18</v>
      </c>
      <c r="M552" s="175">
        <v>1200</v>
      </c>
      <c r="N552" s="175">
        <v>0.17651</v>
      </c>
      <c r="O552" s="175">
        <v>1154.4000000000001</v>
      </c>
      <c r="P552" s="175"/>
      <c r="Q552" s="175"/>
      <c r="R552" s="175"/>
      <c r="S552" s="175"/>
      <c r="T552" s="175"/>
    </row>
    <row r="553" spans="2:20" x14ac:dyDescent="0.25">
      <c r="B553" s="175" t="s">
        <v>485</v>
      </c>
      <c r="C553" s="175" t="s">
        <v>111</v>
      </c>
      <c r="D553" s="175">
        <v>3.3E-4</v>
      </c>
      <c r="E553" s="175">
        <v>3.3001000000000003E-3</v>
      </c>
      <c r="F553" s="175">
        <v>9.9999999999999995E-7</v>
      </c>
      <c r="G553" s="175" t="s">
        <v>186</v>
      </c>
      <c r="H553" s="175" t="s">
        <v>15</v>
      </c>
      <c r="I553" s="175">
        <v>4.4999999999999998E-2</v>
      </c>
      <c r="J553" s="175">
        <v>1.0000100000000001</v>
      </c>
      <c r="K553" s="175" t="s">
        <v>91</v>
      </c>
      <c r="L553" s="175">
        <v>0.43013000000000001</v>
      </c>
      <c r="M553" s="175">
        <v>1124.2</v>
      </c>
      <c r="N553" s="175">
        <v>0.44201000000000001</v>
      </c>
      <c r="O553" s="175">
        <v>1086.4000000000001</v>
      </c>
      <c r="P553" s="175"/>
      <c r="Q553" s="175"/>
      <c r="R553" s="175"/>
      <c r="S553" s="175"/>
      <c r="T553" s="175"/>
    </row>
    <row r="554" spans="2:20" x14ac:dyDescent="0.25">
      <c r="B554" s="175" t="s">
        <v>486</v>
      </c>
      <c r="C554" s="175" t="s">
        <v>111</v>
      </c>
      <c r="D554" s="175">
        <v>3.3E-4</v>
      </c>
      <c r="E554" s="175">
        <v>3.3001000000000003E-3</v>
      </c>
      <c r="F554" s="175">
        <v>1.0000000000000001E-5</v>
      </c>
      <c r="G554" s="175" t="s">
        <v>186</v>
      </c>
      <c r="H554" s="175" t="s">
        <v>15</v>
      </c>
      <c r="I554" s="175">
        <v>4.4999999999999998E-2</v>
      </c>
      <c r="J554" s="175">
        <v>1.0000100000000001</v>
      </c>
      <c r="K554" s="175" t="s">
        <v>91</v>
      </c>
      <c r="L554" s="175">
        <v>5.6654</v>
      </c>
      <c r="M554" s="175">
        <v>409.28999999999996</v>
      </c>
      <c r="N554" s="175">
        <v>5.6650999999999998</v>
      </c>
      <c r="O554" s="175">
        <v>409.25</v>
      </c>
      <c r="P554" s="175"/>
      <c r="Q554" s="175"/>
      <c r="R554" s="175"/>
      <c r="S554" s="175"/>
      <c r="T554" s="175"/>
    </row>
    <row r="555" spans="2:20" x14ac:dyDescent="0.25">
      <c r="B555" s="175" t="s">
        <v>487</v>
      </c>
      <c r="C555" s="175" t="s">
        <v>111</v>
      </c>
      <c r="D555" s="175">
        <v>3.3E-4</v>
      </c>
      <c r="E555" s="175">
        <v>3.3001000000000003E-3</v>
      </c>
      <c r="F555" s="175">
        <v>1E-4</v>
      </c>
      <c r="G555" s="175" t="s">
        <v>186</v>
      </c>
      <c r="H555" s="175" t="s">
        <v>15</v>
      </c>
      <c r="I555" s="175">
        <v>4.4999999999999998E-2</v>
      </c>
      <c r="J555" s="175">
        <v>1.0000100000000001</v>
      </c>
      <c r="K555" s="175" t="s">
        <v>91</v>
      </c>
      <c r="L555" s="175">
        <v>57.722999999999999</v>
      </c>
      <c r="M555" s="175">
        <v>45.396999999999998</v>
      </c>
      <c r="N555" s="175">
        <v>57.722999999999999</v>
      </c>
      <c r="O555" s="175">
        <v>45.366</v>
      </c>
      <c r="P555" s="175"/>
      <c r="Q555" s="175"/>
      <c r="R555" s="175"/>
      <c r="S555" s="175"/>
      <c r="T555" s="175"/>
    </row>
    <row r="556" spans="2:20" x14ac:dyDescent="0.25">
      <c r="B556" s="175" t="s">
        <v>488</v>
      </c>
      <c r="C556" s="175" t="s">
        <v>111</v>
      </c>
      <c r="D556" s="175">
        <v>3.3E-4</v>
      </c>
      <c r="E556" s="175">
        <v>3.3001000000000003E-3</v>
      </c>
      <c r="F556" s="175">
        <v>1E-8</v>
      </c>
      <c r="G556" s="175" t="s">
        <v>186</v>
      </c>
      <c r="H556" s="175" t="s">
        <v>15</v>
      </c>
      <c r="I556" s="175">
        <v>1</v>
      </c>
      <c r="J556" s="175">
        <v>5.01</v>
      </c>
      <c r="K556" s="175" t="s">
        <v>91</v>
      </c>
      <c r="L556" s="175">
        <v>0.27</v>
      </c>
      <c r="M556" s="175">
        <v>2300</v>
      </c>
      <c r="N556" s="175">
        <v>0.23111999999999999</v>
      </c>
      <c r="O556" s="175">
        <v>2309.6999999999998</v>
      </c>
      <c r="P556" s="175"/>
      <c r="Q556" s="175"/>
      <c r="R556" s="175"/>
      <c r="S556" s="175"/>
      <c r="T556" s="175"/>
    </row>
    <row r="557" spans="2:20" x14ac:dyDescent="0.25">
      <c r="B557" s="175" t="s">
        <v>489</v>
      </c>
      <c r="C557" s="175" t="s">
        <v>111</v>
      </c>
      <c r="D557" s="175">
        <v>3.3E-4</v>
      </c>
      <c r="E557" s="175">
        <v>3.3001000000000003E-3</v>
      </c>
      <c r="F557" s="175">
        <v>1.0000000000000001E-7</v>
      </c>
      <c r="G557" s="175" t="s">
        <v>186</v>
      </c>
      <c r="H557" s="175" t="s">
        <v>15</v>
      </c>
      <c r="I557" s="175">
        <v>1</v>
      </c>
      <c r="J557" s="175">
        <v>5.01</v>
      </c>
      <c r="K557" s="175" t="s">
        <v>91</v>
      </c>
      <c r="L557" s="175">
        <v>0.27</v>
      </c>
      <c r="M557" s="175">
        <v>2300</v>
      </c>
      <c r="N557" s="175">
        <v>0.23280000000000001</v>
      </c>
      <c r="O557" s="175">
        <v>2309.2000000000003</v>
      </c>
      <c r="P557" s="175"/>
      <c r="Q557" s="175"/>
      <c r="R557" s="175"/>
      <c r="S557" s="175"/>
      <c r="T557" s="175"/>
    </row>
    <row r="558" spans="2:20" x14ac:dyDescent="0.25">
      <c r="B558" s="175" t="s">
        <v>490</v>
      </c>
      <c r="C558" s="175" t="s">
        <v>111</v>
      </c>
      <c r="D558" s="175">
        <v>3.3E-4</v>
      </c>
      <c r="E558" s="175">
        <v>3.3001000000000003E-3</v>
      </c>
      <c r="F558" s="175">
        <v>9.9999999999999995E-7</v>
      </c>
      <c r="G558" s="175" t="s">
        <v>186</v>
      </c>
      <c r="H558" s="175" t="s">
        <v>15</v>
      </c>
      <c r="I558" s="175">
        <v>1</v>
      </c>
      <c r="J558" s="175">
        <v>5.01</v>
      </c>
      <c r="K558" s="175" t="s">
        <v>91</v>
      </c>
      <c r="L558" s="175">
        <v>0.40201000000000003</v>
      </c>
      <c r="M558" s="175">
        <v>2264.3000000000002</v>
      </c>
      <c r="N558" s="175">
        <v>0.40156000000000003</v>
      </c>
      <c r="O558" s="175">
        <v>2264.4</v>
      </c>
      <c r="P558" s="175"/>
      <c r="Q558" s="175"/>
      <c r="R558" s="175"/>
      <c r="S558" s="175"/>
      <c r="T558" s="175"/>
    </row>
    <row r="559" spans="2:20" x14ac:dyDescent="0.25">
      <c r="B559" s="175" t="s">
        <v>491</v>
      </c>
      <c r="C559" s="175" t="s">
        <v>111</v>
      </c>
      <c r="D559" s="175">
        <v>3.3E-4</v>
      </c>
      <c r="E559" s="175">
        <v>3.3001000000000003E-3</v>
      </c>
      <c r="F559" s="175">
        <v>1.0000000000000001E-5</v>
      </c>
      <c r="G559" s="175" t="s">
        <v>186</v>
      </c>
      <c r="H559" s="175" t="s">
        <v>15</v>
      </c>
      <c r="I559" s="175">
        <v>1</v>
      </c>
      <c r="J559" s="175">
        <v>5.01</v>
      </c>
      <c r="K559" s="175" t="s">
        <v>91</v>
      </c>
      <c r="L559" s="175">
        <v>5.4265999999999996</v>
      </c>
      <c r="M559" s="175">
        <v>1309.3</v>
      </c>
      <c r="N559" s="175">
        <v>5.4262999999999995</v>
      </c>
      <c r="O559" s="175">
        <v>1309.3</v>
      </c>
      <c r="P559" s="175"/>
      <c r="Q559" s="175"/>
      <c r="R559" s="175"/>
      <c r="S559" s="175"/>
      <c r="T559" s="175"/>
    </row>
    <row r="560" spans="2:20" x14ac:dyDescent="0.25">
      <c r="B560" s="175" t="s">
        <v>492</v>
      </c>
      <c r="C560" s="175" t="s">
        <v>111</v>
      </c>
      <c r="D560" s="175">
        <v>3.3E-4</v>
      </c>
      <c r="E560" s="175">
        <v>3.3001000000000003E-3</v>
      </c>
      <c r="F560" s="175">
        <v>1E-4</v>
      </c>
      <c r="G560" s="175" t="s">
        <v>186</v>
      </c>
      <c r="H560" s="175" t="s">
        <v>15</v>
      </c>
      <c r="I560" s="175">
        <v>1</v>
      </c>
      <c r="J560" s="175">
        <v>5.01</v>
      </c>
      <c r="K560" s="175" t="s">
        <v>91</v>
      </c>
      <c r="L560" s="175">
        <v>57.686</v>
      </c>
      <c r="M560" s="175">
        <v>176.15</v>
      </c>
      <c r="N560" s="175">
        <v>57.686</v>
      </c>
      <c r="O560" s="175">
        <v>176.12</v>
      </c>
      <c r="P560" s="175"/>
      <c r="Q560" s="175"/>
      <c r="R560" s="175"/>
      <c r="S560" s="175"/>
      <c r="T560" s="175"/>
    </row>
    <row r="561" spans="2:15" x14ac:dyDescent="0.25">
      <c r="B561" s="175" t="s">
        <v>493</v>
      </c>
      <c r="C561" s="175" t="s">
        <v>111</v>
      </c>
      <c r="D561" s="175">
        <v>3.3E-4</v>
      </c>
      <c r="E561" s="175">
        <v>3.3001000000000003E-3</v>
      </c>
      <c r="F561" s="175">
        <v>1E-8</v>
      </c>
      <c r="G561" s="175" t="s">
        <v>186</v>
      </c>
      <c r="H561" s="175" t="s">
        <v>15</v>
      </c>
      <c r="I561" s="175">
        <v>5</v>
      </c>
      <c r="J561" s="175">
        <v>10.01</v>
      </c>
      <c r="K561" s="175" t="s">
        <v>91</v>
      </c>
      <c r="L561" s="175">
        <v>0.35</v>
      </c>
      <c r="M561" s="175">
        <v>5800</v>
      </c>
      <c r="N561" s="175">
        <v>0.34654000000000001</v>
      </c>
      <c r="O561" s="175">
        <v>5773.6</v>
      </c>
    </row>
    <row r="562" spans="2:15" x14ac:dyDescent="0.25">
      <c r="B562" s="175" t="s">
        <v>494</v>
      </c>
      <c r="C562" s="175" t="s">
        <v>111</v>
      </c>
      <c r="D562" s="175">
        <v>3.3E-4</v>
      </c>
      <c r="E562" s="175">
        <v>3.3001000000000003E-3</v>
      </c>
      <c r="F562" s="175">
        <v>1.0000000000000001E-7</v>
      </c>
      <c r="G562" s="175" t="s">
        <v>186</v>
      </c>
      <c r="H562" s="175" t="s">
        <v>15</v>
      </c>
      <c r="I562" s="175">
        <v>5</v>
      </c>
      <c r="J562" s="175">
        <v>10.01</v>
      </c>
      <c r="K562" s="175" t="s">
        <v>91</v>
      </c>
      <c r="L562" s="175">
        <v>0.35</v>
      </c>
      <c r="M562" s="175">
        <v>5800</v>
      </c>
      <c r="N562" s="175">
        <v>0.34723999999999999</v>
      </c>
      <c r="O562" s="175">
        <v>5773.4</v>
      </c>
    </row>
    <row r="563" spans="2:15" x14ac:dyDescent="0.25">
      <c r="B563" s="175" t="s">
        <v>495</v>
      </c>
      <c r="C563" s="175" t="s">
        <v>111</v>
      </c>
      <c r="D563" s="175">
        <v>3.3E-4</v>
      </c>
      <c r="E563" s="175">
        <v>3.3001000000000003E-3</v>
      </c>
      <c r="F563" s="175">
        <v>9.9999999999999995E-7</v>
      </c>
      <c r="G563" s="175" t="s">
        <v>186</v>
      </c>
      <c r="H563" s="175" t="s">
        <v>15</v>
      </c>
      <c r="I563" s="175">
        <v>5</v>
      </c>
      <c r="J563" s="175">
        <v>10.01</v>
      </c>
      <c r="K563" s="175" t="s">
        <v>91</v>
      </c>
      <c r="L563" s="175">
        <v>0.41769000000000001</v>
      </c>
      <c r="M563" s="175">
        <v>5779.5</v>
      </c>
      <c r="N563" s="175">
        <v>0.4264</v>
      </c>
      <c r="O563" s="175">
        <v>5752</v>
      </c>
    </row>
    <row r="564" spans="2:15" x14ac:dyDescent="0.25">
      <c r="B564" s="175" t="s">
        <v>496</v>
      </c>
      <c r="C564" s="175" t="s">
        <v>111</v>
      </c>
      <c r="D564" s="175">
        <v>3.3E-4</v>
      </c>
      <c r="E564" s="175">
        <v>3.3001000000000003E-3</v>
      </c>
      <c r="F564" s="175">
        <v>1.0000000000000001E-5</v>
      </c>
      <c r="G564" s="175" t="s">
        <v>186</v>
      </c>
      <c r="H564" s="175" t="s">
        <v>15</v>
      </c>
      <c r="I564" s="175">
        <v>5</v>
      </c>
      <c r="J564" s="175">
        <v>10.01</v>
      </c>
      <c r="K564" s="175" t="s">
        <v>91</v>
      </c>
      <c r="L564" s="175">
        <v>4.6372999999999998</v>
      </c>
      <c r="M564" s="175">
        <v>4728.3</v>
      </c>
      <c r="N564" s="175">
        <v>4.6368999999999998</v>
      </c>
      <c r="O564" s="175">
        <v>4728.3</v>
      </c>
    </row>
    <row r="565" spans="2:15" x14ac:dyDescent="0.25">
      <c r="B565" s="175" t="s">
        <v>497</v>
      </c>
      <c r="C565" s="175" t="s">
        <v>111</v>
      </c>
      <c r="D565" s="175">
        <v>3.3E-4</v>
      </c>
      <c r="E565" s="175">
        <v>3.3001000000000003E-3</v>
      </c>
      <c r="F565" s="175">
        <v>1E-4</v>
      </c>
      <c r="G565" s="175" t="s">
        <v>186</v>
      </c>
      <c r="H565" s="175" t="s">
        <v>15</v>
      </c>
      <c r="I565" s="175">
        <v>5</v>
      </c>
      <c r="J565" s="175">
        <v>10.01</v>
      </c>
      <c r="K565" s="175" t="s">
        <v>91</v>
      </c>
      <c r="L565" s="175">
        <v>57.431999999999995</v>
      </c>
      <c r="M565" s="175">
        <v>1053.3</v>
      </c>
      <c r="N565" s="175">
        <v>57.431999999999995</v>
      </c>
      <c r="O565" s="175">
        <v>1053.1999999999998</v>
      </c>
    </row>
    <row r="566" spans="2:15" x14ac:dyDescent="0.25">
      <c r="B566" s="175" t="s">
        <v>498</v>
      </c>
      <c r="C566" s="175" t="s">
        <v>111</v>
      </c>
      <c r="D566" s="175">
        <v>3.3E-4</v>
      </c>
      <c r="E566" s="175">
        <v>3.3001000000000003E-3</v>
      </c>
      <c r="F566" s="175">
        <v>1E-8</v>
      </c>
      <c r="G566" s="175" t="s">
        <v>186</v>
      </c>
      <c r="H566" s="175" t="s">
        <v>15</v>
      </c>
      <c r="I566" s="175">
        <v>10</v>
      </c>
      <c r="J566" s="175">
        <v>30</v>
      </c>
      <c r="K566" s="175" t="s">
        <v>91</v>
      </c>
      <c r="L566" s="175">
        <v>0.7</v>
      </c>
      <c r="M566" s="175">
        <v>12000</v>
      </c>
      <c r="N566" s="175">
        <v>0.69332000000000005</v>
      </c>
      <c r="O566" s="175">
        <v>11547</v>
      </c>
    </row>
    <row r="567" spans="2:15" x14ac:dyDescent="0.25">
      <c r="B567" s="175" t="s">
        <v>499</v>
      </c>
      <c r="C567" s="175" t="s">
        <v>111</v>
      </c>
      <c r="D567" s="175">
        <v>3.3E-4</v>
      </c>
      <c r="E567" s="175">
        <v>3.3001000000000003E-3</v>
      </c>
      <c r="F567" s="175">
        <v>1.0000000000000001E-7</v>
      </c>
      <c r="G567" s="175" t="s">
        <v>186</v>
      </c>
      <c r="H567" s="175" t="s">
        <v>15</v>
      </c>
      <c r="I567" s="175">
        <v>10</v>
      </c>
      <c r="J567" s="175">
        <v>30</v>
      </c>
      <c r="K567" s="175" t="s">
        <v>91</v>
      </c>
      <c r="L567" s="175">
        <v>0.7</v>
      </c>
      <c r="M567" s="175">
        <v>12000</v>
      </c>
      <c r="N567" s="175">
        <v>0.69338999999999995</v>
      </c>
      <c r="O567" s="175">
        <v>11547</v>
      </c>
    </row>
    <row r="568" spans="2:15" x14ac:dyDescent="0.25">
      <c r="B568" s="175" t="s">
        <v>500</v>
      </c>
      <c r="C568" s="175" t="s">
        <v>111</v>
      </c>
      <c r="D568" s="175">
        <v>3.3E-4</v>
      </c>
      <c r="E568" s="175">
        <v>3.3001000000000003E-3</v>
      </c>
      <c r="F568" s="175">
        <v>9.9999999999999995E-7</v>
      </c>
      <c r="G568" s="175" t="s">
        <v>186</v>
      </c>
      <c r="H568" s="175" t="s">
        <v>15</v>
      </c>
      <c r="I568" s="175">
        <v>10</v>
      </c>
      <c r="J568" s="175">
        <v>30</v>
      </c>
      <c r="K568" s="175" t="s">
        <v>91</v>
      </c>
      <c r="L568" s="175">
        <v>0.7</v>
      </c>
      <c r="M568" s="175">
        <v>12000</v>
      </c>
      <c r="N568" s="175">
        <v>0.7339</v>
      </c>
      <c r="O568" s="175">
        <v>11536</v>
      </c>
    </row>
    <row r="569" spans="2:15" x14ac:dyDescent="0.25">
      <c r="B569" s="175" t="s">
        <v>501</v>
      </c>
      <c r="C569" s="175" t="s">
        <v>111</v>
      </c>
      <c r="D569" s="175">
        <v>3.3E-4</v>
      </c>
      <c r="E569" s="175">
        <v>3.3001000000000003E-3</v>
      </c>
      <c r="F569" s="175">
        <v>1.0000000000000001E-5</v>
      </c>
      <c r="G569" s="175" t="s">
        <v>186</v>
      </c>
      <c r="H569" s="175" t="s">
        <v>15</v>
      </c>
      <c r="I569" s="175">
        <v>10</v>
      </c>
      <c r="J569" s="175">
        <v>30</v>
      </c>
      <c r="K569" s="175" t="s">
        <v>91</v>
      </c>
      <c r="L569" s="175">
        <v>3.6592000000000002</v>
      </c>
      <c r="M569" s="175">
        <v>11103</v>
      </c>
      <c r="N569" s="175">
        <v>3.7773000000000003</v>
      </c>
      <c r="O569" s="175">
        <v>10742</v>
      </c>
    </row>
    <row r="570" spans="2:15" x14ac:dyDescent="0.25">
      <c r="B570" s="175" t="s">
        <v>502</v>
      </c>
      <c r="C570" s="175" t="s">
        <v>111</v>
      </c>
      <c r="D570" s="175">
        <v>3.3E-4</v>
      </c>
      <c r="E570" s="175">
        <v>3.3001000000000003E-3</v>
      </c>
      <c r="F570" s="175">
        <v>1E-4</v>
      </c>
      <c r="G570" s="175" t="s">
        <v>186</v>
      </c>
      <c r="H570" s="175" t="s">
        <v>15</v>
      </c>
      <c r="I570" s="175">
        <v>10</v>
      </c>
      <c r="J570" s="175">
        <v>30</v>
      </c>
      <c r="K570" s="175" t="s">
        <v>91</v>
      </c>
      <c r="L570" s="175">
        <v>56.616999999999997</v>
      </c>
      <c r="M570" s="175">
        <v>3922.7</v>
      </c>
      <c r="N570" s="175">
        <v>56.616</v>
      </c>
      <c r="O570" s="175">
        <v>3922.6</v>
      </c>
    </row>
    <row r="571" spans="2:15" x14ac:dyDescent="0.25">
      <c r="B571" s="175" t="s">
        <v>1310</v>
      </c>
      <c r="C571" s="175" t="s">
        <v>111</v>
      </c>
      <c r="D571" s="175">
        <v>3.3E-4</v>
      </c>
      <c r="E571" s="175">
        <v>3.3001000000000003E-3</v>
      </c>
      <c r="F571" s="175">
        <v>1E-8</v>
      </c>
      <c r="G571" s="175" t="s">
        <v>186</v>
      </c>
      <c r="H571" s="175" t="s">
        <v>15</v>
      </c>
      <c r="I571" s="175">
        <v>30</v>
      </c>
      <c r="J571" s="175">
        <v>30.1</v>
      </c>
      <c r="K571" s="175" t="s">
        <v>91</v>
      </c>
      <c r="L571" s="175">
        <v>0.7</v>
      </c>
      <c r="M571" s="175">
        <v>12000</v>
      </c>
      <c r="N571" s="175">
        <v>0.69332000000000005</v>
      </c>
      <c r="O571" s="175">
        <v>11547</v>
      </c>
    </row>
    <row r="572" spans="2:15" x14ac:dyDescent="0.25">
      <c r="B572" s="175" t="s">
        <v>1311</v>
      </c>
      <c r="C572" s="175" t="s">
        <v>111</v>
      </c>
      <c r="D572" s="175">
        <v>3.3E-4</v>
      </c>
      <c r="E572" s="175">
        <v>3.3001000000000003E-3</v>
      </c>
      <c r="F572" s="175">
        <v>1.0000000000000001E-7</v>
      </c>
      <c r="G572" s="175" t="s">
        <v>186</v>
      </c>
      <c r="H572" s="175" t="s">
        <v>15</v>
      </c>
      <c r="I572" s="175">
        <v>30</v>
      </c>
      <c r="J572" s="175">
        <v>30.1</v>
      </c>
      <c r="K572" s="175" t="s">
        <v>91</v>
      </c>
      <c r="L572" s="175">
        <v>0.7</v>
      </c>
      <c r="M572" s="175">
        <v>12000</v>
      </c>
      <c r="N572" s="175">
        <v>0.69338999999999995</v>
      </c>
      <c r="O572" s="175">
        <v>11547</v>
      </c>
    </row>
    <row r="573" spans="2:15" x14ac:dyDescent="0.25">
      <c r="B573" s="175" t="s">
        <v>1312</v>
      </c>
      <c r="C573" s="175" t="s">
        <v>111</v>
      </c>
      <c r="D573" s="175">
        <v>3.3E-4</v>
      </c>
      <c r="E573" s="175">
        <v>3.3001000000000003E-3</v>
      </c>
      <c r="F573" s="175">
        <v>9.9999999999999995E-7</v>
      </c>
      <c r="G573" s="175" t="s">
        <v>186</v>
      </c>
      <c r="H573" s="175" t="s">
        <v>15</v>
      </c>
      <c r="I573" s="175">
        <v>30</v>
      </c>
      <c r="J573" s="175">
        <v>30.1</v>
      </c>
      <c r="K573" s="175" t="s">
        <v>91</v>
      </c>
      <c r="L573" s="175">
        <v>0.7</v>
      </c>
      <c r="M573" s="175">
        <v>12000</v>
      </c>
      <c r="N573" s="175">
        <v>0.7339</v>
      </c>
      <c r="O573" s="175">
        <v>11536</v>
      </c>
    </row>
    <row r="574" spans="2:15" x14ac:dyDescent="0.25">
      <c r="B574" s="175" t="s">
        <v>1313</v>
      </c>
      <c r="C574" s="175" t="s">
        <v>111</v>
      </c>
      <c r="D574" s="175">
        <v>3.3E-4</v>
      </c>
      <c r="E574" s="175">
        <v>3.3001000000000003E-3</v>
      </c>
      <c r="F574" s="175">
        <v>1.0000000000000001E-5</v>
      </c>
      <c r="G574" s="175" t="s">
        <v>186</v>
      </c>
      <c r="H574" s="175" t="s">
        <v>15</v>
      </c>
      <c r="I574" s="175">
        <v>30</v>
      </c>
      <c r="J574" s="175">
        <v>30.1</v>
      </c>
      <c r="K574" s="175" t="s">
        <v>91</v>
      </c>
      <c r="L574" s="175">
        <v>3.6592000000000002</v>
      </c>
      <c r="M574" s="175">
        <v>11103</v>
      </c>
      <c r="N574" s="175">
        <v>3.7773000000000003</v>
      </c>
      <c r="O574" s="175">
        <v>10742</v>
      </c>
    </row>
    <row r="575" spans="2:15" x14ac:dyDescent="0.25">
      <c r="B575" s="175" t="s">
        <v>1314</v>
      </c>
      <c r="C575" s="175" t="s">
        <v>111</v>
      </c>
      <c r="D575" s="175">
        <v>3.3E-4</v>
      </c>
      <c r="E575" s="175">
        <v>3.3001000000000003E-3</v>
      </c>
      <c r="F575" s="175">
        <v>1E-4</v>
      </c>
      <c r="G575" s="175" t="s">
        <v>186</v>
      </c>
      <c r="H575" s="175" t="s">
        <v>15</v>
      </c>
      <c r="I575" s="175">
        <v>30</v>
      </c>
      <c r="J575" s="175">
        <v>30.1</v>
      </c>
      <c r="K575" s="175" t="s">
        <v>91</v>
      </c>
      <c r="L575" s="175">
        <v>56.616999999999997</v>
      </c>
      <c r="M575" s="175">
        <v>3922.7</v>
      </c>
      <c r="N575" s="175">
        <v>56.616</v>
      </c>
      <c r="O575" s="175">
        <v>3922.6</v>
      </c>
    </row>
    <row r="576" spans="2:15" x14ac:dyDescent="0.25">
      <c r="B576" s="175" t="s">
        <v>503</v>
      </c>
      <c r="C576" s="175" t="s">
        <v>111</v>
      </c>
      <c r="D576" s="175">
        <v>3.3E-3</v>
      </c>
      <c r="E576" s="175">
        <v>3.3000999999999996E-2</v>
      </c>
      <c r="F576" s="175">
        <v>1E-8</v>
      </c>
      <c r="G576" s="175" t="s">
        <v>186</v>
      </c>
      <c r="H576" s="175" t="s">
        <v>15</v>
      </c>
      <c r="I576" s="175">
        <v>0.01</v>
      </c>
      <c r="J576" s="175">
        <v>2.0010000000000003E-2</v>
      </c>
      <c r="K576" s="175" t="s">
        <v>91</v>
      </c>
      <c r="L576" s="175">
        <v>2.4</v>
      </c>
      <c r="M576" s="175">
        <v>2100</v>
      </c>
      <c r="N576" s="175">
        <v>2.3005</v>
      </c>
      <c r="O576" s="175">
        <v>2087.6</v>
      </c>
    </row>
    <row r="577" spans="2:15" x14ac:dyDescent="0.25">
      <c r="B577" s="175" t="s">
        <v>504</v>
      </c>
      <c r="C577" s="175" t="s">
        <v>111</v>
      </c>
      <c r="D577" s="175">
        <v>3.3E-3</v>
      </c>
      <c r="E577" s="175">
        <v>3.3000999999999996E-2</v>
      </c>
      <c r="F577" s="175">
        <v>1.0000000000000001E-7</v>
      </c>
      <c r="G577" s="175" t="s">
        <v>186</v>
      </c>
      <c r="H577" s="175" t="s">
        <v>15</v>
      </c>
      <c r="I577" s="175">
        <v>0.01</v>
      </c>
      <c r="J577" s="175">
        <v>2.0010000000000003E-2</v>
      </c>
      <c r="K577" s="175" t="s">
        <v>91</v>
      </c>
      <c r="L577" s="175">
        <v>2.4</v>
      </c>
      <c r="M577" s="175">
        <v>2100</v>
      </c>
      <c r="N577" s="175">
        <v>2.3157000000000001</v>
      </c>
      <c r="O577" s="175">
        <v>2087.1</v>
      </c>
    </row>
    <row r="578" spans="2:15" x14ac:dyDescent="0.25">
      <c r="B578" s="175" t="s">
        <v>505</v>
      </c>
      <c r="C578" s="175" t="s">
        <v>111</v>
      </c>
      <c r="D578" s="175">
        <v>3.3E-3</v>
      </c>
      <c r="E578" s="175">
        <v>3.3000999999999996E-2</v>
      </c>
      <c r="F578" s="175">
        <v>9.9999999999999995E-7</v>
      </c>
      <c r="G578" s="175" t="s">
        <v>186</v>
      </c>
      <c r="H578" s="175" t="s">
        <v>15</v>
      </c>
      <c r="I578" s="175">
        <v>0.01</v>
      </c>
      <c r="J578" s="175">
        <v>2.0010000000000003E-2</v>
      </c>
      <c r="K578" s="175" t="s">
        <v>91</v>
      </c>
      <c r="L578" s="175">
        <v>4.0896999999999997</v>
      </c>
      <c r="M578" s="175">
        <v>2048.8000000000002</v>
      </c>
      <c r="N578" s="175">
        <v>4.1185</v>
      </c>
      <c r="O578" s="175">
        <v>2039.4999999999998</v>
      </c>
    </row>
    <row r="579" spans="2:15" x14ac:dyDescent="0.25">
      <c r="B579" s="175" t="s">
        <v>506</v>
      </c>
      <c r="C579" s="175" t="s">
        <v>111</v>
      </c>
      <c r="D579" s="175">
        <v>3.3E-3</v>
      </c>
      <c r="E579" s="175">
        <v>3.3000999999999996E-2</v>
      </c>
      <c r="F579" s="175">
        <v>1.0000000000000001E-5</v>
      </c>
      <c r="G579" s="175" t="s">
        <v>186</v>
      </c>
      <c r="H579" s="175" t="s">
        <v>15</v>
      </c>
      <c r="I579" s="175">
        <v>0.01</v>
      </c>
      <c r="J579" s="175">
        <v>2.0010000000000003E-2</v>
      </c>
      <c r="K579" s="175" t="s">
        <v>91</v>
      </c>
      <c r="L579" s="175">
        <v>54.774000000000001</v>
      </c>
      <c r="M579" s="175">
        <v>1117.8</v>
      </c>
      <c r="N579" s="175">
        <v>54.772999999999996</v>
      </c>
      <c r="O579" s="175">
        <v>1117.6999999999998</v>
      </c>
    </row>
    <row r="580" spans="2:15" x14ac:dyDescent="0.25">
      <c r="B580" s="175" t="s">
        <v>507</v>
      </c>
      <c r="C580" s="175" t="s">
        <v>111</v>
      </c>
      <c r="D580" s="175">
        <v>3.3E-3</v>
      </c>
      <c r="E580" s="175">
        <v>3.3000999999999996E-2</v>
      </c>
      <c r="F580" s="175">
        <v>1E-4</v>
      </c>
      <c r="G580" s="175" t="s">
        <v>186</v>
      </c>
      <c r="H580" s="175" t="s">
        <v>15</v>
      </c>
      <c r="I580" s="175">
        <v>0.01</v>
      </c>
      <c r="J580" s="175">
        <v>2.0010000000000003E-2</v>
      </c>
      <c r="K580" s="175" t="s">
        <v>91</v>
      </c>
      <c r="L580" s="175">
        <v>576.95000000000005</v>
      </c>
      <c r="M580" s="175">
        <v>144.81</v>
      </c>
      <c r="N580" s="175">
        <v>576.95000000000005</v>
      </c>
      <c r="O580" s="175">
        <v>144.75</v>
      </c>
    </row>
    <row r="581" spans="2:15" x14ac:dyDescent="0.25">
      <c r="B581" s="175" t="s">
        <v>508</v>
      </c>
      <c r="C581" s="175" t="s">
        <v>111</v>
      </c>
      <c r="D581" s="175">
        <v>3.3E-3</v>
      </c>
      <c r="E581" s="175">
        <v>3.3000999999999996E-2</v>
      </c>
      <c r="F581" s="175">
        <v>1E-8</v>
      </c>
      <c r="G581" s="175" t="s">
        <v>186</v>
      </c>
      <c r="H581" s="175" t="s">
        <v>15</v>
      </c>
      <c r="I581" s="175">
        <v>0.02</v>
      </c>
      <c r="J581" s="175">
        <v>4.5010000000000001E-2</v>
      </c>
      <c r="K581" s="175" t="s">
        <v>91</v>
      </c>
      <c r="L581" s="175">
        <v>3.8</v>
      </c>
      <c r="M581" s="175">
        <v>1000</v>
      </c>
      <c r="N581" s="175">
        <v>2.2968000000000002</v>
      </c>
      <c r="O581" s="175">
        <v>1043.6000000000001</v>
      </c>
    </row>
    <row r="582" spans="2:15" x14ac:dyDescent="0.25">
      <c r="B582" s="175" t="s">
        <v>509</v>
      </c>
      <c r="C582" s="175" t="s">
        <v>111</v>
      </c>
      <c r="D582" s="175">
        <v>3.3E-3</v>
      </c>
      <c r="E582" s="175">
        <v>3.3000999999999996E-2</v>
      </c>
      <c r="F582" s="175">
        <v>1.0000000000000001E-7</v>
      </c>
      <c r="G582" s="175" t="s">
        <v>186</v>
      </c>
      <c r="H582" s="175" t="s">
        <v>15</v>
      </c>
      <c r="I582" s="175">
        <v>0.02</v>
      </c>
      <c r="J582" s="175">
        <v>4.5010000000000001E-2</v>
      </c>
      <c r="K582" s="175" t="s">
        <v>91</v>
      </c>
      <c r="L582" s="175">
        <v>3.8</v>
      </c>
      <c r="M582" s="175">
        <v>1000</v>
      </c>
      <c r="N582" s="175">
        <v>2.3282000000000003</v>
      </c>
      <c r="O582" s="175">
        <v>1042.8</v>
      </c>
    </row>
    <row r="583" spans="2:15" x14ac:dyDescent="0.25">
      <c r="B583" s="175" t="s">
        <v>510</v>
      </c>
      <c r="C583" s="175" t="s">
        <v>111</v>
      </c>
      <c r="D583" s="175">
        <v>3.3E-3</v>
      </c>
      <c r="E583" s="175">
        <v>3.3000999999999996E-2</v>
      </c>
      <c r="F583" s="175">
        <v>9.9999999999999995E-7</v>
      </c>
      <c r="G583" s="175" t="s">
        <v>186</v>
      </c>
      <c r="H583" s="175" t="s">
        <v>15</v>
      </c>
      <c r="I583" s="175">
        <v>0.02</v>
      </c>
      <c r="J583" s="175">
        <v>4.5010000000000001E-2</v>
      </c>
      <c r="K583" s="175" t="s">
        <v>91</v>
      </c>
      <c r="L583" s="175">
        <v>4.9169999999999998</v>
      </c>
      <c r="M583" s="175">
        <v>977.92</v>
      </c>
      <c r="N583" s="175">
        <v>4.9144999999999994</v>
      </c>
      <c r="O583" s="175">
        <v>977.93</v>
      </c>
    </row>
    <row r="584" spans="2:15" x14ac:dyDescent="0.25">
      <c r="B584" s="175" t="s">
        <v>511</v>
      </c>
      <c r="C584" s="175" t="s">
        <v>111</v>
      </c>
      <c r="D584" s="175">
        <v>3.3E-3</v>
      </c>
      <c r="E584" s="175">
        <v>3.3000999999999996E-2</v>
      </c>
      <c r="F584" s="175">
        <v>1.0000000000000001E-5</v>
      </c>
      <c r="G584" s="175" t="s">
        <v>186</v>
      </c>
      <c r="H584" s="175" t="s">
        <v>15</v>
      </c>
      <c r="I584" s="175">
        <v>0.02</v>
      </c>
      <c r="J584" s="175">
        <v>4.5010000000000001E-2</v>
      </c>
      <c r="K584" s="175" t="s">
        <v>91</v>
      </c>
      <c r="L584" s="175">
        <v>56.864999999999995</v>
      </c>
      <c r="M584" s="175">
        <v>350.66</v>
      </c>
      <c r="N584" s="175">
        <v>56.863</v>
      </c>
      <c r="O584" s="175">
        <v>350.54999999999995</v>
      </c>
    </row>
    <row r="585" spans="2:15" x14ac:dyDescent="0.25">
      <c r="B585" s="175" t="s">
        <v>512</v>
      </c>
      <c r="C585" s="175" t="s">
        <v>111</v>
      </c>
      <c r="D585" s="175">
        <v>3.3E-3</v>
      </c>
      <c r="E585" s="175">
        <v>3.3000999999999996E-2</v>
      </c>
      <c r="F585" s="175">
        <v>1E-4</v>
      </c>
      <c r="G585" s="175" t="s">
        <v>186</v>
      </c>
      <c r="H585" s="175" t="s">
        <v>15</v>
      </c>
      <c r="I585" s="175">
        <v>0.02</v>
      </c>
      <c r="J585" s="175">
        <v>4.5010000000000001E-2</v>
      </c>
      <c r="K585" s="175" t="s">
        <v>91</v>
      </c>
      <c r="L585" s="175">
        <v>577.26</v>
      </c>
      <c r="M585" s="175">
        <v>38.406999999999996</v>
      </c>
      <c r="N585" s="175">
        <v>577.26</v>
      </c>
      <c r="O585" s="175">
        <v>38.349000000000004</v>
      </c>
    </row>
    <row r="586" spans="2:15" x14ac:dyDescent="0.25">
      <c r="B586" s="175" t="s">
        <v>513</v>
      </c>
      <c r="C586" s="175" t="s">
        <v>111</v>
      </c>
      <c r="D586" s="175">
        <v>3.3E-3</v>
      </c>
      <c r="E586" s="175">
        <v>3.3000999999999996E-2</v>
      </c>
      <c r="F586" s="175">
        <v>1E-8</v>
      </c>
      <c r="G586" s="175" t="s">
        <v>186</v>
      </c>
      <c r="H586" s="175" t="s">
        <v>15</v>
      </c>
      <c r="I586" s="175">
        <v>4.4999999999999998E-2</v>
      </c>
      <c r="J586" s="175">
        <v>1.0000100000000001</v>
      </c>
      <c r="K586" s="175" t="s">
        <v>91</v>
      </c>
      <c r="L586" s="175">
        <v>2.4</v>
      </c>
      <c r="M586" s="175">
        <v>470</v>
      </c>
      <c r="N586" s="175">
        <v>2.2997999999999998</v>
      </c>
      <c r="O586" s="175">
        <v>465.62</v>
      </c>
    </row>
    <row r="587" spans="2:15" x14ac:dyDescent="0.25">
      <c r="B587" s="175" t="s">
        <v>514</v>
      </c>
      <c r="C587" s="175" t="s">
        <v>111</v>
      </c>
      <c r="D587" s="175">
        <v>3.3E-3</v>
      </c>
      <c r="E587" s="175">
        <v>3.3000999999999996E-2</v>
      </c>
      <c r="F587" s="175">
        <v>1.0000000000000001E-7</v>
      </c>
      <c r="G587" s="175" t="s">
        <v>186</v>
      </c>
      <c r="H587" s="175" t="s">
        <v>15</v>
      </c>
      <c r="I587" s="175">
        <v>4.4999999999999998E-2</v>
      </c>
      <c r="J587" s="175">
        <v>1.0000100000000001</v>
      </c>
      <c r="K587" s="175" t="s">
        <v>91</v>
      </c>
      <c r="L587" s="175">
        <v>2.4</v>
      </c>
      <c r="M587" s="175">
        <v>470</v>
      </c>
      <c r="N587" s="175">
        <v>2.3464</v>
      </c>
      <c r="O587" s="175">
        <v>464.49</v>
      </c>
    </row>
    <row r="588" spans="2:15" x14ac:dyDescent="0.25">
      <c r="B588" s="175" t="s">
        <v>515</v>
      </c>
      <c r="C588" s="175" t="s">
        <v>111</v>
      </c>
      <c r="D588" s="175">
        <v>3.3E-3</v>
      </c>
      <c r="E588" s="175">
        <v>3.3000999999999996E-2</v>
      </c>
      <c r="F588" s="175">
        <v>9.9999999999999995E-7</v>
      </c>
      <c r="G588" s="175" t="s">
        <v>186</v>
      </c>
      <c r="H588" s="175" t="s">
        <v>15</v>
      </c>
      <c r="I588" s="175">
        <v>4.4999999999999998E-2</v>
      </c>
      <c r="J588" s="175">
        <v>1.0000100000000001</v>
      </c>
      <c r="K588" s="175" t="s">
        <v>91</v>
      </c>
      <c r="L588" s="175">
        <v>5.6395999999999997</v>
      </c>
      <c r="M588" s="175">
        <v>392.40999999999997</v>
      </c>
      <c r="N588" s="175">
        <v>5.6368999999999998</v>
      </c>
      <c r="O588" s="175">
        <v>392.36</v>
      </c>
    </row>
    <row r="589" spans="2:15" x14ac:dyDescent="0.25">
      <c r="B589" s="175" t="s">
        <v>516</v>
      </c>
      <c r="C589" s="175" t="s">
        <v>111</v>
      </c>
      <c r="D589" s="175">
        <v>3.3E-3</v>
      </c>
      <c r="E589" s="175">
        <v>3.3000999999999996E-2</v>
      </c>
      <c r="F589" s="175">
        <v>1.0000000000000001E-5</v>
      </c>
      <c r="G589" s="175" t="s">
        <v>186</v>
      </c>
      <c r="H589" s="175" t="s">
        <v>15</v>
      </c>
      <c r="I589" s="175">
        <v>4.4999999999999998E-2</v>
      </c>
      <c r="J589" s="175">
        <v>1.0000100000000001</v>
      </c>
      <c r="K589" s="175" t="s">
        <v>91</v>
      </c>
      <c r="L589" s="175">
        <v>57.583999999999996</v>
      </c>
      <c r="M589" s="175">
        <v>84.81</v>
      </c>
      <c r="N589" s="175">
        <v>57.582999999999998</v>
      </c>
      <c r="O589" s="175">
        <v>84.671999999999997</v>
      </c>
    </row>
    <row r="590" spans="2:15" x14ac:dyDescent="0.25">
      <c r="B590" s="175" t="s">
        <v>517</v>
      </c>
      <c r="C590" s="175" t="s">
        <v>111</v>
      </c>
      <c r="D590" s="175">
        <v>3.3E-3</v>
      </c>
      <c r="E590" s="175">
        <v>3.3000999999999996E-2</v>
      </c>
      <c r="F590" s="175">
        <v>1E-4</v>
      </c>
      <c r="G590" s="175" t="s">
        <v>186</v>
      </c>
      <c r="H590" s="175" t="s">
        <v>15</v>
      </c>
      <c r="I590" s="175">
        <v>4.4999999999999998E-2</v>
      </c>
      <c r="J590" s="175">
        <v>1.0000100000000001</v>
      </c>
      <c r="K590" s="175" t="s">
        <v>91</v>
      </c>
      <c r="L590" s="175">
        <v>577.34</v>
      </c>
      <c r="M590" s="175">
        <v>8.7265999999999995</v>
      </c>
      <c r="N590" s="175">
        <v>577.34</v>
      </c>
      <c r="O590" s="175">
        <v>8.668099999999999</v>
      </c>
    </row>
    <row r="591" spans="2:15" x14ac:dyDescent="0.25">
      <c r="B591" s="175" t="s">
        <v>518</v>
      </c>
      <c r="C591" s="175" t="s">
        <v>111</v>
      </c>
      <c r="D591" s="175">
        <v>3.3E-3</v>
      </c>
      <c r="E591" s="175">
        <v>3.3000999999999996E-2</v>
      </c>
      <c r="F591" s="175">
        <v>1E-8</v>
      </c>
      <c r="G591" s="175" t="s">
        <v>186</v>
      </c>
      <c r="H591" s="175" t="s">
        <v>15</v>
      </c>
      <c r="I591" s="175">
        <v>1</v>
      </c>
      <c r="J591" s="175">
        <v>5.01</v>
      </c>
      <c r="K591" s="175" t="s">
        <v>91</v>
      </c>
      <c r="L591" s="175">
        <v>2.4</v>
      </c>
      <c r="M591" s="175">
        <v>930</v>
      </c>
      <c r="N591" s="175">
        <v>2.3048000000000002</v>
      </c>
      <c r="O591" s="175">
        <v>925.75</v>
      </c>
    </row>
    <row r="592" spans="2:15" x14ac:dyDescent="0.25">
      <c r="B592" s="175" t="s">
        <v>519</v>
      </c>
      <c r="C592" s="175" t="s">
        <v>111</v>
      </c>
      <c r="D592" s="175">
        <v>3.3E-3</v>
      </c>
      <c r="E592" s="175">
        <v>3.3000999999999996E-2</v>
      </c>
      <c r="F592" s="175">
        <v>1.0000000000000001E-7</v>
      </c>
      <c r="G592" s="175" t="s">
        <v>186</v>
      </c>
      <c r="H592" s="175" t="s">
        <v>15</v>
      </c>
      <c r="I592" s="175">
        <v>1</v>
      </c>
      <c r="J592" s="175">
        <v>5.01</v>
      </c>
      <c r="K592" s="175" t="s">
        <v>91</v>
      </c>
      <c r="L592" s="175">
        <v>2.4</v>
      </c>
      <c r="M592" s="175">
        <v>930</v>
      </c>
      <c r="N592" s="175">
        <v>2.3386</v>
      </c>
      <c r="O592" s="175">
        <v>924.88</v>
      </c>
    </row>
    <row r="593" spans="2:15" x14ac:dyDescent="0.25">
      <c r="B593" s="175" t="s">
        <v>520</v>
      </c>
      <c r="C593" s="175" t="s">
        <v>111</v>
      </c>
      <c r="D593" s="175">
        <v>3.3E-3</v>
      </c>
      <c r="E593" s="175">
        <v>3.3000999999999996E-2</v>
      </c>
      <c r="F593" s="175">
        <v>9.9999999999999995E-7</v>
      </c>
      <c r="G593" s="175" t="s">
        <v>186</v>
      </c>
      <c r="H593" s="175" t="s">
        <v>15</v>
      </c>
      <c r="I593" s="175">
        <v>1</v>
      </c>
      <c r="J593" s="175">
        <v>5.01</v>
      </c>
      <c r="K593" s="175" t="s">
        <v>91</v>
      </c>
      <c r="L593" s="175">
        <v>5.0491000000000001</v>
      </c>
      <c r="M593" s="175">
        <v>857.92000000000007</v>
      </c>
      <c r="N593" s="175">
        <v>5.0465999999999998</v>
      </c>
      <c r="O593" s="175">
        <v>857.92000000000007</v>
      </c>
    </row>
    <row r="594" spans="2:15" x14ac:dyDescent="0.25">
      <c r="B594" s="175" t="s">
        <v>521</v>
      </c>
      <c r="C594" s="175" t="s">
        <v>111</v>
      </c>
      <c r="D594" s="175">
        <v>3.3E-3</v>
      </c>
      <c r="E594" s="175">
        <v>3.3000999999999996E-2</v>
      </c>
      <c r="F594" s="175">
        <v>1.0000000000000001E-5</v>
      </c>
      <c r="G594" s="175" t="s">
        <v>186</v>
      </c>
      <c r="H594" s="175" t="s">
        <v>15</v>
      </c>
      <c r="I594" s="175">
        <v>1</v>
      </c>
      <c r="J594" s="175">
        <v>5.01</v>
      </c>
      <c r="K594" s="175" t="s">
        <v>91</v>
      </c>
      <c r="L594" s="175">
        <v>57.046999999999997</v>
      </c>
      <c r="M594" s="175">
        <v>284.47000000000003</v>
      </c>
      <c r="N594" s="175">
        <v>57.044999999999995</v>
      </c>
      <c r="O594" s="175">
        <v>284.34999999999997</v>
      </c>
    </row>
    <row r="595" spans="2:15" x14ac:dyDescent="0.25">
      <c r="B595" s="175" t="s">
        <v>522</v>
      </c>
      <c r="C595" s="175" t="s">
        <v>111</v>
      </c>
      <c r="D595" s="175">
        <v>3.3E-3</v>
      </c>
      <c r="E595" s="175">
        <v>3.3000999999999996E-2</v>
      </c>
      <c r="F595" s="175">
        <v>1E-4</v>
      </c>
      <c r="G595" s="175" t="s">
        <v>186</v>
      </c>
      <c r="H595" s="175" t="s">
        <v>15</v>
      </c>
      <c r="I595" s="175">
        <v>1</v>
      </c>
      <c r="J595" s="175">
        <v>5.01</v>
      </c>
      <c r="K595" s="175" t="s">
        <v>91</v>
      </c>
      <c r="L595" s="175">
        <v>577.28</v>
      </c>
      <c r="M595" s="175">
        <v>30.669999999999998</v>
      </c>
      <c r="N595" s="175">
        <v>577.28</v>
      </c>
      <c r="O595" s="175">
        <v>30.612000000000002</v>
      </c>
    </row>
    <row r="596" spans="2:15" x14ac:dyDescent="0.25">
      <c r="B596" s="175" t="s">
        <v>523</v>
      </c>
      <c r="C596" s="175" t="s">
        <v>111</v>
      </c>
      <c r="D596" s="175">
        <v>3.3E-3</v>
      </c>
      <c r="E596" s="175">
        <v>3.3000999999999996E-2</v>
      </c>
      <c r="F596" s="175">
        <v>1E-8</v>
      </c>
      <c r="G596" s="175" t="s">
        <v>186</v>
      </c>
      <c r="H596" s="175" t="s">
        <v>15</v>
      </c>
      <c r="I596" s="175">
        <v>5</v>
      </c>
      <c r="J596" s="175">
        <v>10.01</v>
      </c>
      <c r="K596" s="175" t="s">
        <v>91</v>
      </c>
      <c r="L596" s="175">
        <v>3.8</v>
      </c>
      <c r="M596" s="175">
        <v>2300</v>
      </c>
      <c r="N596" s="175">
        <v>3.4643999999999999</v>
      </c>
      <c r="O596" s="175">
        <v>2309.4</v>
      </c>
    </row>
    <row r="597" spans="2:15" x14ac:dyDescent="0.25">
      <c r="B597" s="175" t="s">
        <v>524</v>
      </c>
      <c r="C597" s="175" t="s">
        <v>111</v>
      </c>
      <c r="D597" s="175">
        <v>3.3E-3</v>
      </c>
      <c r="E597" s="175">
        <v>3.3000999999999996E-2</v>
      </c>
      <c r="F597" s="175">
        <v>1.0000000000000001E-7</v>
      </c>
      <c r="G597" s="175" t="s">
        <v>186</v>
      </c>
      <c r="H597" s="175" t="s">
        <v>15</v>
      </c>
      <c r="I597" s="175">
        <v>5</v>
      </c>
      <c r="J597" s="175">
        <v>10.01</v>
      </c>
      <c r="K597" s="175" t="s">
        <v>91</v>
      </c>
      <c r="L597" s="175">
        <v>3.8</v>
      </c>
      <c r="M597" s="175">
        <v>2300</v>
      </c>
      <c r="N597" s="175">
        <v>3.4807000000000001</v>
      </c>
      <c r="O597" s="175">
        <v>2309</v>
      </c>
    </row>
    <row r="598" spans="2:15" x14ac:dyDescent="0.25">
      <c r="B598" s="175" t="s">
        <v>525</v>
      </c>
      <c r="C598" s="175" t="s">
        <v>111</v>
      </c>
      <c r="D598" s="175">
        <v>3.3E-3</v>
      </c>
      <c r="E598" s="175">
        <v>3.3000999999999996E-2</v>
      </c>
      <c r="F598" s="175">
        <v>9.9999999999999995E-7</v>
      </c>
      <c r="G598" s="175" t="s">
        <v>186</v>
      </c>
      <c r="H598" s="175" t="s">
        <v>15</v>
      </c>
      <c r="I598" s="175">
        <v>5</v>
      </c>
      <c r="J598" s="175">
        <v>10.01</v>
      </c>
      <c r="K598" s="175" t="s">
        <v>91</v>
      </c>
      <c r="L598" s="175">
        <v>5.0186000000000002</v>
      </c>
      <c r="M598" s="175">
        <v>2268.6999999999998</v>
      </c>
      <c r="N598" s="175">
        <v>5.0129000000000001</v>
      </c>
      <c r="O598" s="175">
        <v>2268.8000000000002</v>
      </c>
    </row>
    <row r="599" spans="2:15" x14ac:dyDescent="0.25">
      <c r="B599" s="175" t="s">
        <v>526</v>
      </c>
      <c r="C599" s="175" t="s">
        <v>111</v>
      </c>
      <c r="D599" s="175">
        <v>3.3E-3</v>
      </c>
      <c r="E599" s="175">
        <v>3.3000999999999996E-2</v>
      </c>
      <c r="F599" s="175">
        <v>1.0000000000000001E-5</v>
      </c>
      <c r="G599" s="175" t="s">
        <v>186</v>
      </c>
      <c r="H599" s="175" t="s">
        <v>15</v>
      </c>
      <c r="I599" s="175">
        <v>5</v>
      </c>
      <c r="J599" s="175">
        <v>10.01</v>
      </c>
      <c r="K599" s="175" t="s">
        <v>91</v>
      </c>
      <c r="L599" s="175">
        <v>54.396999999999998</v>
      </c>
      <c r="M599" s="175">
        <v>1333.5</v>
      </c>
      <c r="N599" s="175">
        <v>54.39</v>
      </c>
      <c r="O599" s="175">
        <v>1333.5</v>
      </c>
    </row>
    <row r="600" spans="2:15" x14ac:dyDescent="0.25">
      <c r="B600" s="175" t="s">
        <v>527</v>
      </c>
      <c r="C600" s="175" t="s">
        <v>111</v>
      </c>
      <c r="D600" s="175">
        <v>3.3E-3</v>
      </c>
      <c r="E600" s="175">
        <v>3.3000999999999996E-2</v>
      </c>
      <c r="F600" s="175">
        <v>1E-4</v>
      </c>
      <c r="G600" s="175" t="s">
        <v>186</v>
      </c>
      <c r="H600" s="175" t="s">
        <v>15</v>
      </c>
      <c r="I600" s="175">
        <v>5</v>
      </c>
      <c r="J600" s="175">
        <v>10.01</v>
      </c>
      <c r="K600" s="175" t="s">
        <v>91</v>
      </c>
      <c r="L600" s="175">
        <v>576.87</v>
      </c>
      <c r="M600" s="175">
        <v>180.75</v>
      </c>
      <c r="N600" s="175">
        <v>576.87</v>
      </c>
      <c r="O600" s="175">
        <v>180.65</v>
      </c>
    </row>
    <row r="601" spans="2:15" x14ac:dyDescent="0.25">
      <c r="B601" s="175" t="s">
        <v>528</v>
      </c>
      <c r="C601" s="175" t="s">
        <v>111</v>
      </c>
      <c r="D601" s="175">
        <v>3.3E-3</v>
      </c>
      <c r="E601" s="175">
        <v>3.3000999999999996E-2</v>
      </c>
      <c r="F601" s="175">
        <v>1E-8</v>
      </c>
      <c r="G601" s="175" t="s">
        <v>186</v>
      </c>
      <c r="H601" s="175" t="s">
        <v>15</v>
      </c>
      <c r="I601" s="175">
        <v>10</v>
      </c>
      <c r="J601" s="175">
        <v>30</v>
      </c>
      <c r="K601" s="175" t="s">
        <v>91</v>
      </c>
      <c r="L601" s="175">
        <v>5.3</v>
      </c>
      <c r="M601" s="175">
        <v>4600</v>
      </c>
      <c r="N601" s="175">
        <v>4.6162999999999998</v>
      </c>
      <c r="O601" s="175">
        <v>4619.9000000000005</v>
      </c>
    </row>
    <row r="602" spans="2:15" x14ac:dyDescent="0.25">
      <c r="B602" s="175" t="s">
        <v>529</v>
      </c>
      <c r="C602" s="175" t="s">
        <v>111</v>
      </c>
      <c r="D602" s="175">
        <v>3.3E-3</v>
      </c>
      <c r="E602" s="175">
        <v>3.3000999999999996E-2</v>
      </c>
      <c r="F602" s="175">
        <v>1.0000000000000001E-7</v>
      </c>
      <c r="G602" s="175" t="s">
        <v>186</v>
      </c>
      <c r="H602" s="175" t="s">
        <v>15</v>
      </c>
      <c r="I602" s="175">
        <v>10</v>
      </c>
      <c r="J602" s="175">
        <v>30</v>
      </c>
      <c r="K602" s="175" t="s">
        <v>91</v>
      </c>
      <c r="L602" s="175">
        <v>5.3</v>
      </c>
      <c r="M602" s="175">
        <v>4600</v>
      </c>
      <c r="N602" s="175">
        <v>4.6261999999999999</v>
      </c>
      <c r="O602" s="175">
        <v>4619.6000000000004</v>
      </c>
    </row>
    <row r="603" spans="2:15" x14ac:dyDescent="0.25">
      <c r="B603" s="175" t="s">
        <v>530</v>
      </c>
      <c r="C603" s="175" t="s">
        <v>111</v>
      </c>
      <c r="D603" s="175">
        <v>3.3E-3</v>
      </c>
      <c r="E603" s="175">
        <v>3.3000999999999996E-2</v>
      </c>
      <c r="F603" s="175">
        <v>9.9999999999999995E-7</v>
      </c>
      <c r="G603" s="175" t="s">
        <v>186</v>
      </c>
      <c r="H603" s="175" t="s">
        <v>15</v>
      </c>
      <c r="I603" s="175">
        <v>10</v>
      </c>
      <c r="J603" s="175">
        <v>30</v>
      </c>
      <c r="K603" s="175" t="s">
        <v>91</v>
      </c>
      <c r="L603" s="175">
        <v>5.5293999999999999</v>
      </c>
      <c r="M603" s="175">
        <v>4595.5</v>
      </c>
      <c r="N603" s="175">
        <v>5.5179</v>
      </c>
      <c r="O603" s="175">
        <v>4595.7999999999993</v>
      </c>
    </row>
    <row r="604" spans="2:15" x14ac:dyDescent="0.25">
      <c r="B604" s="175" t="s">
        <v>531</v>
      </c>
      <c r="C604" s="175" t="s">
        <v>111</v>
      </c>
      <c r="D604" s="175">
        <v>3.3E-3</v>
      </c>
      <c r="E604" s="175">
        <v>3.3000999999999996E-2</v>
      </c>
      <c r="F604" s="175">
        <v>1.0000000000000001E-5</v>
      </c>
      <c r="G604" s="175" t="s">
        <v>186</v>
      </c>
      <c r="H604" s="175" t="s">
        <v>15</v>
      </c>
      <c r="I604" s="175">
        <v>10</v>
      </c>
      <c r="J604" s="175">
        <v>30</v>
      </c>
      <c r="K604" s="175" t="s">
        <v>91</v>
      </c>
      <c r="L604" s="175">
        <v>49.259</v>
      </c>
      <c r="M604" s="175">
        <v>3578.8</v>
      </c>
      <c r="N604" s="175">
        <v>49.247</v>
      </c>
      <c r="O604" s="175">
        <v>3578.8</v>
      </c>
    </row>
    <row r="605" spans="2:15" x14ac:dyDescent="0.25">
      <c r="B605" s="175" t="s">
        <v>532</v>
      </c>
      <c r="C605" s="175" t="s">
        <v>111</v>
      </c>
      <c r="D605" s="175">
        <v>3.3E-3</v>
      </c>
      <c r="E605" s="175">
        <v>3.3000999999999996E-2</v>
      </c>
      <c r="F605" s="175">
        <v>1E-4</v>
      </c>
      <c r="G605" s="175" t="s">
        <v>186</v>
      </c>
      <c r="H605" s="175" t="s">
        <v>15</v>
      </c>
      <c r="I605" s="175">
        <v>10</v>
      </c>
      <c r="J605" s="175">
        <v>30</v>
      </c>
      <c r="K605" s="175" t="s">
        <v>91</v>
      </c>
      <c r="L605" s="175">
        <v>575.41</v>
      </c>
      <c r="M605" s="175">
        <v>695.30000000000007</v>
      </c>
      <c r="N605" s="175">
        <v>575.4</v>
      </c>
      <c r="O605" s="175">
        <v>695.06000000000006</v>
      </c>
    </row>
    <row r="606" spans="2:15" x14ac:dyDescent="0.25">
      <c r="B606" s="175" t="s">
        <v>1315</v>
      </c>
      <c r="C606" s="175" t="s">
        <v>111</v>
      </c>
      <c r="D606" s="175">
        <v>3.3E-3</v>
      </c>
      <c r="E606" s="175">
        <v>3.3000999999999996E-2</v>
      </c>
      <c r="F606" s="175">
        <v>1E-4</v>
      </c>
      <c r="G606" s="175" t="s">
        <v>186</v>
      </c>
      <c r="H606" s="175" t="s">
        <v>15</v>
      </c>
      <c r="I606" s="175">
        <v>30</v>
      </c>
      <c r="J606" s="175">
        <v>30.01</v>
      </c>
      <c r="K606" s="175" t="s">
        <v>91</v>
      </c>
      <c r="L606" s="175">
        <v>5.3</v>
      </c>
      <c r="M606" s="175">
        <v>4600</v>
      </c>
      <c r="N606" s="175">
        <v>4.6162999999999998</v>
      </c>
      <c r="O606" s="175">
        <v>4619.9000000000005</v>
      </c>
    </row>
    <row r="607" spans="2:15" x14ac:dyDescent="0.25">
      <c r="B607" s="175" t="s">
        <v>1315</v>
      </c>
      <c r="C607" s="175" t="s">
        <v>111</v>
      </c>
      <c r="D607" s="175">
        <v>3.3E-3</v>
      </c>
      <c r="E607" s="175">
        <v>3.3000999999999996E-2</v>
      </c>
      <c r="F607" s="175">
        <v>1E-4</v>
      </c>
      <c r="G607" s="175" t="s">
        <v>186</v>
      </c>
      <c r="H607" s="175" t="s">
        <v>15</v>
      </c>
      <c r="I607" s="175">
        <v>30</v>
      </c>
      <c r="J607" s="175">
        <v>30.01</v>
      </c>
      <c r="K607" s="175" t="s">
        <v>91</v>
      </c>
      <c r="L607" s="175">
        <v>5.3</v>
      </c>
      <c r="M607" s="175">
        <v>4600</v>
      </c>
      <c r="N607" s="175">
        <v>4.6261999999999999</v>
      </c>
      <c r="O607" s="175">
        <v>4619.6000000000004</v>
      </c>
    </row>
    <row r="608" spans="2:15" x14ac:dyDescent="0.25">
      <c r="B608" s="175" t="s">
        <v>1315</v>
      </c>
      <c r="C608" s="175" t="s">
        <v>111</v>
      </c>
      <c r="D608" s="175">
        <v>3.3E-3</v>
      </c>
      <c r="E608" s="175">
        <v>3.3000999999999996E-2</v>
      </c>
      <c r="F608" s="175">
        <v>1E-4</v>
      </c>
      <c r="G608" s="175" t="s">
        <v>186</v>
      </c>
      <c r="H608" s="175" t="s">
        <v>15</v>
      </c>
      <c r="I608" s="175">
        <v>30</v>
      </c>
      <c r="J608" s="175">
        <v>30.01</v>
      </c>
      <c r="K608" s="175" t="s">
        <v>91</v>
      </c>
      <c r="L608" s="175">
        <v>5.5293999999999999</v>
      </c>
      <c r="M608" s="175">
        <v>4595.5</v>
      </c>
      <c r="N608" s="175">
        <v>5.5179</v>
      </c>
      <c r="O608" s="175">
        <v>4595.7999999999993</v>
      </c>
    </row>
    <row r="609" spans="2:15" x14ac:dyDescent="0.25">
      <c r="B609" s="175" t="s">
        <v>1315</v>
      </c>
      <c r="C609" s="175" t="s">
        <v>111</v>
      </c>
      <c r="D609" s="175">
        <v>3.3E-3</v>
      </c>
      <c r="E609" s="175">
        <v>3.3000999999999996E-2</v>
      </c>
      <c r="F609" s="175">
        <v>1E-4</v>
      </c>
      <c r="G609" s="175" t="s">
        <v>186</v>
      </c>
      <c r="H609" s="175" t="s">
        <v>15</v>
      </c>
      <c r="I609" s="175">
        <v>30</v>
      </c>
      <c r="J609" s="175">
        <v>30.01</v>
      </c>
      <c r="K609" s="175" t="s">
        <v>91</v>
      </c>
      <c r="L609" s="175">
        <v>49.259</v>
      </c>
      <c r="M609" s="175">
        <v>3578.8</v>
      </c>
      <c r="N609" s="175">
        <v>49.247</v>
      </c>
      <c r="O609" s="175">
        <v>3578.8</v>
      </c>
    </row>
    <row r="610" spans="2:15" x14ac:dyDescent="0.25">
      <c r="B610" s="175" t="s">
        <v>1315</v>
      </c>
      <c r="C610" s="175" t="s">
        <v>111</v>
      </c>
      <c r="D610" s="175">
        <v>3.3E-3</v>
      </c>
      <c r="E610" s="175">
        <v>3.3000999999999996E-2</v>
      </c>
      <c r="F610" s="175">
        <v>1E-4</v>
      </c>
      <c r="G610" s="175" t="s">
        <v>186</v>
      </c>
      <c r="H610" s="175" t="s">
        <v>15</v>
      </c>
      <c r="I610" s="175">
        <v>30</v>
      </c>
      <c r="J610" s="175">
        <v>30.01</v>
      </c>
      <c r="K610" s="175" t="s">
        <v>91</v>
      </c>
      <c r="L610" s="175">
        <v>575.41</v>
      </c>
      <c r="M610" s="175">
        <v>695.30000000000007</v>
      </c>
      <c r="N610" s="175">
        <v>575.4</v>
      </c>
      <c r="O610" s="175">
        <v>695.06000000000006</v>
      </c>
    </row>
    <row r="611" spans="2:15" x14ac:dyDescent="0.25">
      <c r="B611" s="175" t="s">
        <v>533</v>
      </c>
      <c r="C611" s="175" t="s">
        <v>111</v>
      </c>
      <c r="D611" s="175">
        <v>3.3000000000000002E-2</v>
      </c>
      <c r="E611" s="175">
        <v>0.33000999999999997</v>
      </c>
      <c r="F611" s="175">
        <v>9.9999999999999995E-7</v>
      </c>
      <c r="G611" s="175" t="s">
        <v>186</v>
      </c>
      <c r="H611" s="175" t="s">
        <v>207</v>
      </c>
      <c r="I611" s="175">
        <v>0.01</v>
      </c>
      <c r="J611" s="175">
        <v>2.0010000000000003E-2</v>
      </c>
      <c r="K611" s="175" t="s">
        <v>91</v>
      </c>
      <c r="L611" s="175">
        <v>2.3E-2</v>
      </c>
      <c r="M611" s="175">
        <v>2.1</v>
      </c>
      <c r="N611" s="175">
        <v>2.2917E-2</v>
      </c>
      <c r="O611" s="175">
        <v>2.0907</v>
      </c>
    </row>
    <row r="612" spans="2:15" x14ac:dyDescent="0.25">
      <c r="B612" s="175" t="s">
        <v>534</v>
      </c>
      <c r="C612" s="175" t="s">
        <v>111</v>
      </c>
      <c r="D612" s="175">
        <v>3.3000000000000002E-2</v>
      </c>
      <c r="E612" s="175">
        <v>0.33000999999999997</v>
      </c>
      <c r="F612" s="175">
        <v>1.0000000000000001E-5</v>
      </c>
      <c r="G612" s="175" t="s">
        <v>186</v>
      </c>
      <c r="H612" s="175" t="s">
        <v>207</v>
      </c>
      <c r="I612" s="175">
        <v>0.01</v>
      </c>
      <c r="J612" s="175">
        <v>2.0010000000000003E-2</v>
      </c>
      <c r="K612" s="175" t="s">
        <v>91</v>
      </c>
      <c r="L612" s="175">
        <v>2.3E-2</v>
      </c>
      <c r="M612" s="175">
        <v>2.1</v>
      </c>
      <c r="N612" s="175">
        <v>2.3129E-2</v>
      </c>
      <c r="O612" s="175">
        <v>2.0901000000000001</v>
      </c>
    </row>
    <row r="613" spans="2:15" x14ac:dyDescent="0.25">
      <c r="B613" s="175" t="s">
        <v>535</v>
      </c>
      <c r="C613" s="175" t="s">
        <v>111</v>
      </c>
      <c r="D613" s="175">
        <v>3.3000000000000002E-2</v>
      </c>
      <c r="E613" s="175">
        <v>0.33000999999999997</v>
      </c>
      <c r="F613" s="175">
        <v>1E-4</v>
      </c>
      <c r="G613" s="175" t="s">
        <v>186</v>
      </c>
      <c r="H613" s="175" t="s">
        <v>207</v>
      </c>
      <c r="I613" s="175">
        <v>0.01</v>
      </c>
      <c r="J613" s="175">
        <v>2.0010000000000003E-2</v>
      </c>
      <c r="K613" s="175" t="s">
        <v>91</v>
      </c>
      <c r="L613" s="175">
        <v>4.1051999999999998E-2</v>
      </c>
      <c r="M613" s="175">
        <v>2.0453000000000001</v>
      </c>
      <c r="N613" s="175">
        <v>4.1148000000000004E-2</v>
      </c>
      <c r="O613" s="175">
        <v>2.0425</v>
      </c>
    </row>
    <row r="614" spans="2:15" x14ac:dyDescent="0.25">
      <c r="B614" s="175" t="s">
        <v>536</v>
      </c>
      <c r="C614" s="175" t="s">
        <v>111</v>
      </c>
      <c r="D614" s="175">
        <v>3.3000000000000002E-2</v>
      </c>
      <c r="E614" s="175">
        <v>0.33000999999999997</v>
      </c>
      <c r="F614" s="175">
        <v>1E-3</v>
      </c>
      <c r="G614" s="175" t="s">
        <v>186</v>
      </c>
      <c r="H614" s="175" t="s">
        <v>207</v>
      </c>
      <c r="I614" s="175">
        <v>0.01</v>
      </c>
      <c r="J614" s="175">
        <v>2.0010000000000003E-2</v>
      </c>
      <c r="K614" s="175" t="s">
        <v>91</v>
      </c>
      <c r="L614" s="175">
        <v>0.54766999999999999</v>
      </c>
      <c r="M614" s="175">
        <v>1.1202000000000001</v>
      </c>
      <c r="N614" s="175">
        <v>0.54765999999999992</v>
      </c>
      <c r="O614" s="175">
        <v>1.1202000000000001</v>
      </c>
    </row>
    <row r="615" spans="2:15" x14ac:dyDescent="0.25">
      <c r="B615" s="175" t="s">
        <v>537</v>
      </c>
      <c r="C615" s="175" t="s">
        <v>111</v>
      </c>
      <c r="D615" s="175">
        <v>3.3000000000000002E-2</v>
      </c>
      <c r="E615" s="175">
        <v>0.33000999999999997</v>
      </c>
      <c r="F615" s="175">
        <v>0.01</v>
      </c>
      <c r="G615" s="175" t="s">
        <v>186</v>
      </c>
      <c r="H615" s="175" t="s">
        <v>207</v>
      </c>
      <c r="I615" s="175">
        <v>0.01</v>
      </c>
      <c r="J615" s="175">
        <v>2.0010000000000003E-2</v>
      </c>
      <c r="K615" s="175" t="s">
        <v>91</v>
      </c>
      <c r="L615" s="175">
        <v>5.7694999999999999</v>
      </c>
      <c r="M615" s="175">
        <v>0.14516999999999999</v>
      </c>
      <c r="N615" s="175">
        <v>5.7694999999999999</v>
      </c>
      <c r="O615" s="175">
        <v>0.14515</v>
      </c>
    </row>
    <row r="616" spans="2:15" x14ac:dyDescent="0.25">
      <c r="B616" s="175" t="s">
        <v>538</v>
      </c>
      <c r="C616" s="175" t="s">
        <v>111</v>
      </c>
      <c r="D616" s="175">
        <v>3.3000000000000002E-2</v>
      </c>
      <c r="E616" s="175">
        <v>0.33000999999999997</v>
      </c>
      <c r="F616" s="175">
        <v>9.9999999999999995E-7</v>
      </c>
      <c r="G616" s="175" t="s">
        <v>186</v>
      </c>
      <c r="H616" s="175" t="s">
        <v>207</v>
      </c>
      <c r="I616" s="175">
        <v>0.02</v>
      </c>
      <c r="J616" s="175">
        <v>4.5010000000000001E-2</v>
      </c>
      <c r="K616" s="175" t="s">
        <v>91</v>
      </c>
      <c r="L616" s="175">
        <v>3.7999999999999999E-2</v>
      </c>
      <c r="M616" s="175">
        <v>1</v>
      </c>
      <c r="N616" s="175">
        <v>2.3094E-2</v>
      </c>
      <c r="O616" s="175">
        <v>1.0436000000000001</v>
      </c>
    </row>
    <row r="617" spans="2:15" x14ac:dyDescent="0.25">
      <c r="B617" s="175" t="s">
        <v>539</v>
      </c>
      <c r="C617" s="175" t="s">
        <v>111</v>
      </c>
      <c r="D617" s="175">
        <v>3.3000000000000002E-2</v>
      </c>
      <c r="E617" s="175">
        <v>0.33000999999999997</v>
      </c>
      <c r="F617" s="175">
        <v>1.0000000000000001E-5</v>
      </c>
      <c r="G617" s="175" t="s">
        <v>186</v>
      </c>
      <c r="H617" s="175" t="s">
        <v>207</v>
      </c>
      <c r="I617" s="175">
        <v>0.02</v>
      </c>
      <c r="J617" s="175">
        <v>4.5010000000000001E-2</v>
      </c>
      <c r="K617" s="175" t="s">
        <v>91</v>
      </c>
      <c r="L617" s="175">
        <v>3.7999999999999999E-2</v>
      </c>
      <c r="M617" s="175">
        <v>1</v>
      </c>
      <c r="N617" s="175">
        <v>2.3358E-2</v>
      </c>
      <c r="O617" s="175">
        <v>1.0427999999999999</v>
      </c>
    </row>
    <row r="618" spans="2:15" x14ac:dyDescent="0.25">
      <c r="B618" s="175" t="s">
        <v>540</v>
      </c>
      <c r="C618" s="175" t="s">
        <v>111</v>
      </c>
      <c r="D618" s="175">
        <v>3.3000000000000002E-2</v>
      </c>
      <c r="E618" s="175">
        <v>0.33000999999999997</v>
      </c>
      <c r="F618" s="175">
        <v>1E-4</v>
      </c>
      <c r="G618" s="175" t="s">
        <v>186</v>
      </c>
      <c r="H618" s="175" t="s">
        <v>207</v>
      </c>
      <c r="I618" s="175">
        <v>0.02</v>
      </c>
      <c r="J618" s="175">
        <v>4.5010000000000001E-2</v>
      </c>
      <c r="K618" s="175" t="s">
        <v>91</v>
      </c>
      <c r="L618" s="175">
        <v>4.9203000000000004E-2</v>
      </c>
      <c r="M618" s="175">
        <v>0.97803999999999991</v>
      </c>
      <c r="N618" s="175">
        <v>4.9192E-2</v>
      </c>
      <c r="O618" s="175">
        <v>0.97803999999999991</v>
      </c>
    </row>
    <row r="619" spans="2:15" x14ac:dyDescent="0.25">
      <c r="B619" s="175" t="s">
        <v>541</v>
      </c>
      <c r="C619" s="175" t="s">
        <v>111</v>
      </c>
      <c r="D619" s="175">
        <v>3.3000000000000002E-2</v>
      </c>
      <c r="E619" s="175">
        <v>0.33000999999999997</v>
      </c>
      <c r="F619" s="175">
        <v>1E-3</v>
      </c>
      <c r="G619" s="175" t="s">
        <v>186</v>
      </c>
      <c r="H619" s="175" t="s">
        <v>207</v>
      </c>
      <c r="I619" s="175">
        <v>0.02</v>
      </c>
      <c r="J619" s="175">
        <v>4.5010000000000001E-2</v>
      </c>
      <c r="K619" s="175" t="s">
        <v>91</v>
      </c>
      <c r="L619" s="175">
        <v>0.56863999999999992</v>
      </c>
      <c r="M619" s="175">
        <v>0.35072999999999999</v>
      </c>
      <c r="N619" s="175">
        <v>0.56863999999999992</v>
      </c>
      <c r="O619" s="175">
        <v>0.35068000000000005</v>
      </c>
    </row>
    <row r="620" spans="2:15" x14ac:dyDescent="0.25">
      <c r="B620" s="175" t="s">
        <v>542</v>
      </c>
      <c r="C620" s="175" t="s">
        <v>111</v>
      </c>
      <c r="D620" s="175">
        <v>3.3000000000000002E-2</v>
      </c>
      <c r="E620" s="175">
        <v>0.33000999999999997</v>
      </c>
      <c r="F620" s="175">
        <v>0.01</v>
      </c>
      <c r="G620" s="175" t="s">
        <v>186</v>
      </c>
      <c r="H620" s="175" t="s">
        <v>207</v>
      </c>
      <c r="I620" s="175">
        <v>0.02</v>
      </c>
      <c r="J620" s="175">
        <v>4.5010000000000001E-2</v>
      </c>
      <c r="K620" s="175" t="s">
        <v>91</v>
      </c>
      <c r="L620" s="175">
        <v>5.7725999999999997</v>
      </c>
      <c r="M620" s="175">
        <v>3.8389999999999994E-2</v>
      </c>
      <c r="N620" s="175">
        <v>5.7725999999999997</v>
      </c>
      <c r="O620" s="175">
        <v>3.8365000000000003E-2</v>
      </c>
    </row>
    <row r="621" spans="2:15" x14ac:dyDescent="0.25">
      <c r="B621" s="175" t="s">
        <v>543</v>
      </c>
      <c r="C621" s="175" t="s">
        <v>111</v>
      </c>
      <c r="D621" s="175">
        <v>3.3000000000000002E-2</v>
      </c>
      <c r="E621" s="175">
        <v>0.33000999999999997</v>
      </c>
      <c r="F621" s="175">
        <v>9.9999999999999995E-7</v>
      </c>
      <c r="G621" s="175" t="s">
        <v>186</v>
      </c>
      <c r="H621" s="175" t="s">
        <v>207</v>
      </c>
      <c r="I621" s="175">
        <v>4.4999999999999998E-2</v>
      </c>
      <c r="J621" s="175">
        <v>1.0000100000000001</v>
      </c>
      <c r="K621" s="175" t="s">
        <v>91</v>
      </c>
      <c r="L621" s="175">
        <v>2.4E-2</v>
      </c>
      <c r="M621" s="175">
        <v>0.47</v>
      </c>
      <c r="N621" s="175">
        <v>2.282E-2</v>
      </c>
      <c r="O621" s="175">
        <v>0.47204000000000002</v>
      </c>
    </row>
    <row r="622" spans="2:15" x14ac:dyDescent="0.25">
      <c r="B622" s="175" t="s">
        <v>544</v>
      </c>
      <c r="C622" s="175" t="s">
        <v>111</v>
      </c>
      <c r="D622" s="175">
        <v>3.3000000000000002E-2</v>
      </c>
      <c r="E622" s="175">
        <v>0.33000999999999997</v>
      </c>
      <c r="F622" s="175">
        <v>1.0000000000000001E-5</v>
      </c>
      <c r="G622" s="175" t="s">
        <v>186</v>
      </c>
      <c r="H622" s="175" t="s">
        <v>207</v>
      </c>
      <c r="I622" s="175">
        <v>4.4999999999999998E-2</v>
      </c>
      <c r="J622" s="175">
        <v>1.0000100000000001</v>
      </c>
      <c r="K622" s="175" t="s">
        <v>91</v>
      </c>
      <c r="L622" s="175">
        <v>2.4E-2</v>
      </c>
      <c r="M622" s="175">
        <v>0.47</v>
      </c>
      <c r="N622" s="175">
        <v>2.3285E-2</v>
      </c>
      <c r="O622" s="175">
        <v>0.47091</v>
      </c>
    </row>
    <row r="623" spans="2:15" x14ac:dyDescent="0.25">
      <c r="B623" s="175" t="s">
        <v>545</v>
      </c>
      <c r="C623" s="175" t="s">
        <v>111</v>
      </c>
      <c r="D623" s="175">
        <v>3.3000000000000002E-2</v>
      </c>
      <c r="E623" s="175">
        <v>0.33000999999999997</v>
      </c>
      <c r="F623" s="175">
        <v>1E-4</v>
      </c>
      <c r="G623" s="175" t="s">
        <v>186</v>
      </c>
      <c r="H623" s="175" t="s">
        <v>207</v>
      </c>
      <c r="I623" s="175">
        <v>4.4999999999999998E-2</v>
      </c>
      <c r="J623" s="175">
        <v>1.0000100000000001</v>
      </c>
      <c r="K623" s="175" t="s">
        <v>91</v>
      </c>
      <c r="L623" s="175">
        <v>5.6197000000000004E-2</v>
      </c>
      <c r="M623" s="175">
        <v>0.39853</v>
      </c>
      <c r="N623" s="175">
        <v>5.6184999999999999E-2</v>
      </c>
      <c r="O623" s="175">
        <v>0.39850999999999998</v>
      </c>
    </row>
    <row r="624" spans="2:15" x14ac:dyDescent="0.25">
      <c r="B624" s="175" t="s">
        <v>546</v>
      </c>
      <c r="C624" s="175" t="s">
        <v>111</v>
      </c>
      <c r="D624" s="175">
        <v>3.3000000000000002E-2</v>
      </c>
      <c r="E624" s="175">
        <v>0.33000999999999997</v>
      </c>
      <c r="F624" s="175">
        <v>1E-3</v>
      </c>
      <c r="G624" s="175" t="s">
        <v>186</v>
      </c>
      <c r="H624" s="175" t="s">
        <v>207</v>
      </c>
      <c r="I624" s="175">
        <v>4.4999999999999998E-2</v>
      </c>
      <c r="J624" s="175">
        <v>1.0000100000000001</v>
      </c>
      <c r="K624" s="175" t="s">
        <v>91</v>
      </c>
      <c r="L624" s="175">
        <v>0.57577999999999996</v>
      </c>
      <c r="M624" s="175">
        <v>8.6645E-2</v>
      </c>
      <c r="N624" s="175">
        <v>0.57577</v>
      </c>
      <c r="O624" s="175">
        <v>8.6583999999999994E-2</v>
      </c>
    </row>
    <row r="625" spans="2:15" x14ac:dyDescent="0.25">
      <c r="B625" s="175" t="s">
        <v>547</v>
      </c>
      <c r="C625" s="175" t="s">
        <v>111</v>
      </c>
      <c r="D625" s="175">
        <v>3.3000000000000002E-2</v>
      </c>
      <c r="E625" s="175">
        <v>0.33000999999999997</v>
      </c>
      <c r="F625" s="175">
        <v>0.01</v>
      </c>
      <c r="G625" s="175" t="s">
        <v>186</v>
      </c>
      <c r="H625" s="175" t="s">
        <v>207</v>
      </c>
      <c r="I625" s="175">
        <v>4.4999999999999998E-2</v>
      </c>
      <c r="J625" s="175">
        <v>1.0000100000000001</v>
      </c>
      <c r="K625" s="175" t="s">
        <v>91</v>
      </c>
      <c r="L625" s="175">
        <v>5.7733999999999996</v>
      </c>
      <c r="M625" s="175">
        <v>8.8941000000000003E-3</v>
      </c>
      <c r="N625" s="175">
        <v>5.7733999999999996</v>
      </c>
      <c r="O625" s="175">
        <v>8.8681999999999997E-3</v>
      </c>
    </row>
    <row r="626" spans="2:15" x14ac:dyDescent="0.25">
      <c r="B626" s="175" t="s">
        <v>548</v>
      </c>
      <c r="C626" s="175" t="s">
        <v>111</v>
      </c>
      <c r="D626" s="175">
        <v>3.3000000000000002E-2</v>
      </c>
      <c r="E626" s="175">
        <v>0.33000999999999997</v>
      </c>
      <c r="F626" s="175">
        <v>9.9999999999999995E-7</v>
      </c>
      <c r="G626" s="175" t="s">
        <v>186</v>
      </c>
      <c r="H626" s="175" t="s">
        <v>207</v>
      </c>
      <c r="I626" s="175">
        <v>1</v>
      </c>
      <c r="J626" s="175">
        <v>5.01</v>
      </c>
      <c r="K626" s="175" t="s">
        <v>91</v>
      </c>
      <c r="L626" s="175">
        <v>5.8000000000000003E-2</v>
      </c>
      <c r="M626" s="175">
        <v>1.2</v>
      </c>
      <c r="N626" s="175">
        <v>5.7624000000000002E-2</v>
      </c>
      <c r="O626" s="175">
        <v>1.1588000000000001</v>
      </c>
    </row>
    <row r="627" spans="2:15" x14ac:dyDescent="0.25">
      <c r="B627" s="175" t="s">
        <v>549</v>
      </c>
      <c r="C627" s="175" t="s">
        <v>111</v>
      </c>
      <c r="D627" s="175">
        <v>3.3000000000000002E-2</v>
      </c>
      <c r="E627" s="175">
        <v>0.33000999999999997</v>
      </c>
      <c r="F627" s="175">
        <v>1.0000000000000001E-5</v>
      </c>
      <c r="G627" s="175" t="s">
        <v>186</v>
      </c>
      <c r="H627" s="175" t="s">
        <v>207</v>
      </c>
      <c r="I627" s="175">
        <v>1</v>
      </c>
      <c r="J627" s="175">
        <v>5.01</v>
      </c>
      <c r="K627" s="175" t="s">
        <v>91</v>
      </c>
      <c r="L627" s="175">
        <v>5.8000000000000003E-2</v>
      </c>
      <c r="M627" s="175">
        <v>1.2</v>
      </c>
      <c r="N627" s="175">
        <v>5.7825000000000001E-2</v>
      </c>
      <c r="O627" s="175">
        <v>1.1582999999999999</v>
      </c>
    </row>
    <row r="628" spans="2:15" x14ac:dyDescent="0.25">
      <c r="B628" s="175" t="s">
        <v>550</v>
      </c>
      <c r="C628" s="175" t="s">
        <v>111</v>
      </c>
      <c r="D628" s="175">
        <v>3.3000000000000002E-2</v>
      </c>
      <c r="E628" s="175">
        <v>0.33000999999999997</v>
      </c>
      <c r="F628" s="175">
        <v>1E-4</v>
      </c>
      <c r="G628" s="175" t="s">
        <v>186</v>
      </c>
      <c r="H628" s="175" t="s">
        <v>207</v>
      </c>
      <c r="I628" s="175">
        <v>1</v>
      </c>
      <c r="J628" s="175">
        <v>5.01</v>
      </c>
      <c r="K628" s="175" t="s">
        <v>91</v>
      </c>
      <c r="L628" s="175">
        <v>7.3934E-2</v>
      </c>
      <c r="M628" s="175">
        <v>1.1517000000000002</v>
      </c>
      <c r="N628" s="175">
        <v>7.5028999999999998E-2</v>
      </c>
      <c r="O628" s="175">
        <v>1.1174999999999999</v>
      </c>
    </row>
    <row r="629" spans="2:15" x14ac:dyDescent="0.25">
      <c r="B629" s="175" t="s">
        <v>551</v>
      </c>
      <c r="C629" s="175" t="s">
        <v>111</v>
      </c>
      <c r="D629" s="175">
        <v>3.3000000000000002E-2</v>
      </c>
      <c r="E629" s="175">
        <v>0.33000999999999997</v>
      </c>
      <c r="F629" s="175">
        <v>1E-3</v>
      </c>
      <c r="G629" s="175" t="s">
        <v>186</v>
      </c>
      <c r="H629" s="175" t="s">
        <v>207</v>
      </c>
      <c r="I629" s="175">
        <v>1</v>
      </c>
      <c r="J629" s="175">
        <v>5.01</v>
      </c>
      <c r="K629" s="175" t="s">
        <v>91</v>
      </c>
      <c r="L629" s="175">
        <v>0.56964999999999999</v>
      </c>
      <c r="M629" s="175">
        <v>0.47367999999999999</v>
      </c>
      <c r="N629" s="175">
        <v>0.56962999999999997</v>
      </c>
      <c r="O629" s="175">
        <v>0.47361000000000003</v>
      </c>
    </row>
    <row r="630" spans="2:15" x14ac:dyDescent="0.25">
      <c r="B630" s="175" t="s">
        <v>552</v>
      </c>
      <c r="C630" s="175" t="s">
        <v>111</v>
      </c>
      <c r="D630" s="175">
        <v>3.3000000000000002E-2</v>
      </c>
      <c r="E630" s="175">
        <v>0.33000999999999997</v>
      </c>
      <c r="F630" s="175">
        <v>0.01</v>
      </c>
      <c r="G630" s="175" t="s">
        <v>186</v>
      </c>
      <c r="H630" s="175" t="s">
        <v>207</v>
      </c>
      <c r="I630" s="175">
        <v>1</v>
      </c>
      <c r="J630" s="175">
        <v>5.01</v>
      </c>
      <c r="K630" s="175" t="s">
        <v>91</v>
      </c>
      <c r="L630" s="175">
        <v>5.7725999999999997</v>
      </c>
      <c r="M630" s="175">
        <v>5.3741999999999998E-2</v>
      </c>
      <c r="N630" s="175">
        <v>5.7725999999999997</v>
      </c>
      <c r="O630" s="175">
        <v>5.3696999999999995E-2</v>
      </c>
    </row>
    <row r="631" spans="2:15" x14ac:dyDescent="0.25">
      <c r="B631" s="175" t="s">
        <v>553</v>
      </c>
      <c r="C631" s="175" t="s">
        <v>111</v>
      </c>
      <c r="D631" s="175">
        <v>3.3000000000000002E-2</v>
      </c>
      <c r="E631" s="175">
        <v>0.33000999999999997</v>
      </c>
      <c r="F631" s="175">
        <v>9.9999999999999995E-7</v>
      </c>
      <c r="G631" s="175" t="s">
        <v>186</v>
      </c>
      <c r="H631" s="175" t="s">
        <v>207</v>
      </c>
      <c r="I631" s="175">
        <v>5</v>
      </c>
      <c r="J631" s="175">
        <v>10.01</v>
      </c>
      <c r="K631" s="175" t="s">
        <v>91</v>
      </c>
      <c r="L631" s="175">
        <v>0.12</v>
      </c>
      <c r="M631" s="175">
        <v>2.2999999999999998</v>
      </c>
      <c r="N631" s="175">
        <v>0.11543</v>
      </c>
      <c r="O631" s="175">
        <v>2.3113999999999999</v>
      </c>
    </row>
    <row r="632" spans="2:15" x14ac:dyDescent="0.25">
      <c r="B632" s="175" t="s">
        <v>554</v>
      </c>
      <c r="C632" s="175" t="s">
        <v>111</v>
      </c>
      <c r="D632" s="175">
        <v>3.3000000000000002E-2</v>
      </c>
      <c r="E632" s="175">
        <v>0.33000999999999997</v>
      </c>
      <c r="F632" s="175">
        <v>1.0000000000000001E-5</v>
      </c>
      <c r="G632" s="175" t="s">
        <v>186</v>
      </c>
      <c r="H632" s="175" t="s">
        <v>207</v>
      </c>
      <c r="I632" s="175">
        <v>5</v>
      </c>
      <c r="J632" s="175">
        <v>10.01</v>
      </c>
      <c r="K632" s="175" t="s">
        <v>91</v>
      </c>
      <c r="L632" s="175">
        <v>0.12</v>
      </c>
      <c r="M632" s="175">
        <v>2.2999999999999998</v>
      </c>
      <c r="N632" s="175">
        <v>0.11552</v>
      </c>
      <c r="O632" s="175">
        <v>2.3111999999999999</v>
      </c>
    </row>
    <row r="633" spans="2:15" x14ac:dyDescent="0.25">
      <c r="B633" s="175" t="s">
        <v>555</v>
      </c>
      <c r="C633" s="175" t="s">
        <v>111</v>
      </c>
      <c r="D633" s="175">
        <v>3.3000000000000002E-2</v>
      </c>
      <c r="E633" s="175">
        <v>0.33000999999999997</v>
      </c>
      <c r="F633" s="175">
        <v>1E-4</v>
      </c>
      <c r="G633" s="175" t="s">
        <v>186</v>
      </c>
      <c r="H633" s="175" t="s">
        <v>207</v>
      </c>
      <c r="I633" s="175">
        <v>5</v>
      </c>
      <c r="J633" s="175">
        <v>10.01</v>
      </c>
      <c r="K633" s="175" t="s">
        <v>91</v>
      </c>
      <c r="L633" s="175">
        <v>0.12471</v>
      </c>
      <c r="M633" s="175">
        <v>2.2890999999999999</v>
      </c>
      <c r="N633" s="175">
        <v>0.12465999999999999</v>
      </c>
      <c r="O633" s="175">
        <v>2.2892000000000001</v>
      </c>
    </row>
    <row r="634" spans="2:15" x14ac:dyDescent="0.25">
      <c r="B634" s="175" t="s">
        <v>556</v>
      </c>
      <c r="C634" s="175" t="s">
        <v>111</v>
      </c>
      <c r="D634" s="175">
        <v>3.3000000000000002E-2</v>
      </c>
      <c r="E634" s="175">
        <v>0.33000999999999997</v>
      </c>
      <c r="F634" s="175">
        <v>1E-3</v>
      </c>
      <c r="G634" s="175" t="s">
        <v>186</v>
      </c>
      <c r="H634" s="175" t="s">
        <v>207</v>
      </c>
      <c r="I634" s="175">
        <v>5</v>
      </c>
      <c r="J634" s="175">
        <v>10.01</v>
      </c>
      <c r="K634" s="175" t="s">
        <v>91</v>
      </c>
      <c r="L634" s="175">
        <v>0.55921999999999994</v>
      </c>
      <c r="M634" s="175">
        <v>1.4903999999999999</v>
      </c>
      <c r="N634" s="175">
        <v>0.55915999999999999</v>
      </c>
      <c r="O634" s="175">
        <v>1.4903999999999999</v>
      </c>
    </row>
    <row r="635" spans="2:15" x14ac:dyDescent="0.25">
      <c r="B635" s="175" t="s">
        <v>557</v>
      </c>
      <c r="C635" s="175" t="s">
        <v>111</v>
      </c>
      <c r="D635" s="175">
        <v>3.3000000000000002E-2</v>
      </c>
      <c r="E635" s="175">
        <v>0.33000999999999997</v>
      </c>
      <c r="F635" s="175">
        <v>0.01</v>
      </c>
      <c r="G635" s="175" t="s">
        <v>186</v>
      </c>
      <c r="H635" s="175" t="s">
        <v>207</v>
      </c>
      <c r="I635" s="175">
        <v>5</v>
      </c>
      <c r="J635" s="175">
        <v>10.01</v>
      </c>
      <c r="K635" s="175" t="s">
        <v>91</v>
      </c>
      <c r="L635" s="175">
        <v>5.7696999999999994</v>
      </c>
      <c r="M635" s="175">
        <v>0.21298</v>
      </c>
      <c r="N635" s="175">
        <v>5.7696999999999994</v>
      </c>
      <c r="O635" s="175">
        <v>0.21288000000000001</v>
      </c>
    </row>
    <row r="636" spans="2:15" x14ac:dyDescent="0.25">
      <c r="B636" s="175" t="s">
        <v>558</v>
      </c>
      <c r="C636" s="175" t="s">
        <v>111</v>
      </c>
      <c r="D636" s="175">
        <v>3.3000000000000002E-2</v>
      </c>
      <c r="E636" s="175">
        <v>0.33000999999999997</v>
      </c>
      <c r="F636" s="175">
        <v>9.9999999999999995E-7</v>
      </c>
      <c r="G636" s="175" t="s">
        <v>186</v>
      </c>
      <c r="H636" s="175" t="s">
        <v>207</v>
      </c>
      <c r="I636" s="175">
        <v>10</v>
      </c>
      <c r="J636" s="175">
        <v>30</v>
      </c>
      <c r="K636" s="175" t="s">
        <v>91</v>
      </c>
      <c r="L636" s="175">
        <v>0.24</v>
      </c>
      <c r="M636" s="175">
        <v>4.5999999999999996</v>
      </c>
      <c r="N636" s="175">
        <v>0.23085</v>
      </c>
      <c r="O636" s="175">
        <v>4.6219000000000001</v>
      </c>
    </row>
    <row r="637" spans="2:15" x14ac:dyDescent="0.25">
      <c r="B637" s="175" t="s">
        <v>559</v>
      </c>
      <c r="C637" s="175" t="s">
        <v>111</v>
      </c>
      <c r="D637" s="175">
        <v>3.3000000000000002E-2</v>
      </c>
      <c r="E637" s="175">
        <v>0.33000999999999997</v>
      </c>
      <c r="F637" s="175">
        <v>1.0000000000000001E-5</v>
      </c>
      <c r="G637" s="175" t="s">
        <v>186</v>
      </c>
      <c r="H637" s="175" t="s">
        <v>207</v>
      </c>
      <c r="I637" s="175">
        <v>10</v>
      </c>
      <c r="J637" s="175">
        <v>30</v>
      </c>
      <c r="K637" s="175" t="s">
        <v>91</v>
      </c>
      <c r="L637" s="175">
        <v>0.24</v>
      </c>
      <c r="M637" s="175">
        <v>4.5999999999999996</v>
      </c>
      <c r="N637" s="175">
        <v>0.23090000000000002</v>
      </c>
      <c r="O637" s="175">
        <v>4.6217999999999995</v>
      </c>
    </row>
    <row r="638" spans="2:15" x14ac:dyDescent="0.25">
      <c r="B638" s="175" t="s">
        <v>560</v>
      </c>
      <c r="C638" s="175" t="s">
        <v>111</v>
      </c>
      <c r="D638" s="175">
        <v>3.3000000000000002E-2</v>
      </c>
      <c r="E638" s="175">
        <v>0.33000999999999997</v>
      </c>
      <c r="F638" s="175">
        <v>1E-4</v>
      </c>
      <c r="G638" s="175" t="s">
        <v>186</v>
      </c>
      <c r="H638" s="175" t="s">
        <v>207</v>
      </c>
      <c r="I638" s="175">
        <v>10</v>
      </c>
      <c r="J638" s="175">
        <v>30</v>
      </c>
      <c r="K638" s="175" t="s">
        <v>91</v>
      </c>
      <c r="L638" s="175">
        <v>0.24</v>
      </c>
      <c r="M638" s="175">
        <v>4.5999999999999996</v>
      </c>
      <c r="N638" s="175">
        <v>0.23556000000000002</v>
      </c>
      <c r="O638" s="175">
        <v>4.6105</v>
      </c>
    </row>
    <row r="639" spans="2:15" x14ac:dyDescent="0.25">
      <c r="B639" s="175" t="s">
        <v>561</v>
      </c>
      <c r="C639" s="175" t="s">
        <v>111</v>
      </c>
      <c r="D639" s="175">
        <v>3.3000000000000002E-2</v>
      </c>
      <c r="E639" s="175">
        <v>0.33000999999999997</v>
      </c>
      <c r="F639" s="175">
        <v>1E-3</v>
      </c>
      <c r="G639" s="175" t="s">
        <v>186</v>
      </c>
      <c r="H639" s="175" t="s">
        <v>207</v>
      </c>
      <c r="I639" s="175">
        <v>10</v>
      </c>
      <c r="J639" s="175">
        <v>30</v>
      </c>
      <c r="K639" s="175" t="s">
        <v>91</v>
      </c>
      <c r="L639" s="175">
        <v>0.56477999999999995</v>
      </c>
      <c r="M639" s="175">
        <v>3.8904999999999998</v>
      </c>
      <c r="N639" s="175">
        <v>0.56465999999999994</v>
      </c>
      <c r="O639" s="175">
        <v>3.8906000000000001</v>
      </c>
    </row>
    <row r="640" spans="2:15" x14ac:dyDescent="0.25">
      <c r="B640" s="175" t="s">
        <v>562</v>
      </c>
      <c r="C640" s="175" t="s">
        <v>111</v>
      </c>
      <c r="D640" s="175">
        <v>3.3000000000000002E-2</v>
      </c>
      <c r="E640" s="175">
        <v>0.33000999999999997</v>
      </c>
      <c r="F640" s="175">
        <v>0.01</v>
      </c>
      <c r="G640" s="175" t="s">
        <v>186</v>
      </c>
      <c r="H640" s="175" t="s">
        <v>207</v>
      </c>
      <c r="I640" s="175">
        <v>10</v>
      </c>
      <c r="J640" s="175">
        <v>30</v>
      </c>
      <c r="K640" s="175" t="s">
        <v>91</v>
      </c>
      <c r="L640" s="175">
        <v>5.7587000000000002</v>
      </c>
      <c r="M640" s="175">
        <v>0.83674000000000004</v>
      </c>
      <c r="N640" s="175">
        <v>5.7587000000000002</v>
      </c>
      <c r="O640" s="175">
        <v>0.83651000000000009</v>
      </c>
    </row>
    <row r="641" spans="2:15" x14ac:dyDescent="0.25">
      <c r="B641" s="175" t="s">
        <v>1316</v>
      </c>
      <c r="C641" s="175" t="s">
        <v>111</v>
      </c>
      <c r="D641" s="175">
        <v>3.3000000000000002E-2</v>
      </c>
      <c r="E641" s="175">
        <v>0.33000999999999997</v>
      </c>
      <c r="F641" s="175">
        <v>9.9999999999999995E-7</v>
      </c>
      <c r="G641" s="175" t="s">
        <v>186</v>
      </c>
      <c r="H641" s="175" t="s">
        <v>207</v>
      </c>
      <c r="I641" s="175">
        <v>30</v>
      </c>
      <c r="J641" s="175">
        <v>30.01</v>
      </c>
      <c r="K641" s="175" t="s">
        <v>91</v>
      </c>
      <c r="L641" s="175">
        <v>0.24</v>
      </c>
      <c r="M641" s="175">
        <v>4.5999999999999996</v>
      </c>
      <c r="N641" s="175">
        <v>0.23085</v>
      </c>
      <c r="O641" s="175">
        <v>4.6219000000000001</v>
      </c>
    </row>
    <row r="642" spans="2:15" x14ac:dyDescent="0.25">
      <c r="B642" s="175" t="s">
        <v>1317</v>
      </c>
      <c r="C642" s="175" t="s">
        <v>111</v>
      </c>
      <c r="D642" s="175">
        <v>3.3000000000000002E-2</v>
      </c>
      <c r="E642" s="175">
        <v>0.33000999999999997</v>
      </c>
      <c r="F642" s="175">
        <v>1.0000000000000001E-5</v>
      </c>
      <c r="G642" s="175" t="s">
        <v>186</v>
      </c>
      <c r="H642" s="175" t="s">
        <v>207</v>
      </c>
      <c r="I642" s="175">
        <v>30</v>
      </c>
      <c r="J642" s="175">
        <v>30.01</v>
      </c>
      <c r="K642" s="175" t="s">
        <v>91</v>
      </c>
      <c r="L642" s="175">
        <v>0.24</v>
      </c>
      <c r="M642" s="175">
        <v>4.5999999999999996</v>
      </c>
      <c r="N642" s="175">
        <v>0.23090000000000002</v>
      </c>
      <c r="O642" s="175">
        <v>4.6217999999999995</v>
      </c>
    </row>
    <row r="643" spans="2:15" x14ac:dyDescent="0.25">
      <c r="B643" s="175" t="s">
        <v>1318</v>
      </c>
      <c r="C643" s="175" t="s">
        <v>111</v>
      </c>
      <c r="D643" s="175">
        <v>3.3000000000000002E-2</v>
      </c>
      <c r="E643" s="175">
        <v>0.33000999999999997</v>
      </c>
      <c r="F643" s="175">
        <v>1E-4</v>
      </c>
      <c r="G643" s="175" t="s">
        <v>186</v>
      </c>
      <c r="H643" s="175" t="s">
        <v>207</v>
      </c>
      <c r="I643" s="175">
        <v>30</v>
      </c>
      <c r="J643" s="175">
        <v>30.01</v>
      </c>
      <c r="K643" s="175" t="s">
        <v>91</v>
      </c>
      <c r="L643" s="175">
        <v>0.24</v>
      </c>
      <c r="M643" s="175">
        <v>4.5999999999999996</v>
      </c>
      <c r="N643" s="175">
        <v>0.23556000000000002</v>
      </c>
      <c r="O643" s="175">
        <v>4.6105</v>
      </c>
    </row>
    <row r="644" spans="2:15" x14ac:dyDescent="0.25">
      <c r="B644" s="175" t="s">
        <v>1319</v>
      </c>
      <c r="C644" s="175" t="s">
        <v>111</v>
      </c>
      <c r="D644" s="175">
        <v>3.3000000000000002E-2</v>
      </c>
      <c r="E644" s="175">
        <v>0.33000999999999997</v>
      </c>
      <c r="F644" s="175">
        <v>1E-3</v>
      </c>
      <c r="G644" s="175" t="s">
        <v>186</v>
      </c>
      <c r="H644" s="175" t="s">
        <v>207</v>
      </c>
      <c r="I644" s="175">
        <v>30</v>
      </c>
      <c r="J644" s="175">
        <v>30.01</v>
      </c>
      <c r="K644" s="175" t="s">
        <v>91</v>
      </c>
      <c r="L644" s="175">
        <v>0.56477999999999995</v>
      </c>
      <c r="M644" s="175">
        <v>3.8904999999999998</v>
      </c>
      <c r="N644" s="175">
        <v>0.56465999999999994</v>
      </c>
      <c r="O644" s="175">
        <v>3.8906000000000001</v>
      </c>
    </row>
    <row r="645" spans="2:15" x14ac:dyDescent="0.25">
      <c r="B645" s="175" t="s">
        <v>1320</v>
      </c>
      <c r="C645" s="175" t="s">
        <v>111</v>
      </c>
      <c r="D645" s="175">
        <v>3.3000000000000002E-2</v>
      </c>
      <c r="E645" s="175">
        <v>0.33000999999999997</v>
      </c>
      <c r="F645" s="175">
        <v>0.01</v>
      </c>
      <c r="G645" s="175" t="s">
        <v>186</v>
      </c>
      <c r="H645" s="175" t="s">
        <v>207</v>
      </c>
      <c r="I645" s="175">
        <v>30</v>
      </c>
      <c r="J645" s="175">
        <v>30.01</v>
      </c>
      <c r="K645" s="175" t="s">
        <v>91</v>
      </c>
      <c r="L645" s="175">
        <v>5.7587000000000002</v>
      </c>
      <c r="M645" s="175">
        <v>0.83674000000000004</v>
      </c>
      <c r="N645" s="175">
        <v>5.7587000000000002</v>
      </c>
      <c r="O645" s="175">
        <v>0.83651000000000009</v>
      </c>
    </row>
    <row r="646" spans="2:15" x14ac:dyDescent="0.25">
      <c r="B646" s="175" t="s">
        <v>563</v>
      </c>
      <c r="C646" s="175" t="s">
        <v>111</v>
      </c>
      <c r="D646" s="175">
        <v>0.33</v>
      </c>
      <c r="E646" s="175">
        <v>1.1000099999999999</v>
      </c>
      <c r="F646" s="175">
        <v>1.0000000000000001E-5</v>
      </c>
      <c r="G646" s="175" t="s">
        <v>186</v>
      </c>
      <c r="H646" s="175" t="s">
        <v>207</v>
      </c>
      <c r="I646" s="175">
        <v>0.01</v>
      </c>
      <c r="J646" s="175">
        <v>4.5010000000000001E-2</v>
      </c>
      <c r="K646" s="175" t="s">
        <v>91</v>
      </c>
      <c r="L646" s="175">
        <v>0.12</v>
      </c>
      <c r="M646" s="175">
        <v>2.1</v>
      </c>
      <c r="N646" s="175">
        <v>0.11617</v>
      </c>
      <c r="O646" s="175">
        <v>2.0784000000000002</v>
      </c>
    </row>
    <row r="647" spans="2:15" x14ac:dyDescent="0.25">
      <c r="B647" s="175" t="s">
        <v>564</v>
      </c>
      <c r="C647" s="175" t="s">
        <v>111</v>
      </c>
      <c r="D647" s="175">
        <v>0.33</v>
      </c>
      <c r="E647" s="175">
        <v>1.1000099999999999</v>
      </c>
      <c r="F647" s="175">
        <v>1E-4</v>
      </c>
      <c r="G647" s="175" t="s">
        <v>186</v>
      </c>
      <c r="H647" s="175" t="s">
        <v>207</v>
      </c>
      <c r="I647" s="175">
        <v>0.01</v>
      </c>
      <c r="J647" s="175">
        <v>4.5010000000000001E-2</v>
      </c>
      <c r="K647" s="175" t="s">
        <v>91</v>
      </c>
      <c r="L647" s="175">
        <v>0.12</v>
      </c>
      <c r="M647" s="175">
        <v>2.1</v>
      </c>
      <c r="N647" s="175">
        <v>0.11882</v>
      </c>
      <c r="O647" s="175">
        <v>2.0766</v>
      </c>
    </row>
    <row r="648" spans="2:15" x14ac:dyDescent="0.25">
      <c r="B648" s="175" t="s">
        <v>565</v>
      </c>
      <c r="C648" s="175" t="s">
        <v>111</v>
      </c>
      <c r="D648" s="175">
        <v>0.33</v>
      </c>
      <c r="E648" s="175">
        <v>1.1000099999999999</v>
      </c>
      <c r="F648" s="175">
        <v>1E-3</v>
      </c>
      <c r="G648" s="175" t="s">
        <v>186</v>
      </c>
      <c r="H648" s="175" t="s">
        <v>207</v>
      </c>
      <c r="I648" s="175">
        <v>0.01</v>
      </c>
      <c r="J648" s="175">
        <v>4.5010000000000001E-2</v>
      </c>
      <c r="K648" s="175" t="s">
        <v>91</v>
      </c>
      <c r="L648" s="175">
        <v>0.35291</v>
      </c>
      <c r="M648" s="175">
        <v>1.9255</v>
      </c>
      <c r="N648" s="175">
        <v>0.35283999999999999</v>
      </c>
      <c r="O648" s="175">
        <v>1.9254</v>
      </c>
    </row>
    <row r="649" spans="2:15" x14ac:dyDescent="0.25">
      <c r="B649" s="175" t="s">
        <v>566</v>
      </c>
      <c r="C649" s="175" t="s">
        <v>111</v>
      </c>
      <c r="D649" s="175">
        <v>0.33</v>
      </c>
      <c r="E649" s="175">
        <v>1.1000099999999999</v>
      </c>
      <c r="F649" s="175">
        <v>0.01</v>
      </c>
      <c r="G649" s="175" t="s">
        <v>186</v>
      </c>
      <c r="H649" s="175" t="s">
        <v>207</v>
      </c>
      <c r="I649" s="175">
        <v>0.01</v>
      </c>
      <c r="J649" s="175">
        <v>4.5010000000000001E-2</v>
      </c>
      <c r="K649" s="175" t="s">
        <v>91</v>
      </c>
      <c r="L649" s="175">
        <v>5.6471</v>
      </c>
      <c r="M649" s="175">
        <v>0.55145</v>
      </c>
      <c r="N649" s="175">
        <v>5.6471</v>
      </c>
      <c r="O649" s="175">
        <v>0.55120999999999998</v>
      </c>
    </row>
    <row r="650" spans="2:15" x14ac:dyDescent="0.25">
      <c r="B650" s="175" t="s">
        <v>567</v>
      </c>
      <c r="C650" s="175" t="s">
        <v>111</v>
      </c>
      <c r="D650" s="175">
        <v>0.33</v>
      </c>
      <c r="E650" s="175">
        <v>1.1000099999999999</v>
      </c>
      <c r="F650" s="175">
        <v>0.1</v>
      </c>
      <c r="G650" s="175" t="s">
        <v>186</v>
      </c>
      <c r="H650" s="175" t="s">
        <v>207</v>
      </c>
      <c r="I650" s="175">
        <v>0.01</v>
      </c>
      <c r="J650" s="175">
        <v>4.5010000000000001E-2</v>
      </c>
      <c r="K650" s="175" t="s">
        <v>91</v>
      </c>
      <c r="L650" s="175">
        <v>57.721999999999994</v>
      </c>
      <c r="M650" s="175">
        <v>5.7755000000000001E-2</v>
      </c>
      <c r="N650" s="175">
        <v>57.721999999999994</v>
      </c>
      <c r="O650" s="175">
        <v>5.7649000000000006E-2</v>
      </c>
    </row>
    <row r="651" spans="2:15" x14ac:dyDescent="0.25">
      <c r="B651" s="175" t="s">
        <v>568</v>
      </c>
      <c r="C651" s="175" t="s">
        <v>111</v>
      </c>
      <c r="D651" s="175">
        <v>0.33</v>
      </c>
      <c r="E651" s="175">
        <v>1.1000099999999999</v>
      </c>
      <c r="F651" s="175">
        <v>1.0000000000000001E-5</v>
      </c>
      <c r="G651" s="175" t="s">
        <v>186</v>
      </c>
      <c r="H651" s="175" t="s">
        <v>207</v>
      </c>
      <c r="I651" s="175">
        <v>4.4999999999999998E-2</v>
      </c>
      <c r="J651" s="175">
        <v>1.0000100000000001</v>
      </c>
      <c r="K651" s="175" t="s">
        <v>91</v>
      </c>
      <c r="L651" s="175">
        <v>0.12</v>
      </c>
      <c r="M651" s="175">
        <v>0.57999999999999996</v>
      </c>
      <c r="N651" s="175">
        <v>0.11734</v>
      </c>
      <c r="O651" s="175">
        <v>0.57738999999999996</v>
      </c>
    </row>
    <row r="652" spans="2:15" x14ac:dyDescent="0.25">
      <c r="B652" s="175" t="s">
        <v>569</v>
      </c>
      <c r="C652" s="175" t="s">
        <v>111</v>
      </c>
      <c r="D652" s="175">
        <v>0.33</v>
      </c>
      <c r="E652" s="175">
        <v>1.1000099999999999</v>
      </c>
      <c r="F652" s="175">
        <v>1E-4</v>
      </c>
      <c r="G652" s="175" t="s">
        <v>186</v>
      </c>
      <c r="H652" s="175" t="s">
        <v>207</v>
      </c>
      <c r="I652" s="175">
        <v>4.4999999999999998E-2</v>
      </c>
      <c r="J652" s="175">
        <v>1.0000100000000001</v>
      </c>
      <c r="K652" s="175" t="s">
        <v>91</v>
      </c>
      <c r="L652" s="175">
        <v>0.12267</v>
      </c>
      <c r="M652" s="175">
        <v>0.57757999999999998</v>
      </c>
      <c r="N652" s="175">
        <v>0.124</v>
      </c>
      <c r="O652" s="175">
        <v>0.57333000000000001</v>
      </c>
    </row>
    <row r="653" spans="2:15" x14ac:dyDescent="0.25">
      <c r="B653" s="175" t="s">
        <v>570</v>
      </c>
      <c r="C653" s="175" t="s">
        <v>111</v>
      </c>
      <c r="D653" s="175">
        <v>0.33</v>
      </c>
      <c r="E653" s="175">
        <v>1.1000099999999999</v>
      </c>
      <c r="F653" s="175">
        <v>1E-3</v>
      </c>
      <c r="G653" s="175" t="s">
        <v>186</v>
      </c>
      <c r="H653" s="175" t="s">
        <v>207</v>
      </c>
      <c r="I653" s="175">
        <v>4.4999999999999998E-2</v>
      </c>
      <c r="J653" s="175">
        <v>1.0000100000000001</v>
      </c>
      <c r="K653" s="175" t="s">
        <v>91</v>
      </c>
      <c r="L653" s="175">
        <v>0.52825</v>
      </c>
      <c r="M653" s="175">
        <v>0.38235000000000002</v>
      </c>
      <c r="N653" s="175">
        <v>0.52822999999999998</v>
      </c>
      <c r="O653" s="175">
        <v>0.38200000000000001</v>
      </c>
    </row>
    <row r="654" spans="2:15" x14ac:dyDescent="0.25">
      <c r="B654" s="175" t="s">
        <v>571</v>
      </c>
      <c r="C654" s="175" t="s">
        <v>111</v>
      </c>
      <c r="D654" s="175">
        <v>0.33</v>
      </c>
      <c r="E654" s="175">
        <v>1.1000099999999999</v>
      </c>
      <c r="F654" s="175">
        <v>0.01</v>
      </c>
      <c r="G654" s="175" t="s">
        <v>186</v>
      </c>
      <c r="H654" s="175" t="s">
        <v>207</v>
      </c>
      <c r="I654" s="175">
        <v>4.4999999999999998E-2</v>
      </c>
      <c r="J654" s="175">
        <v>1.0000100000000001</v>
      </c>
      <c r="K654" s="175" t="s">
        <v>91</v>
      </c>
      <c r="L654" s="175">
        <v>5.7642999999999995</v>
      </c>
      <c r="M654" s="175">
        <v>5.3022999999999994E-2</v>
      </c>
      <c r="N654" s="175">
        <v>5.7642999999999995</v>
      </c>
      <c r="O654" s="175">
        <v>5.2760000000000001E-2</v>
      </c>
    </row>
    <row r="655" spans="2:15" x14ac:dyDescent="0.25">
      <c r="B655" s="175" t="s">
        <v>572</v>
      </c>
      <c r="C655" s="175" t="s">
        <v>111</v>
      </c>
      <c r="D655" s="175">
        <v>0.33</v>
      </c>
      <c r="E655" s="175">
        <v>1.1000099999999999</v>
      </c>
      <c r="F655" s="175">
        <v>0.1</v>
      </c>
      <c r="G655" s="175" t="s">
        <v>186</v>
      </c>
      <c r="H655" s="175" t="s">
        <v>207</v>
      </c>
      <c r="I655" s="175">
        <v>4.4999999999999998E-2</v>
      </c>
      <c r="J655" s="175">
        <v>1.0000100000000001</v>
      </c>
      <c r="K655" s="175" t="s">
        <v>91</v>
      </c>
      <c r="L655" s="175">
        <v>57.734999999999999</v>
      </c>
      <c r="M655" s="175">
        <v>5.4079999999999996E-3</v>
      </c>
      <c r="N655" s="175">
        <v>57.734999999999999</v>
      </c>
      <c r="O655" s="175">
        <v>5.3017999999999997E-3</v>
      </c>
    </row>
    <row r="656" spans="2:15" x14ac:dyDescent="0.25">
      <c r="B656" s="175" t="s">
        <v>573</v>
      </c>
      <c r="C656" s="175" t="s">
        <v>111</v>
      </c>
      <c r="D656" s="175">
        <v>0.33</v>
      </c>
      <c r="E656" s="175">
        <v>1.1000099999999999</v>
      </c>
      <c r="F656" s="175">
        <v>1.0000000000000001E-5</v>
      </c>
      <c r="G656" s="175" t="s">
        <v>186</v>
      </c>
      <c r="H656" s="175" t="s">
        <v>207</v>
      </c>
      <c r="I656" s="175">
        <v>1</v>
      </c>
      <c r="J656" s="175">
        <v>5.01</v>
      </c>
      <c r="K656" s="175" t="s">
        <v>91</v>
      </c>
      <c r="L656" s="175">
        <v>1.2</v>
      </c>
      <c r="M656" s="175">
        <v>6.8999999999999995</v>
      </c>
      <c r="N656" s="175">
        <v>1.1549</v>
      </c>
      <c r="O656" s="175">
        <v>6.9281999999999995</v>
      </c>
    </row>
    <row r="657" spans="2:15" x14ac:dyDescent="0.25">
      <c r="B657" s="175" t="s">
        <v>574</v>
      </c>
      <c r="C657" s="175" t="s">
        <v>111</v>
      </c>
      <c r="D657" s="175">
        <v>0.33</v>
      </c>
      <c r="E657" s="175">
        <v>1.1000099999999999</v>
      </c>
      <c r="F657" s="175">
        <v>1E-4</v>
      </c>
      <c r="G657" s="175" t="s">
        <v>186</v>
      </c>
      <c r="H657" s="175" t="s">
        <v>207</v>
      </c>
      <c r="I657" s="175">
        <v>1</v>
      </c>
      <c r="J657" s="175">
        <v>5.01</v>
      </c>
      <c r="K657" s="175" t="s">
        <v>91</v>
      </c>
      <c r="L657" s="175">
        <v>1.2</v>
      </c>
      <c r="M657" s="175">
        <v>6.8999999999999995</v>
      </c>
      <c r="N657" s="175">
        <v>1.1555</v>
      </c>
      <c r="O657" s="175">
        <v>6.9277999999999995</v>
      </c>
    </row>
    <row r="658" spans="2:15" x14ac:dyDescent="0.25">
      <c r="B658" s="175" t="s">
        <v>575</v>
      </c>
      <c r="C658" s="175" t="s">
        <v>111</v>
      </c>
      <c r="D658" s="175">
        <v>0.33</v>
      </c>
      <c r="E658" s="175">
        <v>1.1000099999999999</v>
      </c>
      <c r="F658" s="175">
        <v>1E-3</v>
      </c>
      <c r="G658" s="175" t="s">
        <v>186</v>
      </c>
      <c r="H658" s="175" t="s">
        <v>207</v>
      </c>
      <c r="I658" s="175">
        <v>1</v>
      </c>
      <c r="J658" s="175">
        <v>5.01</v>
      </c>
      <c r="K658" s="175" t="s">
        <v>91</v>
      </c>
      <c r="L658" s="175">
        <v>1.2163999999999999</v>
      </c>
      <c r="M658" s="175">
        <v>6.8902999999999999</v>
      </c>
      <c r="N658" s="175">
        <v>1.2155</v>
      </c>
      <c r="O658" s="175">
        <v>6.8903999999999996</v>
      </c>
    </row>
    <row r="659" spans="2:15" x14ac:dyDescent="0.25">
      <c r="B659" s="175" t="s">
        <v>576</v>
      </c>
      <c r="C659" s="175" t="s">
        <v>111</v>
      </c>
      <c r="D659" s="175">
        <v>0.33</v>
      </c>
      <c r="E659" s="175">
        <v>1.1000099999999999</v>
      </c>
      <c r="F659" s="175">
        <v>0.01</v>
      </c>
      <c r="G659" s="175" t="s">
        <v>186</v>
      </c>
      <c r="H659" s="175" t="s">
        <v>207</v>
      </c>
      <c r="I659" s="175">
        <v>1</v>
      </c>
      <c r="J659" s="175">
        <v>5.01</v>
      </c>
      <c r="K659" s="175" t="s">
        <v>91</v>
      </c>
      <c r="L659" s="175">
        <v>5.1010999999999997</v>
      </c>
      <c r="M659" s="175">
        <v>4.9148999999999994</v>
      </c>
      <c r="N659" s="175">
        <v>5.0998000000000001</v>
      </c>
      <c r="O659" s="175">
        <v>4.9135999999999997</v>
      </c>
    </row>
    <row r="660" spans="2:15" x14ac:dyDescent="0.25">
      <c r="B660" s="175" t="s">
        <v>577</v>
      </c>
      <c r="C660" s="175" t="s">
        <v>111</v>
      </c>
      <c r="D660" s="175">
        <v>0.33</v>
      </c>
      <c r="E660" s="175">
        <v>1.1000099999999999</v>
      </c>
      <c r="F660" s="175">
        <v>0.1</v>
      </c>
      <c r="G660" s="175" t="s">
        <v>186</v>
      </c>
      <c r="H660" s="175" t="s">
        <v>207</v>
      </c>
      <c r="I660" s="175">
        <v>1</v>
      </c>
      <c r="J660" s="175">
        <v>5.01</v>
      </c>
      <c r="K660" s="175" t="s">
        <v>91</v>
      </c>
      <c r="L660" s="175">
        <v>57.597999999999999</v>
      </c>
      <c r="M660" s="175">
        <v>0.72965000000000002</v>
      </c>
      <c r="N660" s="175">
        <v>57.597999999999999</v>
      </c>
      <c r="O660" s="175">
        <v>0.72819</v>
      </c>
    </row>
    <row r="661" spans="2:15" x14ac:dyDescent="0.25">
      <c r="B661" s="175" t="s">
        <v>578</v>
      </c>
      <c r="C661" s="175" t="s">
        <v>111</v>
      </c>
      <c r="D661" s="175">
        <v>0.33</v>
      </c>
      <c r="E661" s="175">
        <v>1.1000099999999999</v>
      </c>
      <c r="F661" s="175">
        <v>1.0000000000000001E-5</v>
      </c>
      <c r="G661" s="175" t="s">
        <v>186</v>
      </c>
      <c r="H661" s="175" t="s">
        <v>207</v>
      </c>
      <c r="I661" s="175">
        <v>5</v>
      </c>
      <c r="J661" s="175">
        <v>10</v>
      </c>
      <c r="K661" s="175" t="s">
        <v>91</v>
      </c>
      <c r="L661" s="175">
        <v>5.8</v>
      </c>
      <c r="M661" s="175">
        <v>29</v>
      </c>
      <c r="N661" s="175">
        <v>5.7733999999999996</v>
      </c>
      <c r="O661" s="175">
        <v>28.868000000000002</v>
      </c>
    </row>
    <row r="662" spans="2:15" x14ac:dyDescent="0.25">
      <c r="B662" s="175" t="s">
        <v>579</v>
      </c>
      <c r="C662" s="175" t="s">
        <v>111</v>
      </c>
      <c r="D662" s="175">
        <v>0.33</v>
      </c>
      <c r="E662" s="175">
        <v>1.1000099999999999</v>
      </c>
      <c r="F662" s="175">
        <v>1E-4</v>
      </c>
      <c r="G662" s="175" t="s">
        <v>186</v>
      </c>
      <c r="H662" s="175" t="s">
        <v>207</v>
      </c>
      <c r="I662" s="175">
        <v>5</v>
      </c>
      <c r="J662" s="175">
        <v>10</v>
      </c>
      <c r="K662" s="175" t="s">
        <v>91</v>
      </c>
      <c r="L662" s="175">
        <v>5.8</v>
      </c>
      <c r="M662" s="175">
        <v>29</v>
      </c>
      <c r="N662" s="175">
        <v>5.7741999999999996</v>
      </c>
      <c r="O662" s="175">
        <v>28.867000000000001</v>
      </c>
    </row>
    <row r="663" spans="2:15" x14ac:dyDescent="0.25">
      <c r="B663" s="175" t="s">
        <v>580</v>
      </c>
      <c r="C663" s="175" t="s">
        <v>111</v>
      </c>
      <c r="D663" s="175">
        <v>0.33</v>
      </c>
      <c r="E663" s="175">
        <v>1.1000099999999999</v>
      </c>
      <c r="F663" s="175">
        <v>1E-3</v>
      </c>
      <c r="G663" s="175" t="s">
        <v>186</v>
      </c>
      <c r="H663" s="175" t="s">
        <v>207</v>
      </c>
      <c r="I663" s="175">
        <v>5</v>
      </c>
      <c r="J663" s="175">
        <v>10</v>
      </c>
      <c r="K663" s="175" t="s">
        <v>91</v>
      </c>
      <c r="L663" s="175">
        <v>5.8</v>
      </c>
      <c r="M663" s="175">
        <v>29</v>
      </c>
      <c r="N663" s="175">
        <v>5.7873999999999999</v>
      </c>
      <c r="O663" s="175">
        <v>28.858999999999998</v>
      </c>
    </row>
    <row r="664" spans="2:15" x14ac:dyDescent="0.25">
      <c r="B664" s="175" t="s">
        <v>581</v>
      </c>
      <c r="C664" s="175" t="s">
        <v>111</v>
      </c>
      <c r="D664" s="175">
        <v>0.33</v>
      </c>
      <c r="E664" s="175">
        <v>1.1000099999999999</v>
      </c>
      <c r="F664" s="175">
        <v>0.01</v>
      </c>
      <c r="G664" s="175" t="s">
        <v>186</v>
      </c>
      <c r="H664" s="175" t="s">
        <v>207</v>
      </c>
      <c r="I664" s="175">
        <v>5</v>
      </c>
      <c r="J664" s="175">
        <v>10</v>
      </c>
      <c r="K664" s="175" t="s">
        <v>91</v>
      </c>
      <c r="L664" s="175">
        <v>7.0907999999999998</v>
      </c>
      <c r="M664" s="175">
        <v>28.073</v>
      </c>
      <c r="N664" s="175">
        <v>7.0891000000000002</v>
      </c>
      <c r="O664" s="175">
        <v>28.073</v>
      </c>
    </row>
    <row r="665" spans="2:15" x14ac:dyDescent="0.25">
      <c r="B665" s="175" t="s">
        <v>582</v>
      </c>
      <c r="C665" s="175" t="s">
        <v>111</v>
      </c>
      <c r="D665" s="175">
        <v>0.33</v>
      </c>
      <c r="E665" s="175">
        <v>1.1000099999999999</v>
      </c>
      <c r="F665" s="175">
        <v>0.1</v>
      </c>
      <c r="G665" s="175" t="s">
        <v>186</v>
      </c>
      <c r="H665" s="175" t="s">
        <v>207</v>
      </c>
      <c r="I665" s="175">
        <v>5</v>
      </c>
      <c r="J665" s="175">
        <v>10</v>
      </c>
      <c r="K665" s="175" t="s">
        <v>91</v>
      </c>
      <c r="L665" s="175">
        <v>55.815999999999995</v>
      </c>
      <c r="M665" s="175">
        <v>11.862</v>
      </c>
      <c r="N665" s="175">
        <v>55.814999999999998</v>
      </c>
      <c r="O665" s="175">
        <v>11.860000000000001</v>
      </c>
    </row>
    <row r="666" spans="2:15" x14ac:dyDescent="0.25">
      <c r="B666" s="175" t="s">
        <v>1321</v>
      </c>
      <c r="C666" s="175" t="s">
        <v>111</v>
      </c>
      <c r="D666" s="175">
        <v>0.33</v>
      </c>
      <c r="E666" s="175">
        <v>1.1000099999999999</v>
      </c>
      <c r="F666" s="175">
        <v>1.0000000000000001E-5</v>
      </c>
      <c r="G666" s="175" t="s">
        <v>186</v>
      </c>
      <c r="H666" s="175" t="s">
        <v>207</v>
      </c>
      <c r="I666" s="175">
        <v>10</v>
      </c>
      <c r="J666" s="175">
        <v>10.01</v>
      </c>
      <c r="K666" s="175" t="s">
        <v>91</v>
      </c>
      <c r="L666" s="175">
        <v>5.8</v>
      </c>
      <c r="M666" s="175">
        <v>29</v>
      </c>
      <c r="N666" s="175">
        <v>5.7733999999999996</v>
      </c>
      <c r="O666" s="175">
        <v>28.868000000000002</v>
      </c>
    </row>
    <row r="667" spans="2:15" x14ac:dyDescent="0.25">
      <c r="B667" s="175" t="s">
        <v>1322</v>
      </c>
      <c r="C667" s="175" t="s">
        <v>111</v>
      </c>
      <c r="D667" s="175">
        <v>0.33</v>
      </c>
      <c r="E667" s="175">
        <v>1.1000099999999999</v>
      </c>
      <c r="F667" s="175">
        <v>1E-4</v>
      </c>
      <c r="G667" s="175" t="s">
        <v>186</v>
      </c>
      <c r="H667" s="175" t="s">
        <v>207</v>
      </c>
      <c r="I667" s="175">
        <v>10</v>
      </c>
      <c r="J667" s="175">
        <v>10.01</v>
      </c>
      <c r="K667" s="175" t="s">
        <v>91</v>
      </c>
      <c r="L667" s="175">
        <v>5.8</v>
      </c>
      <c r="M667" s="175">
        <v>29</v>
      </c>
      <c r="N667" s="175">
        <v>5.7741999999999996</v>
      </c>
      <c r="O667" s="175">
        <v>28.867000000000001</v>
      </c>
    </row>
    <row r="668" spans="2:15" x14ac:dyDescent="0.25">
      <c r="B668" s="175" t="s">
        <v>1323</v>
      </c>
      <c r="C668" s="175" t="s">
        <v>111</v>
      </c>
      <c r="D668" s="175">
        <v>0.33</v>
      </c>
      <c r="E668" s="175">
        <v>1.1000099999999999</v>
      </c>
      <c r="F668" s="175">
        <v>1E-3</v>
      </c>
      <c r="G668" s="175" t="s">
        <v>186</v>
      </c>
      <c r="H668" s="175" t="s">
        <v>207</v>
      </c>
      <c r="I668" s="175">
        <v>10</v>
      </c>
      <c r="J668" s="175">
        <v>10.01</v>
      </c>
      <c r="K668" s="175" t="s">
        <v>91</v>
      </c>
      <c r="L668" s="175">
        <v>5.8</v>
      </c>
      <c r="M668" s="175">
        <v>29</v>
      </c>
      <c r="N668" s="175">
        <v>5.7873999999999999</v>
      </c>
      <c r="O668" s="175">
        <v>28.858999999999998</v>
      </c>
    </row>
    <row r="669" spans="2:15" x14ac:dyDescent="0.25">
      <c r="B669" s="175" t="s">
        <v>1324</v>
      </c>
      <c r="C669" s="175" t="s">
        <v>111</v>
      </c>
      <c r="D669" s="175">
        <v>0.33</v>
      </c>
      <c r="E669" s="175">
        <v>1.1000099999999999</v>
      </c>
      <c r="F669" s="175">
        <v>0.01</v>
      </c>
      <c r="G669" s="175" t="s">
        <v>186</v>
      </c>
      <c r="H669" s="175" t="s">
        <v>207</v>
      </c>
      <c r="I669" s="175">
        <v>10</v>
      </c>
      <c r="J669" s="175">
        <v>10.01</v>
      </c>
      <c r="K669" s="175" t="s">
        <v>91</v>
      </c>
      <c r="L669" s="175">
        <v>7.0907999999999998</v>
      </c>
      <c r="M669" s="175">
        <v>28.073</v>
      </c>
      <c r="N669" s="175">
        <v>7.0891000000000002</v>
      </c>
      <c r="O669" s="175">
        <v>28.073</v>
      </c>
    </row>
    <row r="670" spans="2:15" x14ac:dyDescent="0.25">
      <c r="B670" s="175" t="s">
        <v>1325</v>
      </c>
      <c r="C670" s="175" t="s">
        <v>111</v>
      </c>
      <c r="D670" s="175">
        <v>0.33</v>
      </c>
      <c r="E670" s="175">
        <v>1.1000099999999999</v>
      </c>
      <c r="F670" s="175">
        <v>0.1</v>
      </c>
      <c r="G670" s="175" t="s">
        <v>186</v>
      </c>
      <c r="H670" s="175" t="s">
        <v>207</v>
      </c>
      <c r="I670" s="175">
        <v>10</v>
      </c>
      <c r="J670" s="175">
        <v>10.01</v>
      </c>
      <c r="K670" s="175" t="s">
        <v>91</v>
      </c>
      <c r="L670" s="175">
        <v>55.815999999999995</v>
      </c>
      <c r="M670" s="175">
        <v>11.862</v>
      </c>
      <c r="N670" s="175">
        <v>55.814999999999998</v>
      </c>
      <c r="O670" s="175">
        <v>11.860000000000001</v>
      </c>
    </row>
    <row r="671" spans="2:15" x14ac:dyDescent="0.25">
      <c r="B671" s="175" t="s">
        <v>583</v>
      </c>
      <c r="C671" s="175" t="s">
        <v>111</v>
      </c>
      <c r="D671" s="175">
        <v>1.1000000000000001</v>
      </c>
      <c r="E671" s="175">
        <v>3.0009999999999999</v>
      </c>
      <c r="F671" s="175">
        <v>1.0000000000000001E-5</v>
      </c>
      <c r="G671" s="175" t="s">
        <v>186</v>
      </c>
      <c r="H671" s="175" t="s">
        <v>207</v>
      </c>
      <c r="I671" s="175">
        <v>0.01</v>
      </c>
      <c r="J671" s="175">
        <v>4.5010000000000001E-2</v>
      </c>
      <c r="K671" s="175" t="s">
        <v>91</v>
      </c>
      <c r="L671" s="175">
        <v>0.12</v>
      </c>
      <c r="M671" s="175">
        <v>2.1</v>
      </c>
      <c r="N671" s="175">
        <v>0.11589000000000001</v>
      </c>
      <c r="O671" s="175">
        <v>2.0787</v>
      </c>
    </row>
    <row r="672" spans="2:15" x14ac:dyDescent="0.25">
      <c r="B672" s="175" t="s">
        <v>584</v>
      </c>
      <c r="C672" s="175" t="s">
        <v>111</v>
      </c>
      <c r="D672" s="175">
        <v>1.1000000000000001</v>
      </c>
      <c r="E672" s="175">
        <v>3.0009999999999999</v>
      </c>
      <c r="F672" s="175">
        <v>1E-4</v>
      </c>
      <c r="G672" s="175" t="s">
        <v>186</v>
      </c>
      <c r="H672" s="175" t="s">
        <v>207</v>
      </c>
      <c r="I672" s="175">
        <v>0.01</v>
      </c>
      <c r="J672" s="175">
        <v>4.5010000000000001E-2</v>
      </c>
      <c r="K672" s="175" t="s">
        <v>91</v>
      </c>
      <c r="L672" s="175">
        <v>0.12</v>
      </c>
      <c r="M672" s="175">
        <v>2.1</v>
      </c>
      <c r="N672" s="175">
        <v>0.11676</v>
      </c>
      <c r="O672" s="175">
        <v>2.0785</v>
      </c>
    </row>
    <row r="673" spans="2:15" x14ac:dyDescent="0.25">
      <c r="B673" s="175" t="s">
        <v>585</v>
      </c>
      <c r="C673" s="175" t="s">
        <v>111</v>
      </c>
      <c r="D673" s="175">
        <v>1.1000000000000001</v>
      </c>
      <c r="E673" s="175">
        <v>3.0009999999999999</v>
      </c>
      <c r="F673" s="175">
        <v>1E-3</v>
      </c>
      <c r="G673" s="175" t="s">
        <v>186</v>
      </c>
      <c r="H673" s="175" t="s">
        <v>207</v>
      </c>
      <c r="I673" s="175">
        <v>0.01</v>
      </c>
      <c r="J673" s="175">
        <v>4.5010000000000001E-2</v>
      </c>
      <c r="K673" s="175" t="s">
        <v>91</v>
      </c>
      <c r="L673" s="175">
        <v>0.18892</v>
      </c>
      <c r="M673" s="175">
        <v>2.077</v>
      </c>
      <c r="N673" s="175">
        <v>0.20868</v>
      </c>
      <c r="O673" s="175">
        <v>2.0565000000000002</v>
      </c>
    </row>
    <row r="674" spans="2:15" x14ac:dyDescent="0.25">
      <c r="B674" s="175" t="s">
        <v>586</v>
      </c>
      <c r="C674" s="175" t="s">
        <v>111</v>
      </c>
      <c r="D674" s="175">
        <v>1.1000000000000001</v>
      </c>
      <c r="E674" s="175">
        <v>3.0009999999999999</v>
      </c>
      <c r="F674" s="175">
        <v>0.01</v>
      </c>
      <c r="G674" s="175" t="s">
        <v>186</v>
      </c>
      <c r="H674" s="175" t="s">
        <v>207</v>
      </c>
      <c r="I674" s="175">
        <v>0.01</v>
      </c>
      <c r="J674" s="175">
        <v>4.5010000000000001E-2</v>
      </c>
      <c r="K674" s="175" t="s">
        <v>91</v>
      </c>
      <c r="L674" s="175">
        <v>4.9070999999999998</v>
      </c>
      <c r="M674" s="175">
        <v>1.2281</v>
      </c>
      <c r="N674" s="175">
        <v>4.9043000000000001</v>
      </c>
      <c r="O674" s="175">
        <v>1.2264999999999999</v>
      </c>
    </row>
    <row r="675" spans="2:15" x14ac:dyDescent="0.25">
      <c r="B675" s="175" t="s">
        <v>587</v>
      </c>
      <c r="C675" s="175" t="s">
        <v>111</v>
      </c>
      <c r="D675" s="175">
        <v>1.1000000000000001</v>
      </c>
      <c r="E675" s="175">
        <v>3.0009999999999999</v>
      </c>
      <c r="F675" s="175">
        <v>0.1</v>
      </c>
      <c r="G675" s="175" t="s">
        <v>186</v>
      </c>
      <c r="H675" s="175" t="s">
        <v>207</v>
      </c>
      <c r="I675" s="175">
        <v>0.01</v>
      </c>
      <c r="J675" s="175">
        <v>4.5010000000000001E-2</v>
      </c>
      <c r="K675" s="175" t="s">
        <v>91</v>
      </c>
      <c r="L675" s="175">
        <v>57.613</v>
      </c>
      <c r="M675" s="175">
        <v>0.15837999999999999</v>
      </c>
      <c r="N675" s="175">
        <v>57.613</v>
      </c>
      <c r="O675" s="175">
        <v>0.15706000000000001</v>
      </c>
    </row>
    <row r="676" spans="2:15" x14ac:dyDescent="0.25">
      <c r="B676" s="175" t="s">
        <v>588</v>
      </c>
      <c r="C676" s="175" t="s">
        <v>111</v>
      </c>
      <c r="D676" s="175">
        <v>1.1000000000000001</v>
      </c>
      <c r="E676" s="175">
        <v>3.0009999999999999</v>
      </c>
      <c r="F676" s="175">
        <v>1.0000000000000001E-5</v>
      </c>
      <c r="G676" s="175" t="s">
        <v>186</v>
      </c>
      <c r="H676" s="175" t="s">
        <v>207</v>
      </c>
      <c r="I676" s="175">
        <v>4.4999999999999998E-2</v>
      </c>
      <c r="J676" s="175">
        <v>1.0000100000000001</v>
      </c>
      <c r="K676" s="175" t="s">
        <v>91</v>
      </c>
      <c r="L676" s="175">
        <v>0.13</v>
      </c>
      <c r="M676" s="175">
        <v>0.69</v>
      </c>
      <c r="N676" s="175">
        <v>0.11619</v>
      </c>
      <c r="O676" s="175">
        <v>0.69369000000000003</v>
      </c>
    </row>
    <row r="677" spans="2:15" x14ac:dyDescent="0.25">
      <c r="B677" s="175" t="s">
        <v>589</v>
      </c>
      <c r="C677" s="175" t="s">
        <v>111</v>
      </c>
      <c r="D677" s="175">
        <v>1.1000000000000001</v>
      </c>
      <c r="E677" s="175">
        <v>3.0009999999999999</v>
      </c>
      <c r="F677" s="175">
        <v>1E-4</v>
      </c>
      <c r="G677" s="175" t="s">
        <v>186</v>
      </c>
      <c r="H677" s="175" t="s">
        <v>207</v>
      </c>
      <c r="I677" s="175">
        <v>4.4999999999999998E-2</v>
      </c>
      <c r="J677" s="175">
        <v>1.0000100000000001</v>
      </c>
      <c r="K677" s="175" t="s">
        <v>91</v>
      </c>
      <c r="L677" s="175">
        <v>0.13</v>
      </c>
      <c r="M677" s="175">
        <v>0.69</v>
      </c>
      <c r="N677" s="175">
        <v>0.11867999999999999</v>
      </c>
      <c r="O677" s="175">
        <v>0.69310000000000005</v>
      </c>
    </row>
    <row r="678" spans="2:15" x14ac:dyDescent="0.25">
      <c r="B678" s="175" t="s">
        <v>590</v>
      </c>
      <c r="C678" s="175" t="s">
        <v>111</v>
      </c>
      <c r="D678" s="175">
        <v>1.1000000000000001</v>
      </c>
      <c r="E678" s="175">
        <v>3.0009999999999999</v>
      </c>
      <c r="F678" s="175">
        <v>1E-3</v>
      </c>
      <c r="G678" s="175" t="s">
        <v>186</v>
      </c>
      <c r="H678" s="175" t="s">
        <v>207</v>
      </c>
      <c r="I678" s="175">
        <v>4.4999999999999998E-2</v>
      </c>
      <c r="J678" s="175">
        <v>1.0000100000000001</v>
      </c>
      <c r="K678" s="175" t="s">
        <v>91</v>
      </c>
      <c r="L678" s="175">
        <v>0.35192000000000001</v>
      </c>
      <c r="M678" s="175">
        <v>0.64234000000000002</v>
      </c>
      <c r="N678" s="175">
        <v>0.34550999999999998</v>
      </c>
      <c r="O678" s="175">
        <v>0.6421</v>
      </c>
    </row>
    <row r="679" spans="2:15" x14ac:dyDescent="0.25">
      <c r="B679" s="175" t="s">
        <v>591</v>
      </c>
      <c r="C679" s="175" t="s">
        <v>111</v>
      </c>
      <c r="D679" s="175">
        <v>1.1000000000000001</v>
      </c>
      <c r="E679" s="175">
        <v>3.0009999999999999</v>
      </c>
      <c r="F679" s="175">
        <v>0.01</v>
      </c>
      <c r="G679" s="175" t="s">
        <v>186</v>
      </c>
      <c r="H679" s="175" t="s">
        <v>207</v>
      </c>
      <c r="I679" s="175">
        <v>4.4999999999999998E-2</v>
      </c>
      <c r="J679" s="175">
        <v>1.0000100000000001</v>
      </c>
      <c r="K679" s="175" t="s">
        <v>91</v>
      </c>
      <c r="L679" s="175">
        <v>5.6463000000000001</v>
      </c>
      <c r="M679" s="175">
        <v>0.18057000000000001</v>
      </c>
      <c r="N679" s="175">
        <v>5.6448</v>
      </c>
      <c r="O679" s="175">
        <v>0.17757999999999999</v>
      </c>
    </row>
    <row r="680" spans="2:15" x14ac:dyDescent="0.25">
      <c r="B680" s="175" t="s">
        <v>592</v>
      </c>
      <c r="C680" s="175" t="s">
        <v>111</v>
      </c>
      <c r="D680" s="175">
        <v>1.1000000000000001</v>
      </c>
      <c r="E680" s="175">
        <v>3.0009999999999999</v>
      </c>
      <c r="F680" s="175">
        <v>0.1</v>
      </c>
      <c r="G680" s="175" t="s">
        <v>186</v>
      </c>
      <c r="H680" s="175" t="s">
        <v>207</v>
      </c>
      <c r="I680" s="175">
        <v>4.4999999999999998E-2</v>
      </c>
      <c r="J680" s="175">
        <v>1.0000100000000001</v>
      </c>
      <c r="K680" s="175" t="s">
        <v>91</v>
      </c>
      <c r="L680" s="175">
        <v>57.721999999999994</v>
      </c>
      <c r="M680" s="175">
        <v>1.9812E-2</v>
      </c>
      <c r="N680" s="175">
        <v>57.721999999999994</v>
      </c>
      <c r="O680" s="175">
        <v>1.8474000000000001E-2</v>
      </c>
    </row>
    <row r="681" spans="2:15" x14ac:dyDescent="0.25">
      <c r="B681" s="175" t="s">
        <v>593</v>
      </c>
      <c r="C681" s="175" t="s">
        <v>111</v>
      </c>
      <c r="D681" s="175">
        <v>1.1000000000000001</v>
      </c>
      <c r="E681" s="175">
        <v>3.0009999999999999</v>
      </c>
      <c r="F681" s="175">
        <v>1.0000000000000001E-5</v>
      </c>
      <c r="G681" s="175" t="s">
        <v>186</v>
      </c>
      <c r="H681" s="175" t="s">
        <v>207</v>
      </c>
      <c r="I681" s="175">
        <v>1</v>
      </c>
      <c r="J681" s="175">
        <v>5.01</v>
      </c>
      <c r="K681" s="175" t="s">
        <v>91</v>
      </c>
      <c r="L681" s="175">
        <v>1.3</v>
      </c>
      <c r="M681" s="175">
        <v>6.9</v>
      </c>
      <c r="N681" s="175">
        <v>1.1548</v>
      </c>
      <c r="O681" s="175">
        <v>6.9283000000000001</v>
      </c>
    </row>
    <row r="682" spans="2:15" x14ac:dyDescent="0.25">
      <c r="B682" s="175" t="s">
        <v>594</v>
      </c>
      <c r="C682" s="175" t="s">
        <v>111</v>
      </c>
      <c r="D682" s="175">
        <v>1.1000000000000001</v>
      </c>
      <c r="E682" s="175">
        <v>3.0009999999999999</v>
      </c>
      <c r="F682" s="175">
        <v>1E-4</v>
      </c>
      <c r="G682" s="175" t="s">
        <v>186</v>
      </c>
      <c r="H682" s="175" t="s">
        <v>207</v>
      </c>
      <c r="I682" s="175">
        <v>1</v>
      </c>
      <c r="J682" s="175">
        <v>5.01</v>
      </c>
      <c r="K682" s="175" t="s">
        <v>91</v>
      </c>
      <c r="L682" s="175">
        <v>1.3</v>
      </c>
      <c r="M682" s="175">
        <v>6.9</v>
      </c>
      <c r="N682" s="175">
        <v>1.1552</v>
      </c>
      <c r="O682" s="175">
        <v>6.9282000000000004</v>
      </c>
    </row>
    <row r="683" spans="2:15" x14ac:dyDescent="0.25">
      <c r="B683" s="175" t="s">
        <v>595</v>
      </c>
      <c r="C683" s="175" t="s">
        <v>111</v>
      </c>
      <c r="D683" s="175">
        <v>1.1000000000000001</v>
      </c>
      <c r="E683" s="175">
        <v>3.0009999999999999</v>
      </c>
      <c r="F683" s="175">
        <v>1E-3</v>
      </c>
      <c r="G683" s="175" t="s">
        <v>186</v>
      </c>
      <c r="H683" s="175" t="s">
        <v>207</v>
      </c>
      <c r="I683" s="175">
        <v>1</v>
      </c>
      <c r="J683" s="175">
        <v>5.01</v>
      </c>
      <c r="K683" s="175" t="s">
        <v>91</v>
      </c>
      <c r="L683" s="175">
        <v>1.3</v>
      </c>
      <c r="M683" s="175">
        <v>6.9</v>
      </c>
      <c r="N683" s="175">
        <v>1.1803999999999999</v>
      </c>
      <c r="O683" s="175">
        <v>6.9222999999999999</v>
      </c>
    </row>
    <row r="684" spans="2:15" x14ac:dyDescent="0.25">
      <c r="B684" s="175" t="s">
        <v>596</v>
      </c>
      <c r="C684" s="175" t="s">
        <v>111</v>
      </c>
      <c r="D684" s="175">
        <v>1.1000000000000001</v>
      </c>
      <c r="E684" s="175">
        <v>3.0009999999999999</v>
      </c>
      <c r="F684" s="175">
        <v>0.01</v>
      </c>
      <c r="G684" s="175" t="s">
        <v>186</v>
      </c>
      <c r="H684" s="175" t="s">
        <v>207</v>
      </c>
      <c r="I684" s="175">
        <v>1</v>
      </c>
      <c r="J684" s="175">
        <v>5.01</v>
      </c>
      <c r="K684" s="175" t="s">
        <v>91</v>
      </c>
      <c r="L684" s="175">
        <v>3.4547000000000003</v>
      </c>
      <c r="M684" s="175">
        <v>6.4116</v>
      </c>
      <c r="N684" s="175">
        <v>3.4521000000000002</v>
      </c>
      <c r="O684" s="175">
        <v>6.4115000000000002</v>
      </c>
    </row>
    <row r="685" spans="2:15" x14ac:dyDescent="0.25">
      <c r="B685" s="175" t="s">
        <v>597</v>
      </c>
      <c r="C685" s="175" t="s">
        <v>111</v>
      </c>
      <c r="D685" s="175">
        <v>1.1000000000000001</v>
      </c>
      <c r="E685" s="175">
        <v>3.0009999999999999</v>
      </c>
      <c r="F685" s="175">
        <v>0.1</v>
      </c>
      <c r="G685" s="175" t="s">
        <v>186</v>
      </c>
      <c r="H685" s="175" t="s">
        <v>207</v>
      </c>
      <c r="I685" s="175">
        <v>1</v>
      </c>
      <c r="J685" s="175">
        <v>5.01</v>
      </c>
      <c r="K685" s="175" t="s">
        <v>91</v>
      </c>
      <c r="L685" s="175">
        <v>56.451000000000001</v>
      </c>
      <c r="M685" s="175">
        <v>1.7722</v>
      </c>
      <c r="N685" s="175">
        <v>56.451000000000001</v>
      </c>
      <c r="O685" s="175">
        <v>1.7709999999999999</v>
      </c>
    </row>
    <row r="686" spans="2:15" x14ac:dyDescent="0.25">
      <c r="B686" s="175" t="s">
        <v>598</v>
      </c>
      <c r="C686" s="175" t="s">
        <v>111</v>
      </c>
      <c r="D686" s="175">
        <v>1.1000000000000001</v>
      </c>
      <c r="E686" s="175">
        <v>3.0009999999999999</v>
      </c>
      <c r="F686" s="175">
        <v>1.0000000000000001E-5</v>
      </c>
      <c r="G686" s="175" t="s">
        <v>186</v>
      </c>
      <c r="H686" s="175" t="s">
        <v>207</v>
      </c>
      <c r="I686" s="175">
        <v>5</v>
      </c>
      <c r="J686" s="175">
        <v>10</v>
      </c>
      <c r="K686" s="175" t="s">
        <v>91</v>
      </c>
      <c r="L686" s="175">
        <v>5.8</v>
      </c>
      <c r="M686" s="175">
        <v>29</v>
      </c>
      <c r="N686" s="175">
        <v>5.7729999999999997</v>
      </c>
      <c r="O686" s="175">
        <v>28.867999999999999</v>
      </c>
    </row>
    <row r="687" spans="2:15" x14ac:dyDescent="0.25">
      <c r="B687" s="175" t="s">
        <v>599</v>
      </c>
      <c r="C687" s="175" t="s">
        <v>111</v>
      </c>
      <c r="D687" s="175">
        <v>1.1000000000000001</v>
      </c>
      <c r="E687" s="175">
        <v>3.0009999999999999</v>
      </c>
      <c r="F687" s="175">
        <v>1E-4</v>
      </c>
      <c r="G687" s="175" t="s">
        <v>186</v>
      </c>
      <c r="H687" s="175" t="s">
        <v>207</v>
      </c>
      <c r="I687" s="175">
        <v>5</v>
      </c>
      <c r="J687" s="175">
        <v>10</v>
      </c>
      <c r="K687" s="175" t="s">
        <v>91</v>
      </c>
      <c r="L687" s="175">
        <v>5.8</v>
      </c>
      <c r="M687" s="175">
        <v>29</v>
      </c>
      <c r="N687" s="175">
        <v>5.7730999999999995</v>
      </c>
      <c r="O687" s="175">
        <v>28.867999999999999</v>
      </c>
    </row>
    <row r="688" spans="2:15" x14ac:dyDescent="0.25">
      <c r="B688" s="175" t="s">
        <v>600</v>
      </c>
      <c r="C688" s="175" t="s">
        <v>111</v>
      </c>
      <c r="D688" s="175">
        <v>1.1000000000000001</v>
      </c>
      <c r="E688" s="175">
        <v>3.0009999999999999</v>
      </c>
      <c r="F688" s="175">
        <v>1E-3</v>
      </c>
      <c r="G688" s="175" t="s">
        <v>186</v>
      </c>
      <c r="H688" s="175" t="s">
        <v>207</v>
      </c>
      <c r="I688" s="175">
        <v>5</v>
      </c>
      <c r="J688" s="175">
        <v>10</v>
      </c>
      <c r="K688" s="175" t="s">
        <v>91</v>
      </c>
      <c r="L688" s="175">
        <v>5.8</v>
      </c>
      <c r="M688" s="175">
        <v>29</v>
      </c>
      <c r="N688" s="175">
        <v>5.7799999999999994</v>
      </c>
      <c r="O688" s="175">
        <v>28.866</v>
      </c>
    </row>
    <row r="689" spans="2:15" x14ac:dyDescent="0.25">
      <c r="B689" s="175" t="s">
        <v>601</v>
      </c>
      <c r="C689" s="175" t="s">
        <v>111</v>
      </c>
      <c r="D689" s="175">
        <v>1.1000000000000001</v>
      </c>
      <c r="E689" s="175">
        <v>3.0009999999999999</v>
      </c>
      <c r="F689" s="175">
        <v>0.01</v>
      </c>
      <c r="G689" s="175" t="s">
        <v>186</v>
      </c>
      <c r="H689" s="175" t="s">
        <v>207</v>
      </c>
      <c r="I689" s="175">
        <v>5</v>
      </c>
      <c r="J689" s="175">
        <v>10</v>
      </c>
      <c r="K689" s="175" t="s">
        <v>91</v>
      </c>
      <c r="L689" s="175">
        <v>6.2283999999999997</v>
      </c>
      <c r="M689" s="175">
        <v>28.856999999999999</v>
      </c>
      <c r="N689" s="175">
        <v>6.3663999999999996</v>
      </c>
      <c r="O689" s="175">
        <v>28.73</v>
      </c>
    </row>
    <row r="690" spans="2:15" x14ac:dyDescent="0.25">
      <c r="B690" s="175" t="s">
        <v>602</v>
      </c>
      <c r="C690" s="175" t="s">
        <v>111</v>
      </c>
      <c r="D690" s="175">
        <v>1.1000000000000001</v>
      </c>
      <c r="E690" s="175">
        <v>3.0009999999999999</v>
      </c>
      <c r="F690" s="175">
        <v>0.1</v>
      </c>
      <c r="G690" s="175" t="s">
        <v>186</v>
      </c>
      <c r="H690" s="175" t="s">
        <v>207</v>
      </c>
      <c r="I690" s="175">
        <v>5</v>
      </c>
      <c r="J690" s="175">
        <v>10</v>
      </c>
      <c r="K690" s="175" t="s">
        <v>91</v>
      </c>
      <c r="L690" s="175">
        <v>45.661999999999999</v>
      </c>
      <c r="M690" s="175">
        <v>21.093</v>
      </c>
      <c r="N690" s="175">
        <v>45.658999999999999</v>
      </c>
      <c r="O690" s="175">
        <v>21.091999999999999</v>
      </c>
    </row>
    <row r="691" spans="2:15" x14ac:dyDescent="0.25">
      <c r="B691" s="175" t="s">
        <v>1326</v>
      </c>
      <c r="C691" s="175" t="s">
        <v>111</v>
      </c>
      <c r="D691" s="175">
        <v>1.1000000000000001</v>
      </c>
      <c r="E691" s="175">
        <v>3.0009999999999999</v>
      </c>
      <c r="F691" s="175">
        <v>1.0000000000000001E-5</v>
      </c>
      <c r="G691" s="175" t="s">
        <v>186</v>
      </c>
      <c r="H691" s="175" t="s">
        <v>207</v>
      </c>
      <c r="I691" s="175">
        <v>10</v>
      </c>
      <c r="J691" s="175">
        <v>10.01</v>
      </c>
      <c r="K691" s="175" t="s">
        <v>91</v>
      </c>
      <c r="L691" s="175">
        <v>5.8</v>
      </c>
      <c r="M691" s="175">
        <v>29</v>
      </c>
      <c r="N691" s="175">
        <v>5.7729999999999997</v>
      </c>
      <c r="O691" s="175">
        <v>28.867999999999999</v>
      </c>
    </row>
    <row r="692" spans="2:15" x14ac:dyDescent="0.25">
      <c r="B692" s="175" t="s">
        <v>1327</v>
      </c>
      <c r="C692" s="175" t="s">
        <v>111</v>
      </c>
      <c r="D692" s="175">
        <v>1.1000000000000001</v>
      </c>
      <c r="E692" s="175">
        <v>3.0009999999999999</v>
      </c>
      <c r="F692" s="175">
        <v>1E-4</v>
      </c>
      <c r="G692" s="175" t="s">
        <v>186</v>
      </c>
      <c r="H692" s="175" t="s">
        <v>207</v>
      </c>
      <c r="I692" s="175">
        <v>10</v>
      </c>
      <c r="J692" s="175">
        <v>10.01</v>
      </c>
      <c r="K692" s="175" t="s">
        <v>91</v>
      </c>
      <c r="L692" s="175">
        <v>5.8</v>
      </c>
      <c r="M692" s="175">
        <v>29</v>
      </c>
      <c r="N692" s="175">
        <v>5.7730999999999995</v>
      </c>
      <c r="O692" s="175">
        <v>28.867999999999999</v>
      </c>
    </row>
    <row r="693" spans="2:15" x14ac:dyDescent="0.25">
      <c r="B693" s="175" t="s">
        <v>1328</v>
      </c>
      <c r="C693" s="175" t="s">
        <v>111</v>
      </c>
      <c r="D693" s="175">
        <v>1.1000000000000001</v>
      </c>
      <c r="E693" s="175">
        <v>3.0009999999999999</v>
      </c>
      <c r="F693" s="175">
        <v>1E-3</v>
      </c>
      <c r="G693" s="175" t="s">
        <v>186</v>
      </c>
      <c r="H693" s="175" t="s">
        <v>207</v>
      </c>
      <c r="I693" s="175">
        <v>10</v>
      </c>
      <c r="J693" s="175">
        <v>10.01</v>
      </c>
      <c r="K693" s="175" t="s">
        <v>91</v>
      </c>
      <c r="L693" s="175">
        <v>5.8</v>
      </c>
      <c r="M693" s="175">
        <v>29</v>
      </c>
      <c r="N693" s="175">
        <v>5.7799999999999994</v>
      </c>
      <c r="O693" s="175">
        <v>28.866</v>
      </c>
    </row>
    <row r="694" spans="2:15" x14ac:dyDescent="0.25">
      <c r="B694" s="175" t="s">
        <v>1329</v>
      </c>
      <c r="C694" s="175" t="s">
        <v>111</v>
      </c>
      <c r="D694" s="175">
        <v>1.1000000000000001</v>
      </c>
      <c r="E694" s="175">
        <v>3.0009999999999999</v>
      </c>
      <c r="F694" s="175">
        <v>0.01</v>
      </c>
      <c r="G694" s="175" t="s">
        <v>186</v>
      </c>
      <c r="H694" s="175" t="s">
        <v>207</v>
      </c>
      <c r="I694" s="175">
        <v>10</v>
      </c>
      <c r="J694" s="175">
        <v>10.01</v>
      </c>
      <c r="K694" s="175" t="s">
        <v>91</v>
      </c>
      <c r="L694" s="175">
        <v>6.2283999999999997</v>
      </c>
      <c r="M694" s="175">
        <v>28.856999999999999</v>
      </c>
      <c r="N694" s="175">
        <v>6.3663999999999996</v>
      </c>
      <c r="O694" s="175">
        <v>28.73</v>
      </c>
    </row>
    <row r="695" spans="2:15" x14ac:dyDescent="0.25">
      <c r="B695" s="175" t="s">
        <v>1330</v>
      </c>
      <c r="C695" s="175" t="s">
        <v>111</v>
      </c>
      <c r="D695" s="175">
        <v>1.1000000000000001</v>
      </c>
      <c r="E695" s="175">
        <v>3.0009999999999999</v>
      </c>
      <c r="F695" s="175">
        <v>0.1</v>
      </c>
      <c r="G695" s="175" t="s">
        <v>186</v>
      </c>
      <c r="H695" s="175" t="s">
        <v>207</v>
      </c>
      <c r="I695" s="175">
        <v>10</v>
      </c>
      <c r="J695" s="175">
        <v>10.01</v>
      </c>
      <c r="K695" s="175" t="s">
        <v>91</v>
      </c>
      <c r="L695" s="175">
        <v>45.661999999999999</v>
      </c>
      <c r="M695" s="175">
        <v>21.093</v>
      </c>
      <c r="N695" s="175">
        <v>45.658999999999999</v>
      </c>
      <c r="O695" s="175">
        <v>21.091999999999999</v>
      </c>
    </row>
    <row r="696" spans="2:15" x14ac:dyDescent="0.25">
      <c r="B696" s="175" t="s">
        <v>603</v>
      </c>
      <c r="C696" s="175" t="s">
        <v>111</v>
      </c>
      <c r="D696" s="175">
        <v>3</v>
      </c>
      <c r="E696" s="175">
        <v>11.000999999999999</v>
      </c>
      <c r="F696" s="175">
        <v>1E-4</v>
      </c>
      <c r="G696" s="175" t="s">
        <v>186</v>
      </c>
      <c r="H696" s="175" t="s">
        <v>207</v>
      </c>
      <c r="I696" s="175">
        <v>4.4999999999999998E-2</v>
      </c>
      <c r="J696" s="175">
        <v>0.10001</v>
      </c>
      <c r="K696" s="175" t="s">
        <v>91</v>
      </c>
      <c r="L696" s="175">
        <v>2.4</v>
      </c>
      <c r="M696" s="175">
        <v>0.69</v>
      </c>
      <c r="N696" s="175">
        <v>2.3298000000000001</v>
      </c>
      <c r="O696" s="175">
        <v>0.69372999999999996</v>
      </c>
    </row>
    <row r="697" spans="2:15" x14ac:dyDescent="0.25">
      <c r="B697" s="175" t="s">
        <v>604</v>
      </c>
      <c r="C697" s="175" t="s">
        <v>111</v>
      </c>
      <c r="D697" s="175">
        <v>3</v>
      </c>
      <c r="E697" s="175">
        <v>11.000999999999999</v>
      </c>
      <c r="F697" s="175">
        <v>1E-3</v>
      </c>
      <c r="G697" s="175" t="s">
        <v>186</v>
      </c>
      <c r="H697" s="175" t="s">
        <v>207</v>
      </c>
      <c r="I697" s="175">
        <v>4.4999999999999998E-2</v>
      </c>
      <c r="J697" s="175">
        <v>0.10001</v>
      </c>
      <c r="K697" s="175" t="s">
        <v>91</v>
      </c>
      <c r="L697" s="175">
        <v>2.4</v>
      </c>
      <c r="M697" s="175">
        <v>0.69</v>
      </c>
      <c r="N697" s="175">
        <v>2.3709000000000002</v>
      </c>
      <c r="O697" s="175">
        <v>0.69111999999999996</v>
      </c>
    </row>
    <row r="698" spans="2:15" x14ac:dyDescent="0.25">
      <c r="B698" s="175" t="s">
        <v>605</v>
      </c>
      <c r="C698" s="175" t="s">
        <v>111</v>
      </c>
      <c r="D698" s="175">
        <v>3</v>
      </c>
      <c r="E698" s="175">
        <v>11.000999999999999</v>
      </c>
      <c r="F698" s="175">
        <v>0.01</v>
      </c>
      <c r="G698" s="175" t="s">
        <v>186</v>
      </c>
      <c r="H698" s="175" t="s">
        <v>207</v>
      </c>
      <c r="I698" s="175">
        <v>4.4999999999999998E-2</v>
      </c>
      <c r="J698" s="175">
        <v>0.10001</v>
      </c>
      <c r="K698" s="175" t="s">
        <v>91</v>
      </c>
      <c r="L698" s="175">
        <v>5.6643999999999997</v>
      </c>
      <c r="M698" s="175">
        <v>0.53041000000000005</v>
      </c>
      <c r="N698" s="175">
        <v>5.6621999999999995</v>
      </c>
      <c r="O698" s="175">
        <v>0.53025999999999995</v>
      </c>
    </row>
    <row r="699" spans="2:15" x14ac:dyDescent="0.25">
      <c r="B699" s="175" t="s">
        <v>606</v>
      </c>
      <c r="C699" s="175" t="s">
        <v>111</v>
      </c>
      <c r="D699" s="175">
        <v>3</v>
      </c>
      <c r="E699" s="175">
        <v>11.000999999999999</v>
      </c>
      <c r="F699" s="175">
        <v>0.1</v>
      </c>
      <c r="G699" s="175" t="s">
        <v>186</v>
      </c>
      <c r="H699" s="175" t="s">
        <v>207</v>
      </c>
      <c r="I699" s="175">
        <v>4.4999999999999998E-2</v>
      </c>
      <c r="J699" s="175">
        <v>0.10001</v>
      </c>
      <c r="K699" s="175" t="s">
        <v>91</v>
      </c>
      <c r="L699" s="175">
        <v>57.646999999999998</v>
      </c>
      <c r="M699" s="175">
        <v>8.5551000000000002E-2</v>
      </c>
      <c r="N699" s="175">
        <v>57.646000000000001</v>
      </c>
      <c r="O699" s="175">
        <v>8.5343000000000002E-2</v>
      </c>
    </row>
    <row r="700" spans="2:15" x14ac:dyDescent="0.25">
      <c r="B700" s="175" t="s">
        <v>607</v>
      </c>
      <c r="C700" s="175" t="s">
        <v>111</v>
      </c>
      <c r="D700" s="175">
        <v>3</v>
      </c>
      <c r="E700" s="175">
        <v>11.000999999999999</v>
      </c>
      <c r="F700" s="175">
        <v>1</v>
      </c>
      <c r="G700" s="175" t="s">
        <v>186</v>
      </c>
      <c r="H700" s="175" t="s">
        <v>207</v>
      </c>
      <c r="I700" s="175">
        <v>4.4999999999999998E-2</v>
      </c>
      <c r="J700" s="175">
        <v>0.10001</v>
      </c>
      <c r="K700" s="175" t="s">
        <v>91</v>
      </c>
      <c r="L700" s="175">
        <v>577.35</v>
      </c>
      <c r="M700" s="175">
        <v>8.6937999999999998E-3</v>
      </c>
      <c r="N700" s="175">
        <v>577.35</v>
      </c>
      <c r="O700" s="175">
        <v>8.6087000000000004E-3</v>
      </c>
    </row>
    <row r="701" spans="2:15" x14ac:dyDescent="0.25">
      <c r="B701" s="175" t="s">
        <v>608</v>
      </c>
      <c r="C701" s="175" t="s">
        <v>111</v>
      </c>
      <c r="D701" s="175">
        <v>3</v>
      </c>
      <c r="E701" s="175">
        <v>11.000999999999999</v>
      </c>
      <c r="F701" s="175">
        <v>1E-4</v>
      </c>
      <c r="G701" s="175" t="s">
        <v>186</v>
      </c>
      <c r="H701" s="175" t="s">
        <v>207</v>
      </c>
      <c r="I701" s="175">
        <v>0.1</v>
      </c>
      <c r="J701" s="175">
        <v>1.0000100000000001</v>
      </c>
      <c r="K701" s="175" t="s">
        <v>91</v>
      </c>
      <c r="L701" s="175">
        <v>2.4</v>
      </c>
      <c r="M701" s="175">
        <v>1.2</v>
      </c>
      <c r="N701" s="175">
        <v>2.3239999999999998</v>
      </c>
      <c r="O701" s="175">
        <v>1.1553</v>
      </c>
    </row>
    <row r="702" spans="2:15" x14ac:dyDescent="0.25">
      <c r="B702" s="175" t="s">
        <v>609</v>
      </c>
      <c r="C702" s="175" t="s">
        <v>111</v>
      </c>
      <c r="D702" s="175">
        <v>3</v>
      </c>
      <c r="E702" s="175">
        <v>11.000999999999999</v>
      </c>
      <c r="F702" s="175">
        <v>1E-3</v>
      </c>
      <c r="G702" s="175" t="s">
        <v>186</v>
      </c>
      <c r="H702" s="175" t="s">
        <v>207</v>
      </c>
      <c r="I702" s="175">
        <v>0.1</v>
      </c>
      <c r="J702" s="175">
        <v>1.0000100000000001</v>
      </c>
      <c r="K702" s="175" t="s">
        <v>91</v>
      </c>
      <c r="L702" s="175">
        <v>2.4</v>
      </c>
      <c r="M702" s="175">
        <v>1.2</v>
      </c>
      <c r="N702" s="175">
        <v>2.3551000000000002</v>
      </c>
      <c r="O702" s="175">
        <v>1.1531</v>
      </c>
    </row>
    <row r="703" spans="2:15" x14ac:dyDescent="0.25">
      <c r="B703" s="175" t="s">
        <v>610</v>
      </c>
      <c r="C703" s="175" t="s">
        <v>111</v>
      </c>
      <c r="D703" s="175">
        <v>3</v>
      </c>
      <c r="E703" s="175">
        <v>11.000999999999999</v>
      </c>
      <c r="F703" s="175">
        <v>0.01</v>
      </c>
      <c r="G703" s="175" t="s">
        <v>186</v>
      </c>
      <c r="H703" s="175" t="s">
        <v>207</v>
      </c>
      <c r="I703" s="175">
        <v>0.1</v>
      </c>
      <c r="J703" s="175">
        <v>1.0000100000000001</v>
      </c>
      <c r="K703" s="175" t="s">
        <v>91</v>
      </c>
      <c r="L703" s="175">
        <v>5.1971999999999996</v>
      </c>
      <c r="M703" s="175">
        <v>0.99041000000000001</v>
      </c>
      <c r="N703" s="175">
        <v>5.1951000000000001</v>
      </c>
      <c r="O703" s="175">
        <v>0.99036000000000002</v>
      </c>
    </row>
    <row r="704" spans="2:15" x14ac:dyDescent="0.25">
      <c r="B704" s="175" t="s">
        <v>611</v>
      </c>
      <c r="C704" s="175" t="s">
        <v>111</v>
      </c>
      <c r="D704" s="175">
        <v>3</v>
      </c>
      <c r="E704" s="175">
        <v>11.000999999999999</v>
      </c>
      <c r="F704" s="175">
        <v>0.1</v>
      </c>
      <c r="G704" s="175" t="s">
        <v>186</v>
      </c>
      <c r="H704" s="175" t="s">
        <v>207</v>
      </c>
      <c r="I704" s="175">
        <v>0.1</v>
      </c>
      <c r="J704" s="175">
        <v>1.0000100000000001</v>
      </c>
      <c r="K704" s="175" t="s">
        <v>91</v>
      </c>
      <c r="L704" s="175">
        <v>57.411999999999999</v>
      </c>
      <c r="M704" s="175">
        <v>0.20433000000000001</v>
      </c>
      <c r="N704" s="175">
        <v>57.410999999999994</v>
      </c>
      <c r="O704" s="175">
        <v>0.20413000000000001</v>
      </c>
    </row>
    <row r="705" spans="2:15" x14ac:dyDescent="0.25">
      <c r="B705" s="175" t="s">
        <v>612</v>
      </c>
      <c r="C705" s="175" t="s">
        <v>111</v>
      </c>
      <c r="D705" s="175">
        <v>3</v>
      </c>
      <c r="E705" s="175">
        <v>11.000999999999999</v>
      </c>
      <c r="F705" s="175">
        <v>1</v>
      </c>
      <c r="G705" s="175" t="s">
        <v>186</v>
      </c>
      <c r="H705" s="175" t="s">
        <v>207</v>
      </c>
      <c r="I705" s="175">
        <v>0.1</v>
      </c>
      <c r="J705" s="175">
        <v>1.0000100000000001</v>
      </c>
      <c r="K705" s="175" t="s">
        <v>91</v>
      </c>
      <c r="L705" s="175">
        <v>577.31999999999994</v>
      </c>
      <c r="M705" s="175">
        <v>2.0884E-2</v>
      </c>
      <c r="N705" s="175">
        <v>577.31999999999994</v>
      </c>
      <c r="O705" s="175">
        <v>2.0799000000000002E-2</v>
      </c>
    </row>
    <row r="706" spans="2:15" x14ac:dyDescent="0.25">
      <c r="B706" s="175" t="s">
        <v>613</v>
      </c>
      <c r="C706" s="175" t="s">
        <v>111</v>
      </c>
      <c r="D706" s="175">
        <v>3</v>
      </c>
      <c r="E706" s="175">
        <v>11.000999999999999</v>
      </c>
      <c r="F706" s="175">
        <v>1E-4</v>
      </c>
      <c r="G706" s="175" t="s">
        <v>186</v>
      </c>
      <c r="H706" s="175" t="s">
        <v>207</v>
      </c>
      <c r="I706" s="175">
        <v>1</v>
      </c>
      <c r="J706" s="175">
        <v>5</v>
      </c>
      <c r="K706" s="175" t="s">
        <v>91</v>
      </c>
      <c r="L706" s="175">
        <v>2.5</v>
      </c>
      <c r="M706" s="175">
        <v>35</v>
      </c>
      <c r="N706" s="175">
        <v>2.3102999999999998</v>
      </c>
      <c r="O706" s="175">
        <v>34.640999999999998</v>
      </c>
    </row>
    <row r="707" spans="2:15" x14ac:dyDescent="0.25">
      <c r="B707" s="175" t="s">
        <v>614</v>
      </c>
      <c r="C707" s="175" t="s">
        <v>111</v>
      </c>
      <c r="D707" s="175">
        <v>3</v>
      </c>
      <c r="E707" s="175">
        <v>11.000999999999999</v>
      </c>
      <c r="F707" s="175">
        <v>1E-3</v>
      </c>
      <c r="G707" s="175" t="s">
        <v>186</v>
      </c>
      <c r="H707" s="175" t="s">
        <v>207</v>
      </c>
      <c r="I707" s="175">
        <v>1</v>
      </c>
      <c r="J707" s="175">
        <v>5</v>
      </c>
      <c r="K707" s="175" t="s">
        <v>91</v>
      </c>
      <c r="L707" s="175">
        <v>2.5</v>
      </c>
      <c r="M707" s="175">
        <v>35</v>
      </c>
      <c r="N707" s="175">
        <v>2.3112000000000004</v>
      </c>
      <c r="O707" s="175">
        <v>34.640999999999998</v>
      </c>
    </row>
    <row r="708" spans="2:15" x14ac:dyDescent="0.25">
      <c r="B708" s="175" t="s">
        <v>615</v>
      </c>
      <c r="C708" s="175" t="s">
        <v>111</v>
      </c>
      <c r="D708" s="175">
        <v>3</v>
      </c>
      <c r="E708" s="175">
        <v>11.000999999999999</v>
      </c>
      <c r="F708" s="175">
        <v>0.01</v>
      </c>
      <c r="G708" s="175" t="s">
        <v>186</v>
      </c>
      <c r="H708" s="175" t="s">
        <v>207</v>
      </c>
      <c r="I708" s="175">
        <v>1</v>
      </c>
      <c r="J708" s="175">
        <v>5</v>
      </c>
      <c r="K708" s="175" t="s">
        <v>91</v>
      </c>
      <c r="L708" s="175">
        <v>2.5</v>
      </c>
      <c r="M708" s="175">
        <v>35</v>
      </c>
      <c r="N708" s="175">
        <v>2.5084000000000004</v>
      </c>
      <c r="O708" s="175">
        <v>34.627000000000002</v>
      </c>
    </row>
    <row r="709" spans="2:15" x14ac:dyDescent="0.25">
      <c r="B709" s="175" t="s">
        <v>616</v>
      </c>
      <c r="C709" s="175" t="s">
        <v>111</v>
      </c>
      <c r="D709" s="175">
        <v>3</v>
      </c>
      <c r="E709" s="175">
        <v>11.000999999999999</v>
      </c>
      <c r="F709" s="175">
        <v>0.1</v>
      </c>
      <c r="G709" s="175" t="s">
        <v>186</v>
      </c>
      <c r="H709" s="175" t="s">
        <v>207</v>
      </c>
      <c r="I709" s="175">
        <v>1</v>
      </c>
      <c r="J709" s="175">
        <v>5</v>
      </c>
      <c r="K709" s="175" t="s">
        <v>91</v>
      </c>
      <c r="L709" s="175">
        <v>20.888000000000002</v>
      </c>
      <c r="M709" s="175">
        <v>33.345999999999997</v>
      </c>
      <c r="N709" s="175">
        <v>20.867000000000001</v>
      </c>
      <c r="O709" s="175">
        <v>33.347000000000001</v>
      </c>
    </row>
    <row r="710" spans="2:15" x14ac:dyDescent="0.25">
      <c r="B710" s="175" t="s">
        <v>617</v>
      </c>
      <c r="C710" s="175" t="s">
        <v>111</v>
      </c>
      <c r="D710" s="175">
        <v>3</v>
      </c>
      <c r="E710" s="175">
        <v>11.000999999999999</v>
      </c>
      <c r="F710" s="175">
        <v>1</v>
      </c>
      <c r="G710" s="175" t="s">
        <v>186</v>
      </c>
      <c r="H710" s="175" t="s">
        <v>207</v>
      </c>
      <c r="I710" s="175">
        <v>1</v>
      </c>
      <c r="J710" s="175">
        <v>5</v>
      </c>
      <c r="K710" s="175" t="s">
        <v>91</v>
      </c>
      <c r="L710" s="175">
        <v>547.30999999999995</v>
      </c>
      <c r="M710" s="175">
        <v>13.25</v>
      </c>
      <c r="N710" s="175">
        <v>547.29999999999995</v>
      </c>
      <c r="O710" s="175">
        <v>13.249000000000001</v>
      </c>
    </row>
    <row r="711" spans="2:15" x14ac:dyDescent="0.25">
      <c r="B711" s="175" t="s">
        <v>1331</v>
      </c>
      <c r="C711" s="175" t="s">
        <v>111</v>
      </c>
      <c r="D711" s="175">
        <v>3</v>
      </c>
      <c r="E711" s="175">
        <v>11.000999999999999</v>
      </c>
      <c r="F711" s="175">
        <v>1E-4</v>
      </c>
      <c r="G711" s="175" t="s">
        <v>186</v>
      </c>
      <c r="H711" s="175" t="s">
        <v>207</v>
      </c>
      <c r="I711" s="175">
        <v>5</v>
      </c>
      <c r="J711" s="175">
        <v>5.01</v>
      </c>
      <c r="K711" s="175" t="s">
        <v>91</v>
      </c>
      <c r="L711" s="175">
        <v>2.5</v>
      </c>
      <c r="M711" s="175">
        <v>35</v>
      </c>
      <c r="N711" s="175">
        <v>2.3102999999999998</v>
      </c>
      <c r="O711" s="175">
        <v>34.640999999999998</v>
      </c>
    </row>
    <row r="712" spans="2:15" x14ac:dyDescent="0.25">
      <c r="B712" s="175" t="s">
        <v>1332</v>
      </c>
      <c r="C712" s="175" t="s">
        <v>111</v>
      </c>
      <c r="D712" s="175">
        <v>3</v>
      </c>
      <c r="E712" s="175">
        <v>11.000999999999999</v>
      </c>
      <c r="F712" s="175">
        <v>1E-3</v>
      </c>
      <c r="G712" s="175" t="s">
        <v>186</v>
      </c>
      <c r="H712" s="175" t="s">
        <v>207</v>
      </c>
      <c r="I712" s="175">
        <v>5</v>
      </c>
      <c r="J712" s="175">
        <v>5.01</v>
      </c>
      <c r="K712" s="175" t="s">
        <v>91</v>
      </c>
      <c r="L712" s="175">
        <v>2.5</v>
      </c>
      <c r="M712" s="175">
        <v>35</v>
      </c>
      <c r="N712" s="175">
        <v>2.3112000000000004</v>
      </c>
      <c r="O712" s="175">
        <v>34.640999999999998</v>
      </c>
    </row>
    <row r="713" spans="2:15" x14ac:dyDescent="0.25">
      <c r="B713" s="175" t="s">
        <v>1333</v>
      </c>
      <c r="C713" s="175" t="s">
        <v>111</v>
      </c>
      <c r="D713" s="175">
        <v>3</v>
      </c>
      <c r="E713" s="175">
        <v>11.000999999999999</v>
      </c>
      <c r="F713" s="175">
        <v>0.01</v>
      </c>
      <c r="G713" s="175" t="s">
        <v>186</v>
      </c>
      <c r="H713" s="175" t="s">
        <v>207</v>
      </c>
      <c r="I713" s="175">
        <v>5</v>
      </c>
      <c r="J713" s="175">
        <v>5.01</v>
      </c>
      <c r="K713" s="175" t="s">
        <v>91</v>
      </c>
      <c r="L713" s="175">
        <v>2.5</v>
      </c>
      <c r="M713" s="175">
        <v>35</v>
      </c>
      <c r="N713" s="175">
        <v>2.5084000000000004</v>
      </c>
      <c r="O713" s="175">
        <v>34.627000000000002</v>
      </c>
    </row>
    <row r="714" spans="2:15" x14ac:dyDescent="0.25">
      <c r="B714" s="175" t="s">
        <v>1334</v>
      </c>
      <c r="C714" s="175" t="s">
        <v>111</v>
      </c>
      <c r="D714" s="175">
        <v>3</v>
      </c>
      <c r="E714" s="175">
        <v>11.000999999999999</v>
      </c>
      <c r="F714" s="175">
        <v>0.1</v>
      </c>
      <c r="G714" s="175" t="s">
        <v>186</v>
      </c>
      <c r="H714" s="175" t="s">
        <v>207</v>
      </c>
      <c r="I714" s="175">
        <v>5</v>
      </c>
      <c r="J714" s="175">
        <v>5.01</v>
      </c>
      <c r="K714" s="175" t="s">
        <v>91</v>
      </c>
      <c r="L714" s="175">
        <v>20.888000000000002</v>
      </c>
      <c r="M714" s="175">
        <v>33.345999999999997</v>
      </c>
      <c r="N714" s="175">
        <v>20.867000000000001</v>
      </c>
      <c r="O714" s="175">
        <v>33.347000000000001</v>
      </c>
    </row>
    <row r="715" spans="2:15" x14ac:dyDescent="0.25">
      <c r="B715" s="175" t="s">
        <v>1335</v>
      </c>
      <c r="C715" s="175" t="s">
        <v>111</v>
      </c>
      <c r="D715" s="175">
        <v>3</v>
      </c>
      <c r="E715" s="175">
        <v>11.000999999999999</v>
      </c>
      <c r="F715" s="175">
        <v>1</v>
      </c>
      <c r="G715" s="175" t="s">
        <v>186</v>
      </c>
      <c r="H715" s="175" t="s">
        <v>207</v>
      </c>
      <c r="I715" s="175">
        <v>5</v>
      </c>
      <c r="J715" s="175">
        <v>5.01</v>
      </c>
      <c r="K715" s="175" t="s">
        <v>91</v>
      </c>
      <c r="L715" s="175">
        <v>547.30999999999995</v>
      </c>
      <c r="M715" s="175">
        <v>13.25</v>
      </c>
      <c r="N715" s="175">
        <v>547.29999999999995</v>
      </c>
      <c r="O715" s="175">
        <v>13.249000000000001</v>
      </c>
    </row>
    <row r="716" spans="2:15" x14ac:dyDescent="0.25">
      <c r="B716" s="175" t="s">
        <v>618</v>
      </c>
      <c r="C716" s="175" t="s">
        <v>111</v>
      </c>
      <c r="D716" s="175">
        <v>11</v>
      </c>
      <c r="E716" s="175">
        <v>20.501000000000001</v>
      </c>
      <c r="F716" s="175">
        <v>1E-4</v>
      </c>
      <c r="G716" s="175" t="s">
        <v>186</v>
      </c>
      <c r="H716" s="175" t="s">
        <v>207</v>
      </c>
      <c r="I716" s="175">
        <v>4.4999999999999998E-2</v>
      </c>
      <c r="J716" s="175">
        <v>0.10001</v>
      </c>
      <c r="K716" s="175" t="s">
        <v>91</v>
      </c>
      <c r="L716" s="175">
        <v>5.8</v>
      </c>
      <c r="M716" s="175">
        <v>1.4</v>
      </c>
      <c r="N716" s="175">
        <v>5.7744999999999997</v>
      </c>
      <c r="O716" s="175">
        <v>1.3859999999999999</v>
      </c>
    </row>
    <row r="717" spans="2:15" x14ac:dyDescent="0.25">
      <c r="B717" s="175" t="s">
        <v>619</v>
      </c>
      <c r="C717" s="175" t="s">
        <v>111</v>
      </c>
      <c r="D717" s="175">
        <v>11</v>
      </c>
      <c r="E717" s="175">
        <v>20.501000000000001</v>
      </c>
      <c r="F717" s="175">
        <v>1E-3</v>
      </c>
      <c r="G717" s="175" t="s">
        <v>186</v>
      </c>
      <c r="H717" s="175" t="s">
        <v>207</v>
      </c>
      <c r="I717" s="175">
        <v>4.4999999999999998E-2</v>
      </c>
      <c r="J717" s="175">
        <v>0.10001</v>
      </c>
      <c r="K717" s="175" t="s">
        <v>91</v>
      </c>
      <c r="L717" s="175">
        <v>5.8</v>
      </c>
      <c r="M717" s="175">
        <v>1.4</v>
      </c>
      <c r="N717" s="175">
        <v>5.7854999999999999</v>
      </c>
      <c r="O717" s="175">
        <v>1.3856999999999999</v>
      </c>
    </row>
    <row r="718" spans="2:15" x14ac:dyDescent="0.25">
      <c r="B718" s="175" t="s">
        <v>620</v>
      </c>
      <c r="C718" s="175" t="s">
        <v>111</v>
      </c>
      <c r="D718" s="175">
        <v>11</v>
      </c>
      <c r="E718" s="175">
        <v>20.501000000000001</v>
      </c>
      <c r="F718" s="175">
        <v>0.01</v>
      </c>
      <c r="G718" s="175" t="s">
        <v>186</v>
      </c>
      <c r="H718" s="175" t="s">
        <v>207</v>
      </c>
      <c r="I718" s="175">
        <v>4.4999999999999998E-2</v>
      </c>
      <c r="J718" s="175">
        <v>0.10001</v>
      </c>
      <c r="K718" s="175" t="s">
        <v>91</v>
      </c>
      <c r="L718" s="175">
        <v>6.9249000000000001</v>
      </c>
      <c r="M718" s="175">
        <v>1.3567</v>
      </c>
      <c r="N718" s="175">
        <v>6.9028</v>
      </c>
      <c r="O718" s="175">
        <v>1.3548</v>
      </c>
    </row>
    <row r="719" spans="2:15" x14ac:dyDescent="0.25">
      <c r="B719" s="175" t="s">
        <v>621</v>
      </c>
      <c r="C719" s="175" t="s">
        <v>111</v>
      </c>
      <c r="D719" s="175">
        <v>11</v>
      </c>
      <c r="E719" s="175">
        <v>20.501000000000001</v>
      </c>
      <c r="F719" s="175">
        <v>0.1</v>
      </c>
      <c r="G719" s="175" t="s">
        <v>186</v>
      </c>
      <c r="H719" s="175" t="s">
        <v>207</v>
      </c>
      <c r="I719" s="175">
        <v>4.4999999999999998E-2</v>
      </c>
      <c r="J719" s="175">
        <v>0.10001</v>
      </c>
      <c r="K719" s="175" t="s">
        <v>91</v>
      </c>
      <c r="L719" s="175">
        <v>55.152999999999999</v>
      </c>
      <c r="M719" s="175">
        <v>0.59996000000000005</v>
      </c>
      <c r="N719" s="175">
        <v>55.167999999999999</v>
      </c>
      <c r="O719" s="175">
        <v>0.59309999999999996</v>
      </c>
    </row>
    <row r="720" spans="2:15" x14ac:dyDescent="0.25">
      <c r="B720" s="175" t="s">
        <v>622</v>
      </c>
      <c r="C720" s="175" t="s">
        <v>111</v>
      </c>
      <c r="D720" s="175">
        <v>11</v>
      </c>
      <c r="E720" s="175">
        <v>20.501000000000001</v>
      </c>
      <c r="F720" s="175">
        <v>1</v>
      </c>
      <c r="G720" s="175" t="s">
        <v>186</v>
      </c>
      <c r="H720" s="175" t="s">
        <v>207</v>
      </c>
      <c r="I720" s="175">
        <v>4.4999999999999998E-2</v>
      </c>
      <c r="J720" s="175">
        <v>0.10001</v>
      </c>
      <c r="K720" s="175" t="s">
        <v>91</v>
      </c>
      <c r="L720" s="175">
        <v>579.65</v>
      </c>
      <c r="M720" s="175">
        <v>6.9317000000000004E-2</v>
      </c>
      <c r="N720" s="175">
        <v>579.66</v>
      </c>
      <c r="O720" s="175">
        <v>6.5887000000000001E-2</v>
      </c>
    </row>
    <row r="721" spans="2:15" x14ac:dyDescent="0.25">
      <c r="B721" s="175" t="s">
        <v>623</v>
      </c>
      <c r="C721" s="175" t="s">
        <v>111</v>
      </c>
      <c r="D721" s="175">
        <v>11</v>
      </c>
      <c r="E721" s="175">
        <v>20.501000000000001</v>
      </c>
      <c r="F721" s="175">
        <v>1E-4</v>
      </c>
      <c r="G721" s="175" t="s">
        <v>186</v>
      </c>
      <c r="H721" s="175" t="s">
        <v>207</v>
      </c>
      <c r="I721" s="175">
        <v>0.1</v>
      </c>
      <c r="J721" s="175">
        <v>1.0000100000000001</v>
      </c>
      <c r="K721" s="175" t="s">
        <v>91</v>
      </c>
      <c r="L721" s="175">
        <v>6.5</v>
      </c>
      <c r="M721" s="175">
        <v>1.7</v>
      </c>
      <c r="N721" s="175">
        <v>5.7754000000000003</v>
      </c>
      <c r="O721" s="175">
        <v>1.7323999999999999</v>
      </c>
    </row>
    <row r="722" spans="2:15" x14ac:dyDescent="0.25">
      <c r="B722" s="175" t="s">
        <v>624</v>
      </c>
      <c r="C722" s="175" t="s">
        <v>111</v>
      </c>
      <c r="D722" s="175">
        <v>11</v>
      </c>
      <c r="E722" s="175">
        <v>20.501000000000001</v>
      </c>
      <c r="F722" s="175">
        <v>1E-3</v>
      </c>
      <c r="G722" s="175" t="s">
        <v>186</v>
      </c>
      <c r="H722" s="175" t="s">
        <v>207</v>
      </c>
      <c r="I722" s="175">
        <v>0.1</v>
      </c>
      <c r="J722" s="175">
        <v>1.0000100000000001</v>
      </c>
      <c r="K722" s="175" t="s">
        <v>91</v>
      </c>
      <c r="L722" s="175">
        <v>6.5</v>
      </c>
      <c r="M722" s="175">
        <v>1.7</v>
      </c>
      <c r="N722" s="175">
        <v>5.7851999999999997</v>
      </c>
      <c r="O722" s="175">
        <v>1.7321</v>
      </c>
    </row>
    <row r="723" spans="2:15" x14ac:dyDescent="0.25">
      <c r="B723" s="175" t="s">
        <v>625</v>
      </c>
      <c r="C723" s="175" t="s">
        <v>111</v>
      </c>
      <c r="D723" s="175">
        <v>11</v>
      </c>
      <c r="E723" s="175">
        <v>20.501000000000001</v>
      </c>
      <c r="F723" s="175">
        <v>0.01</v>
      </c>
      <c r="G723" s="175" t="s">
        <v>186</v>
      </c>
      <c r="H723" s="175" t="s">
        <v>207</v>
      </c>
      <c r="I723" s="175">
        <v>0.1</v>
      </c>
      <c r="J723" s="175">
        <v>1.0000100000000001</v>
      </c>
      <c r="K723" s="175" t="s">
        <v>91</v>
      </c>
      <c r="L723" s="175">
        <v>6.7671000000000001</v>
      </c>
      <c r="M723" s="175">
        <v>1.7061999999999999</v>
      </c>
      <c r="N723" s="175">
        <v>6.7465999999999999</v>
      </c>
      <c r="O723" s="175">
        <v>1.7047000000000001</v>
      </c>
    </row>
    <row r="724" spans="2:15" x14ac:dyDescent="0.25">
      <c r="B724" s="175" t="s">
        <v>626</v>
      </c>
      <c r="C724" s="175" t="s">
        <v>111</v>
      </c>
      <c r="D724" s="175">
        <v>11</v>
      </c>
      <c r="E724" s="175">
        <v>20.501000000000001</v>
      </c>
      <c r="F724" s="175">
        <v>0.1</v>
      </c>
      <c r="G724" s="175" t="s">
        <v>186</v>
      </c>
      <c r="H724" s="175" t="s">
        <v>207</v>
      </c>
      <c r="I724" s="175">
        <v>0.1</v>
      </c>
      <c r="J724" s="175">
        <v>1.0000100000000001</v>
      </c>
      <c r="K724" s="175" t="s">
        <v>91</v>
      </c>
      <c r="L724" s="175">
        <v>53.698999999999998</v>
      </c>
      <c r="M724" s="175">
        <v>0.85924999999999996</v>
      </c>
      <c r="N724" s="175">
        <v>53.708999999999996</v>
      </c>
      <c r="O724" s="175">
        <v>0.85296000000000005</v>
      </c>
    </row>
    <row r="725" spans="2:15" x14ac:dyDescent="0.25">
      <c r="B725" s="175" t="s">
        <v>627</v>
      </c>
      <c r="C725" s="175" t="s">
        <v>111</v>
      </c>
      <c r="D725" s="175">
        <v>11</v>
      </c>
      <c r="E725" s="175">
        <v>20.501000000000001</v>
      </c>
      <c r="F725" s="175">
        <v>1</v>
      </c>
      <c r="G725" s="175" t="s">
        <v>186</v>
      </c>
      <c r="H725" s="175" t="s">
        <v>207</v>
      </c>
      <c r="I725" s="175">
        <v>0.1</v>
      </c>
      <c r="J725" s="175">
        <v>1.0000100000000001</v>
      </c>
      <c r="K725" s="175" t="s">
        <v>91</v>
      </c>
      <c r="L725" s="175">
        <v>579.43999999999994</v>
      </c>
      <c r="M725" s="175">
        <v>0.10199999999999999</v>
      </c>
      <c r="N725" s="175">
        <v>579.45000000000005</v>
      </c>
      <c r="O725" s="175">
        <v>9.8572000000000007E-2</v>
      </c>
    </row>
    <row r="726" spans="2:15" x14ac:dyDescent="0.25">
      <c r="B726" s="175" t="s">
        <v>628</v>
      </c>
      <c r="C726" s="175" t="s">
        <v>111</v>
      </c>
      <c r="D726" s="175">
        <v>11</v>
      </c>
      <c r="E726" s="175">
        <v>20.501000000000001</v>
      </c>
      <c r="F726" s="175">
        <v>1E-4</v>
      </c>
      <c r="G726" s="175" t="s">
        <v>186</v>
      </c>
      <c r="H726" s="175" t="s">
        <v>207</v>
      </c>
      <c r="I726" s="175">
        <v>1</v>
      </c>
      <c r="J726" s="175">
        <v>5</v>
      </c>
      <c r="K726" s="175" t="s">
        <v>91</v>
      </c>
      <c r="L726" s="175">
        <v>5.8999999999999995</v>
      </c>
      <c r="M726" s="175">
        <v>35</v>
      </c>
      <c r="N726" s="175">
        <v>5.7742000000000004</v>
      </c>
      <c r="O726" s="175">
        <v>34.640999999999998</v>
      </c>
    </row>
    <row r="727" spans="2:15" x14ac:dyDescent="0.25">
      <c r="B727" s="175" t="s">
        <v>629</v>
      </c>
      <c r="C727" s="175" t="s">
        <v>111</v>
      </c>
      <c r="D727" s="175">
        <v>11</v>
      </c>
      <c r="E727" s="175">
        <v>20.501000000000001</v>
      </c>
      <c r="F727" s="175">
        <v>1E-3</v>
      </c>
      <c r="G727" s="175" t="s">
        <v>186</v>
      </c>
      <c r="H727" s="175" t="s">
        <v>207</v>
      </c>
      <c r="I727" s="175">
        <v>1</v>
      </c>
      <c r="J727" s="175">
        <v>5</v>
      </c>
      <c r="K727" s="175" t="s">
        <v>91</v>
      </c>
      <c r="L727" s="175">
        <v>5.8999999999999995</v>
      </c>
      <c r="M727" s="175">
        <v>35</v>
      </c>
      <c r="N727" s="175">
        <v>5.7744999999999997</v>
      </c>
      <c r="O727" s="175">
        <v>34.640999999999998</v>
      </c>
    </row>
    <row r="728" spans="2:15" x14ac:dyDescent="0.25">
      <c r="B728" s="175" t="s">
        <v>630</v>
      </c>
      <c r="C728" s="175" t="s">
        <v>111</v>
      </c>
      <c r="D728" s="175">
        <v>11</v>
      </c>
      <c r="E728" s="175">
        <v>20.501000000000001</v>
      </c>
      <c r="F728" s="175">
        <v>0.01</v>
      </c>
      <c r="G728" s="175" t="s">
        <v>186</v>
      </c>
      <c r="H728" s="175" t="s">
        <v>207</v>
      </c>
      <c r="I728" s="175">
        <v>1</v>
      </c>
      <c r="J728" s="175">
        <v>5</v>
      </c>
      <c r="K728" s="175" t="s">
        <v>91</v>
      </c>
      <c r="L728" s="175">
        <v>5.8999999999999995</v>
      </c>
      <c r="M728" s="175">
        <v>35</v>
      </c>
      <c r="N728" s="175">
        <v>5.8395000000000001</v>
      </c>
      <c r="O728" s="175">
        <v>34.639000000000003</v>
      </c>
    </row>
    <row r="729" spans="2:15" x14ac:dyDescent="0.25">
      <c r="B729" s="175" t="s">
        <v>631</v>
      </c>
      <c r="C729" s="175" t="s">
        <v>111</v>
      </c>
      <c r="D729" s="175">
        <v>11</v>
      </c>
      <c r="E729" s="175">
        <v>20.501000000000001</v>
      </c>
      <c r="F729" s="175">
        <v>0.1</v>
      </c>
      <c r="G729" s="175" t="s">
        <v>186</v>
      </c>
      <c r="H729" s="175" t="s">
        <v>207</v>
      </c>
      <c r="I729" s="175">
        <v>1</v>
      </c>
      <c r="J729" s="175">
        <v>5</v>
      </c>
      <c r="K729" s="175" t="s">
        <v>91</v>
      </c>
      <c r="L729" s="175">
        <v>6.5764999999999993</v>
      </c>
      <c r="M729" s="175">
        <v>34.962000000000003</v>
      </c>
      <c r="N729" s="175">
        <v>12.385999999999999</v>
      </c>
      <c r="O729" s="175">
        <v>34.433</v>
      </c>
    </row>
    <row r="730" spans="2:15" x14ac:dyDescent="0.25">
      <c r="B730" s="175" t="s">
        <v>632</v>
      </c>
      <c r="C730" s="175" t="s">
        <v>111</v>
      </c>
      <c r="D730" s="175">
        <v>11</v>
      </c>
      <c r="E730" s="175">
        <v>20.501000000000001</v>
      </c>
      <c r="F730" s="175">
        <v>1</v>
      </c>
      <c r="G730" s="175" t="s">
        <v>186</v>
      </c>
      <c r="H730" s="175" t="s">
        <v>207</v>
      </c>
      <c r="I730" s="175">
        <v>1</v>
      </c>
      <c r="J730" s="175">
        <v>5</v>
      </c>
      <c r="K730" s="175" t="s">
        <v>91</v>
      </c>
      <c r="L730" s="175">
        <v>437.55</v>
      </c>
      <c r="M730" s="175">
        <v>23.603000000000002</v>
      </c>
      <c r="N730" s="175">
        <v>437.53999999999996</v>
      </c>
      <c r="O730" s="175">
        <v>23.602</v>
      </c>
    </row>
    <row r="731" spans="2:15" x14ac:dyDescent="0.25">
      <c r="B731" s="175" t="s">
        <v>1336</v>
      </c>
      <c r="C731" s="175" t="s">
        <v>111</v>
      </c>
      <c r="D731" s="175">
        <v>11</v>
      </c>
      <c r="E731" s="175">
        <v>20.501000000000001</v>
      </c>
      <c r="F731" s="175">
        <v>1E-4</v>
      </c>
      <c r="G731" s="175" t="s">
        <v>186</v>
      </c>
      <c r="H731" s="175" t="s">
        <v>207</v>
      </c>
      <c r="I731" s="175">
        <v>5</v>
      </c>
      <c r="J731" s="175">
        <v>5.01</v>
      </c>
      <c r="K731" s="175" t="s">
        <v>91</v>
      </c>
      <c r="L731" s="175">
        <v>5.8999999999999995</v>
      </c>
      <c r="M731" s="175">
        <v>35</v>
      </c>
      <c r="N731" s="175">
        <v>5.7742000000000004</v>
      </c>
      <c r="O731" s="175">
        <v>34.640999999999998</v>
      </c>
    </row>
    <row r="732" spans="2:15" x14ac:dyDescent="0.25">
      <c r="B732" s="175" t="s">
        <v>1337</v>
      </c>
      <c r="C732" s="175" t="s">
        <v>111</v>
      </c>
      <c r="D732" s="175">
        <v>11</v>
      </c>
      <c r="E732" s="175">
        <v>20.501000000000001</v>
      </c>
      <c r="F732" s="175">
        <v>1E-3</v>
      </c>
      <c r="G732" s="175" t="s">
        <v>186</v>
      </c>
      <c r="H732" s="175" t="s">
        <v>207</v>
      </c>
      <c r="I732" s="175">
        <v>5</v>
      </c>
      <c r="J732" s="175">
        <v>5.01</v>
      </c>
      <c r="K732" s="175" t="s">
        <v>91</v>
      </c>
      <c r="L732" s="175">
        <v>5.8999999999999995</v>
      </c>
      <c r="M732" s="175">
        <v>35</v>
      </c>
      <c r="N732" s="175">
        <v>5.7744999999999997</v>
      </c>
      <c r="O732" s="175">
        <v>34.640999999999998</v>
      </c>
    </row>
    <row r="733" spans="2:15" x14ac:dyDescent="0.25">
      <c r="B733" s="175" t="s">
        <v>1338</v>
      </c>
      <c r="C733" s="175" t="s">
        <v>111</v>
      </c>
      <c r="D733" s="175">
        <v>11</v>
      </c>
      <c r="E733" s="175">
        <v>20.501000000000001</v>
      </c>
      <c r="F733" s="175">
        <v>0.01</v>
      </c>
      <c r="G733" s="175" t="s">
        <v>186</v>
      </c>
      <c r="H733" s="175" t="s">
        <v>207</v>
      </c>
      <c r="I733" s="175">
        <v>5</v>
      </c>
      <c r="J733" s="175">
        <v>5.01</v>
      </c>
      <c r="K733" s="175" t="s">
        <v>91</v>
      </c>
      <c r="L733" s="175">
        <v>5.8999999999999995</v>
      </c>
      <c r="M733" s="175">
        <v>35</v>
      </c>
      <c r="N733" s="175">
        <v>5.8395000000000001</v>
      </c>
      <c r="O733" s="175">
        <v>34.639000000000003</v>
      </c>
    </row>
    <row r="734" spans="2:15" x14ac:dyDescent="0.25">
      <c r="B734" s="175" t="s">
        <v>1339</v>
      </c>
      <c r="C734" s="175" t="s">
        <v>111</v>
      </c>
      <c r="D734" s="175">
        <v>11</v>
      </c>
      <c r="E734" s="175">
        <v>20.501000000000001</v>
      </c>
      <c r="F734" s="175">
        <v>0.1</v>
      </c>
      <c r="G734" s="175" t="s">
        <v>186</v>
      </c>
      <c r="H734" s="175" t="s">
        <v>207</v>
      </c>
      <c r="I734" s="175">
        <v>5</v>
      </c>
      <c r="J734" s="175">
        <v>5.01</v>
      </c>
      <c r="K734" s="175" t="s">
        <v>91</v>
      </c>
      <c r="L734" s="175">
        <v>6.5764999999999993</v>
      </c>
      <c r="M734" s="175">
        <v>34.962000000000003</v>
      </c>
      <c r="N734" s="175">
        <v>12.385999999999999</v>
      </c>
      <c r="O734" s="175">
        <v>34.433</v>
      </c>
    </row>
    <row r="735" spans="2:15" x14ac:dyDescent="0.25">
      <c r="B735" s="175" t="s">
        <v>1340</v>
      </c>
      <c r="C735" s="175" t="s">
        <v>111</v>
      </c>
      <c r="D735" s="175">
        <v>11</v>
      </c>
      <c r="E735" s="175">
        <v>20.501000000000001</v>
      </c>
      <c r="F735" s="175">
        <v>1</v>
      </c>
      <c r="G735" s="175" t="s">
        <v>186</v>
      </c>
      <c r="H735" s="175" t="s">
        <v>207</v>
      </c>
      <c r="I735" s="175">
        <v>5</v>
      </c>
      <c r="J735" s="175">
        <v>5.01</v>
      </c>
      <c r="K735" s="175" t="s">
        <v>91</v>
      </c>
      <c r="L735" s="175">
        <v>437.55</v>
      </c>
      <c r="M735" s="175">
        <v>23.603000000000002</v>
      </c>
      <c r="N735" s="175">
        <v>437.53999999999996</v>
      </c>
      <c r="O735" s="175">
        <v>23.602</v>
      </c>
    </row>
    <row r="736" spans="2:15" x14ac:dyDescent="0.25">
      <c r="B736" s="175" t="s">
        <v>1341</v>
      </c>
      <c r="C736" s="175" t="s">
        <v>633</v>
      </c>
      <c r="D736" s="175">
        <v>1</v>
      </c>
      <c r="E736" s="175">
        <v>11.000999999999999</v>
      </c>
      <c r="F736" s="175">
        <v>1E-4</v>
      </c>
      <c r="G736" s="175" t="s">
        <v>186</v>
      </c>
      <c r="H736" s="175" t="s">
        <v>207</v>
      </c>
      <c r="I736" s="175">
        <v>0.01</v>
      </c>
      <c r="J736" s="175">
        <v>4.5010000000000001E-2</v>
      </c>
      <c r="K736" s="175" t="s">
        <v>91</v>
      </c>
      <c r="L736" s="175">
        <v>3.3000000000000003</v>
      </c>
      <c r="M736" s="175">
        <v>2.7</v>
      </c>
      <c r="N736" s="175">
        <v>0.97318000000000005</v>
      </c>
      <c r="O736" s="175">
        <v>2.8730000000000002</v>
      </c>
    </row>
    <row r="737" spans="2:15" x14ac:dyDescent="0.25">
      <c r="B737" s="175" t="s">
        <v>1342</v>
      </c>
      <c r="C737" s="175" t="s">
        <v>633</v>
      </c>
      <c r="D737" s="175">
        <v>1</v>
      </c>
      <c r="E737" s="175">
        <v>11.000999999999999</v>
      </c>
      <c r="F737" s="175">
        <v>1E-3</v>
      </c>
      <c r="G737" s="175" t="s">
        <v>186</v>
      </c>
      <c r="H737" s="175" t="s">
        <v>207</v>
      </c>
      <c r="I737" s="175">
        <v>0.01</v>
      </c>
      <c r="J737" s="175">
        <v>4.5010000000000001E-2</v>
      </c>
      <c r="K737" s="175" t="s">
        <v>91</v>
      </c>
      <c r="L737" s="175">
        <v>4.3264999999999993</v>
      </c>
      <c r="M737" s="175">
        <v>2.6149</v>
      </c>
      <c r="N737" s="175">
        <v>4.3203999999999994</v>
      </c>
      <c r="O737" s="175">
        <v>2.6147999999999998</v>
      </c>
    </row>
    <row r="738" spans="2:15" x14ac:dyDescent="0.25">
      <c r="B738" s="175" t="s">
        <v>1343</v>
      </c>
      <c r="C738" s="175" t="s">
        <v>633</v>
      </c>
      <c r="D738" s="175">
        <v>1</v>
      </c>
      <c r="E738" s="175">
        <v>11.000999999999999</v>
      </c>
      <c r="F738" s="175">
        <v>0.01</v>
      </c>
      <c r="G738" s="175" t="s">
        <v>186</v>
      </c>
      <c r="H738" s="175" t="s">
        <v>207</v>
      </c>
      <c r="I738" s="175">
        <v>0.01</v>
      </c>
      <c r="J738" s="175">
        <v>4.5010000000000001E-2</v>
      </c>
      <c r="K738" s="175" t="s">
        <v>91</v>
      </c>
      <c r="L738" s="175">
        <v>57.286999999999999</v>
      </c>
      <c r="M738" s="175">
        <v>0.84058999999999995</v>
      </c>
      <c r="N738" s="175">
        <v>57.284999999999997</v>
      </c>
      <c r="O738" s="175">
        <v>0.83952000000000004</v>
      </c>
    </row>
    <row r="739" spans="2:15" x14ac:dyDescent="0.25">
      <c r="B739" s="175" t="s">
        <v>1344</v>
      </c>
      <c r="C739" s="175" t="s">
        <v>633</v>
      </c>
      <c r="D739" s="175">
        <v>1</v>
      </c>
      <c r="E739" s="175">
        <v>11.000999999999999</v>
      </c>
      <c r="F739" s="175">
        <v>0.1</v>
      </c>
      <c r="G739" s="175" t="s">
        <v>186</v>
      </c>
      <c r="H739" s="175" t="s">
        <v>207</v>
      </c>
      <c r="I739" s="175">
        <v>0.01</v>
      </c>
      <c r="J739" s="175">
        <v>4.5010000000000001E-2</v>
      </c>
      <c r="K739" s="175" t="s">
        <v>91</v>
      </c>
      <c r="L739" s="175">
        <v>579.91999999999996</v>
      </c>
      <c r="M739" s="175">
        <v>9.0643000000000001E-2</v>
      </c>
      <c r="N739" s="175">
        <v>579.91999999999996</v>
      </c>
      <c r="O739" s="175">
        <v>9.0135999999999994E-2</v>
      </c>
    </row>
    <row r="740" spans="2:15" x14ac:dyDescent="0.25">
      <c r="B740" s="175" t="s">
        <v>1345</v>
      </c>
      <c r="C740" s="175" t="s">
        <v>633</v>
      </c>
      <c r="D740" s="175">
        <v>1</v>
      </c>
      <c r="E740" s="175">
        <v>11.000999999999999</v>
      </c>
      <c r="F740" s="175">
        <v>1</v>
      </c>
      <c r="G740" s="175" t="s">
        <v>186</v>
      </c>
      <c r="H740" s="175" t="s">
        <v>207</v>
      </c>
      <c r="I740" s="175">
        <v>0.01</v>
      </c>
      <c r="J740" s="175">
        <v>4.5010000000000001E-2</v>
      </c>
      <c r="K740" s="175" t="s">
        <v>91</v>
      </c>
      <c r="L740" s="175">
        <v>5800</v>
      </c>
      <c r="M740" s="175">
        <v>9.2241000000000007E-3</v>
      </c>
      <c r="N740" s="175">
        <v>5800</v>
      </c>
      <c r="O740" s="175">
        <v>9.0206999999999996E-3</v>
      </c>
    </row>
    <row r="741" spans="2:15" x14ac:dyDescent="0.25">
      <c r="B741" s="175" t="s">
        <v>1346</v>
      </c>
      <c r="C741" s="175" t="s">
        <v>633</v>
      </c>
      <c r="D741" s="175">
        <v>1</v>
      </c>
      <c r="E741" s="175">
        <v>11.000999999999999</v>
      </c>
      <c r="F741" s="175">
        <v>10</v>
      </c>
      <c r="G741" s="175" t="s">
        <v>186</v>
      </c>
      <c r="H741" s="175" t="s">
        <v>207</v>
      </c>
      <c r="I741" s="175">
        <v>0.01</v>
      </c>
      <c r="J741" s="175">
        <v>4.5010000000000001E-2</v>
      </c>
      <c r="K741" s="175" t="s">
        <v>91</v>
      </c>
      <c r="L741" s="175">
        <v>58000</v>
      </c>
      <c r="M741" s="175">
        <v>9.8346000000000002E-4</v>
      </c>
      <c r="N741" s="175">
        <v>58000</v>
      </c>
      <c r="O741" s="175">
        <v>9.0207999999999998E-4</v>
      </c>
    </row>
    <row r="742" spans="2:15" x14ac:dyDescent="0.25">
      <c r="B742" s="175" t="s">
        <v>1347</v>
      </c>
      <c r="C742" s="175" t="s">
        <v>633</v>
      </c>
      <c r="D742" s="175">
        <v>1</v>
      </c>
      <c r="E742" s="175">
        <v>11.000999999999999</v>
      </c>
      <c r="F742" s="175">
        <v>1E-3</v>
      </c>
      <c r="G742" s="175" t="s">
        <v>186</v>
      </c>
      <c r="H742" s="175" t="s">
        <v>207</v>
      </c>
      <c r="I742" s="175">
        <v>4.4999999999999998E-2</v>
      </c>
      <c r="J742" s="175">
        <v>1.0000100000000001</v>
      </c>
      <c r="K742" s="175" t="s">
        <v>91</v>
      </c>
      <c r="L742" s="175">
        <v>0.66</v>
      </c>
      <c r="M742" s="175">
        <v>2.1</v>
      </c>
      <c r="N742" s="175">
        <v>0.65508</v>
      </c>
      <c r="O742" s="175">
        <v>2.0543</v>
      </c>
    </row>
    <row r="743" spans="2:15" x14ac:dyDescent="0.25">
      <c r="B743" s="175" t="s">
        <v>1348</v>
      </c>
      <c r="C743" s="175" t="s">
        <v>633</v>
      </c>
      <c r="D743" s="175">
        <v>1</v>
      </c>
      <c r="E743" s="175">
        <v>11.000999999999999</v>
      </c>
      <c r="F743" s="175">
        <v>0.01</v>
      </c>
      <c r="G743" s="175" t="s">
        <v>186</v>
      </c>
      <c r="H743" s="175" t="s">
        <v>207</v>
      </c>
      <c r="I743" s="175">
        <v>4.4999999999999998E-2</v>
      </c>
      <c r="J743" s="175">
        <v>1.0000100000000001</v>
      </c>
      <c r="K743" s="175" t="s">
        <v>91</v>
      </c>
      <c r="L743" s="175">
        <v>4.6182999999999996</v>
      </c>
      <c r="M743" s="175">
        <v>1.7586999999999999</v>
      </c>
      <c r="N743" s="175">
        <v>4.6168999999999993</v>
      </c>
      <c r="O743" s="175">
        <v>1.7583</v>
      </c>
    </row>
    <row r="744" spans="2:15" x14ac:dyDescent="0.25">
      <c r="B744" s="175" t="s">
        <v>1349</v>
      </c>
      <c r="C744" s="175" t="s">
        <v>633</v>
      </c>
      <c r="D744" s="175">
        <v>1</v>
      </c>
      <c r="E744" s="175">
        <v>11.000999999999999</v>
      </c>
      <c r="F744" s="175">
        <v>0.1</v>
      </c>
      <c r="G744" s="175" t="s">
        <v>186</v>
      </c>
      <c r="H744" s="175" t="s">
        <v>207</v>
      </c>
      <c r="I744" s="175">
        <v>4.4999999999999998E-2</v>
      </c>
      <c r="J744" s="175">
        <v>1.0000100000000001</v>
      </c>
      <c r="K744" s="175" t="s">
        <v>91</v>
      </c>
      <c r="L744" s="175">
        <v>57.617999999999995</v>
      </c>
      <c r="M744" s="175">
        <v>0.44323000000000001</v>
      </c>
      <c r="N744" s="175">
        <v>57.617999999999995</v>
      </c>
      <c r="O744" s="175">
        <v>0.44244</v>
      </c>
    </row>
    <row r="745" spans="2:15" x14ac:dyDescent="0.25">
      <c r="B745" s="175" t="s">
        <v>1350</v>
      </c>
      <c r="C745" s="175" t="s">
        <v>633</v>
      </c>
      <c r="D745" s="175">
        <v>1</v>
      </c>
      <c r="E745" s="175">
        <v>11.000999999999999</v>
      </c>
      <c r="F745" s="175">
        <v>1</v>
      </c>
      <c r="G745" s="175" t="s">
        <v>186</v>
      </c>
      <c r="H745" s="175" t="s">
        <v>207</v>
      </c>
      <c r="I745" s="175">
        <v>4.4999999999999998E-2</v>
      </c>
      <c r="J745" s="175">
        <v>1.0000100000000001</v>
      </c>
      <c r="K745" s="175" t="s">
        <v>91</v>
      </c>
      <c r="L745" s="175">
        <v>579.96</v>
      </c>
      <c r="M745" s="175">
        <v>4.6302000000000003E-2</v>
      </c>
      <c r="N745" s="175">
        <v>579.96</v>
      </c>
      <c r="O745" s="175">
        <v>4.5959E-2</v>
      </c>
    </row>
    <row r="746" spans="2:15" x14ac:dyDescent="0.25">
      <c r="B746" s="175" t="s">
        <v>1351</v>
      </c>
      <c r="C746" s="175" t="s">
        <v>633</v>
      </c>
      <c r="D746" s="175">
        <v>1</v>
      </c>
      <c r="E746" s="175">
        <v>11.000999999999999</v>
      </c>
      <c r="F746" s="175">
        <v>10</v>
      </c>
      <c r="G746" s="175" t="s">
        <v>186</v>
      </c>
      <c r="H746" s="175" t="s">
        <v>207</v>
      </c>
      <c r="I746" s="175">
        <v>4.4999999999999998E-2</v>
      </c>
      <c r="J746" s="175">
        <v>1.0000100000000001</v>
      </c>
      <c r="K746" s="175" t="s">
        <v>91</v>
      </c>
      <c r="L746" s="175">
        <v>5800</v>
      </c>
      <c r="M746" s="175">
        <v>4.7349999999999996E-3</v>
      </c>
      <c r="N746" s="175">
        <v>5800</v>
      </c>
      <c r="O746" s="175">
        <v>4.5976999999999997E-3</v>
      </c>
    </row>
    <row r="747" spans="2:15" x14ac:dyDescent="0.25">
      <c r="B747" s="175" t="s">
        <v>1352</v>
      </c>
      <c r="C747" s="175" t="s">
        <v>633</v>
      </c>
      <c r="D747" s="175">
        <v>1</v>
      </c>
      <c r="E747" s="175">
        <v>11.000999999999999</v>
      </c>
      <c r="F747" s="175">
        <v>1E-3</v>
      </c>
      <c r="G747" s="175" t="s">
        <v>186</v>
      </c>
      <c r="H747" s="175" t="s">
        <v>207</v>
      </c>
      <c r="I747" s="175">
        <v>1</v>
      </c>
      <c r="J747" s="175">
        <v>5.01</v>
      </c>
      <c r="K747" s="175" t="s">
        <v>91</v>
      </c>
      <c r="L747" s="175">
        <v>12</v>
      </c>
      <c r="M747" s="175">
        <v>7.2</v>
      </c>
      <c r="N747" s="175">
        <v>11.404999999999999</v>
      </c>
      <c r="O747" s="175">
        <v>7.1882000000000001</v>
      </c>
    </row>
    <row r="748" spans="2:15" x14ac:dyDescent="0.25">
      <c r="B748" s="175" t="s">
        <v>1353</v>
      </c>
      <c r="C748" s="175" t="s">
        <v>633</v>
      </c>
      <c r="D748" s="175">
        <v>1</v>
      </c>
      <c r="E748" s="175">
        <v>11.000999999999999</v>
      </c>
      <c r="F748" s="175">
        <v>0.01</v>
      </c>
      <c r="G748" s="175" t="s">
        <v>186</v>
      </c>
      <c r="H748" s="175" t="s">
        <v>207</v>
      </c>
      <c r="I748" s="175">
        <v>1</v>
      </c>
      <c r="J748" s="175">
        <v>5.01</v>
      </c>
      <c r="K748" s="175" t="s">
        <v>91</v>
      </c>
      <c r="L748" s="175">
        <v>12.360999999999999</v>
      </c>
      <c r="M748" s="175">
        <v>7.1186999999999996</v>
      </c>
      <c r="N748" s="175">
        <v>12.349</v>
      </c>
      <c r="O748" s="175">
        <v>7.1191000000000004</v>
      </c>
    </row>
    <row r="749" spans="2:15" x14ac:dyDescent="0.25">
      <c r="B749" s="175" t="s">
        <v>1354</v>
      </c>
      <c r="C749" s="175" t="s">
        <v>633</v>
      </c>
      <c r="D749" s="175">
        <v>1</v>
      </c>
      <c r="E749" s="175">
        <v>11.000999999999999</v>
      </c>
      <c r="F749" s="175">
        <v>0.1</v>
      </c>
      <c r="G749" s="175" t="s">
        <v>186</v>
      </c>
      <c r="H749" s="175" t="s">
        <v>207</v>
      </c>
      <c r="I749" s="175">
        <v>1</v>
      </c>
      <c r="J749" s="175">
        <v>5.01</v>
      </c>
      <c r="K749" s="175" t="s">
        <v>91</v>
      </c>
      <c r="L749" s="175">
        <v>56.262</v>
      </c>
      <c r="M749" s="175">
        <v>4.6574</v>
      </c>
      <c r="N749" s="175">
        <v>56.247999999999998</v>
      </c>
      <c r="O749" s="175">
        <v>4.6563999999999997</v>
      </c>
    </row>
    <row r="750" spans="2:15" x14ac:dyDescent="0.25">
      <c r="B750" s="175" t="s">
        <v>1355</v>
      </c>
      <c r="C750" s="175" t="s">
        <v>633</v>
      </c>
      <c r="D750" s="175">
        <v>1</v>
      </c>
      <c r="E750" s="175">
        <v>11.000999999999999</v>
      </c>
      <c r="F750" s="175">
        <v>1</v>
      </c>
      <c r="G750" s="175" t="s">
        <v>186</v>
      </c>
      <c r="H750" s="175" t="s">
        <v>207</v>
      </c>
      <c r="I750" s="175">
        <v>1</v>
      </c>
      <c r="J750" s="175">
        <v>5.01</v>
      </c>
      <c r="K750" s="175" t="s">
        <v>91</v>
      </c>
      <c r="L750" s="175">
        <v>579.63</v>
      </c>
      <c r="M750" s="175">
        <v>0.67288000000000003</v>
      </c>
      <c r="N750" s="175">
        <v>579.63</v>
      </c>
      <c r="O750" s="175">
        <v>0.67162999999999995</v>
      </c>
    </row>
    <row r="751" spans="2:15" x14ac:dyDescent="0.25">
      <c r="B751" s="175" t="s">
        <v>1356</v>
      </c>
      <c r="C751" s="175" t="s">
        <v>633</v>
      </c>
      <c r="D751" s="175">
        <v>1</v>
      </c>
      <c r="E751" s="175">
        <v>11.000999999999999</v>
      </c>
      <c r="F751" s="175">
        <v>10</v>
      </c>
      <c r="G751" s="175" t="s">
        <v>186</v>
      </c>
      <c r="H751" s="175" t="s">
        <v>207</v>
      </c>
      <c r="I751" s="175">
        <v>1</v>
      </c>
      <c r="J751" s="175">
        <v>5.01</v>
      </c>
      <c r="K751" s="175" t="s">
        <v>91</v>
      </c>
      <c r="L751" s="175">
        <v>5800</v>
      </c>
      <c r="M751" s="175">
        <v>6.8090999999999999E-2</v>
      </c>
      <c r="N751" s="175">
        <v>5800</v>
      </c>
      <c r="O751" s="175">
        <v>6.7582000000000003E-2</v>
      </c>
    </row>
    <row r="752" spans="2:15" x14ac:dyDescent="0.25">
      <c r="B752" s="175" t="s">
        <v>1357</v>
      </c>
      <c r="C752" s="175" t="s">
        <v>633</v>
      </c>
      <c r="D752" s="175">
        <v>1</v>
      </c>
      <c r="E752" s="175">
        <v>11.000999999999999</v>
      </c>
      <c r="F752" s="175">
        <v>1E-3</v>
      </c>
      <c r="G752" s="175" t="s">
        <v>186</v>
      </c>
      <c r="H752" s="175" t="s">
        <v>207</v>
      </c>
      <c r="I752" s="175">
        <v>5</v>
      </c>
      <c r="J752" s="175">
        <v>10</v>
      </c>
      <c r="K752" s="175" t="s">
        <v>91</v>
      </c>
      <c r="L752" s="175">
        <v>58</v>
      </c>
      <c r="M752" s="175">
        <v>29</v>
      </c>
      <c r="N752" s="175">
        <v>57.703000000000003</v>
      </c>
      <c r="O752" s="175">
        <v>28.928999999999998</v>
      </c>
    </row>
    <row r="753" spans="2:15" x14ac:dyDescent="0.25">
      <c r="B753" s="175" t="s">
        <v>1358</v>
      </c>
      <c r="C753" s="175" t="s">
        <v>633</v>
      </c>
      <c r="D753" s="175">
        <v>1</v>
      </c>
      <c r="E753" s="175">
        <v>11.000999999999999</v>
      </c>
      <c r="F753" s="175">
        <v>0.01</v>
      </c>
      <c r="G753" s="175" t="s">
        <v>186</v>
      </c>
      <c r="H753" s="175" t="s">
        <v>207</v>
      </c>
      <c r="I753" s="175">
        <v>5</v>
      </c>
      <c r="J753" s="175">
        <v>10</v>
      </c>
      <c r="K753" s="175" t="s">
        <v>91</v>
      </c>
      <c r="L753" s="175">
        <v>58</v>
      </c>
      <c r="M753" s="175">
        <v>28.914000000000001</v>
      </c>
      <c r="N753" s="175">
        <v>57.905000000000001</v>
      </c>
      <c r="O753" s="175">
        <v>28.914999999999999</v>
      </c>
    </row>
    <row r="754" spans="2:15" x14ac:dyDescent="0.25">
      <c r="B754" s="175" t="s">
        <v>1359</v>
      </c>
      <c r="C754" s="175" t="s">
        <v>633</v>
      </c>
      <c r="D754" s="175">
        <v>1</v>
      </c>
      <c r="E754" s="175">
        <v>11.000999999999999</v>
      </c>
      <c r="F754" s="175">
        <v>0.1</v>
      </c>
      <c r="G754" s="175" t="s">
        <v>186</v>
      </c>
      <c r="H754" s="175" t="s">
        <v>207</v>
      </c>
      <c r="I754" s="175">
        <v>5</v>
      </c>
      <c r="J754" s="175">
        <v>10</v>
      </c>
      <c r="K754" s="175" t="s">
        <v>91</v>
      </c>
      <c r="L754" s="175">
        <v>76.668000000000006</v>
      </c>
      <c r="M754" s="175">
        <v>27.611000000000001</v>
      </c>
      <c r="N754" s="175">
        <v>76.638000000000005</v>
      </c>
      <c r="O754" s="175">
        <v>27.611999999999998</v>
      </c>
    </row>
    <row r="755" spans="2:15" x14ac:dyDescent="0.25">
      <c r="B755" s="175" t="s">
        <v>1360</v>
      </c>
      <c r="C755" s="175" t="s">
        <v>633</v>
      </c>
      <c r="D755" s="175">
        <v>1</v>
      </c>
      <c r="E755" s="175">
        <v>11.000999999999999</v>
      </c>
      <c r="F755" s="175">
        <v>1</v>
      </c>
      <c r="G755" s="175" t="s">
        <v>186</v>
      </c>
      <c r="H755" s="175" t="s">
        <v>207</v>
      </c>
      <c r="I755" s="175">
        <v>5</v>
      </c>
      <c r="J755" s="175">
        <v>10</v>
      </c>
      <c r="K755" s="175" t="s">
        <v>91</v>
      </c>
      <c r="L755" s="175">
        <v>575.98</v>
      </c>
      <c r="M755" s="175">
        <v>10.476000000000001</v>
      </c>
      <c r="N755" s="175">
        <v>575.96</v>
      </c>
      <c r="O755" s="175">
        <v>10.474</v>
      </c>
    </row>
    <row r="756" spans="2:15" x14ac:dyDescent="0.25">
      <c r="B756" s="175" t="s">
        <v>1361</v>
      </c>
      <c r="C756" s="175" t="s">
        <v>633</v>
      </c>
      <c r="D756" s="175">
        <v>1</v>
      </c>
      <c r="E756" s="175">
        <v>11.000999999999999</v>
      </c>
      <c r="F756" s="175">
        <v>10</v>
      </c>
      <c r="G756" s="175" t="s">
        <v>186</v>
      </c>
      <c r="H756" s="175" t="s">
        <v>207</v>
      </c>
      <c r="I756" s="175">
        <v>5</v>
      </c>
      <c r="J756" s="175">
        <v>10</v>
      </c>
      <c r="K756" s="175" t="s">
        <v>91</v>
      </c>
      <c r="L756" s="175">
        <v>5799.5</v>
      </c>
      <c r="M756" s="175">
        <v>1.1535</v>
      </c>
      <c r="N756" s="175">
        <v>5799.5</v>
      </c>
      <c r="O756" s="175">
        <v>1.1523000000000001</v>
      </c>
    </row>
    <row r="757" spans="2:15" x14ac:dyDescent="0.25">
      <c r="B757" s="175" t="s">
        <v>1362</v>
      </c>
      <c r="C757" s="175" t="s">
        <v>633</v>
      </c>
      <c r="D757" s="175">
        <v>1</v>
      </c>
      <c r="E757" s="175">
        <v>11.000999999999999</v>
      </c>
      <c r="F757" s="175">
        <v>1E-3</v>
      </c>
      <c r="G757" s="175" t="s">
        <v>186</v>
      </c>
      <c r="H757" s="175" t="s">
        <v>207</v>
      </c>
      <c r="I757" s="175">
        <v>10</v>
      </c>
      <c r="J757" s="175">
        <v>10.01</v>
      </c>
      <c r="K757" s="175" t="s">
        <v>91</v>
      </c>
      <c r="L757" s="175">
        <v>58</v>
      </c>
      <c r="M757" s="175">
        <v>29</v>
      </c>
      <c r="N757" s="175">
        <v>57.703000000000003</v>
      </c>
      <c r="O757" s="175">
        <v>28.928999999999998</v>
      </c>
    </row>
    <row r="758" spans="2:15" x14ac:dyDescent="0.25">
      <c r="B758" s="175" t="s">
        <v>1363</v>
      </c>
      <c r="C758" s="175" t="s">
        <v>633</v>
      </c>
      <c r="D758" s="175">
        <v>1</v>
      </c>
      <c r="E758" s="175">
        <v>11.000999999999999</v>
      </c>
      <c r="F758" s="175">
        <v>0.01</v>
      </c>
      <c r="G758" s="175" t="s">
        <v>186</v>
      </c>
      <c r="H758" s="175" t="s">
        <v>207</v>
      </c>
      <c r="I758" s="175">
        <v>10</v>
      </c>
      <c r="J758" s="175">
        <v>10.01</v>
      </c>
      <c r="K758" s="175" t="s">
        <v>91</v>
      </c>
      <c r="L758" s="175">
        <v>58</v>
      </c>
      <c r="M758" s="175">
        <v>28.914000000000001</v>
      </c>
      <c r="N758" s="175">
        <v>57.905000000000001</v>
      </c>
      <c r="O758" s="175">
        <v>28.914999999999999</v>
      </c>
    </row>
    <row r="759" spans="2:15" x14ac:dyDescent="0.25">
      <c r="B759" s="175" t="s">
        <v>1364</v>
      </c>
      <c r="C759" s="175" t="s">
        <v>633</v>
      </c>
      <c r="D759" s="175">
        <v>1</v>
      </c>
      <c r="E759" s="175">
        <v>11.000999999999999</v>
      </c>
      <c r="F759" s="175">
        <v>0.1</v>
      </c>
      <c r="G759" s="175" t="s">
        <v>186</v>
      </c>
      <c r="H759" s="175" t="s">
        <v>207</v>
      </c>
      <c r="I759" s="175">
        <v>10</v>
      </c>
      <c r="J759" s="175">
        <v>10.01</v>
      </c>
      <c r="K759" s="175" t="s">
        <v>91</v>
      </c>
      <c r="L759" s="175">
        <v>76.668000000000006</v>
      </c>
      <c r="M759" s="175">
        <v>27.611000000000001</v>
      </c>
      <c r="N759" s="175">
        <v>76.638000000000005</v>
      </c>
      <c r="O759" s="175">
        <v>27.611999999999998</v>
      </c>
    </row>
    <row r="760" spans="2:15" x14ac:dyDescent="0.25">
      <c r="B760" s="175" t="s">
        <v>1365</v>
      </c>
      <c r="C760" s="175" t="s">
        <v>633</v>
      </c>
      <c r="D760" s="175">
        <v>1</v>
      </c>
      <c r="E760" s="175">
        <v>11.000999999999999</v>
      </c>
      <c r="F760" s="175">
        <v>1</v>
      </c>
      <c r="G760" s="175" t="s">
        <v>186</v>
      </c>
      <c r="H760" s="175" t="s">
        <v>207</v>
      </c>
      <c r="I760" s="175">
        <v>10</v>
      </c>
      <c r="J760" s="175">
        <v>10.01</v>
      </c>
      <c r="K760" s="175" t="s">
        <v>91</v>
      </c>
      <c r="L760" s="175">
        <v>575.98</v>
      </c>
      <c r="M760" s="175">
        <v>10.476000000000001</v>
      </c>
      <c r="N760" s="175">
        <v>575.96</v>
      </c>
      <c r="O760" s="175">
        <v>10.474</v>
      </c>
    </row>
    <row r="761" spans="2:15" x14ac:dyDescent="0.25">
      <c r="B761" s="175" t="s">
        <v>1366</v>
      </c>
      <c r="C761" s="175" t="s">
        <v>633</v>
      </c>
      <c r="D761" s="175">
        <v>1</v>
      </c>
      <c r="E761" s="175">
        <v>11.000999999999999</v>
      </c>
      <c r="F761" s="175">
        <v>10</v>
      </c>
      <c r="G761" s="175" t="s">
        <v>186</v>
      </c>
      <c r="H761" s="175" t="s">
        <v>207</v>
      </c>
      <c r="I761" s="175">
        <v>10</v>
      </c>
      <c r="J761" s="175">
        <v>10.01</v>
      </c>
      <c r="K761" s="175" t="s">
        <v>91</v>
      </c>
      <c r="L761" s="175">
        <v>5799.5</v>
      </c>
      <c r="M761" s="175">
        <v>1.1535</v>
      </c>
      <c r="N761" s="175">
        <v>5799.5</v>
      </c>
      <c r="O761" s="175">
        <v>1.1523000000000001</v>
      </c>
    </row>
    <row r="762" spans="2:15" x14ac:dyDescent="0.25">
      <c r="B762" s="175" t="s">
        <v>1367</v>
      </c>
      <c r="C762" s="175" t="s">
        <v>633</v>
      </c>
      <c r="D762" s="175">
        <v>11</v>
      </c>
      <c r="E762" s="175">
        <v>30.001000000000001</v>
      </c>
      <c r="F762" s="175">
        <v>1E-3</v>
      </c>
      <c r="G762" s="175" t="s">
        <v>186</v>
      </c>
      <c r="H762" s="175" t="s">
        <v>207</v>
      </c>
      <c r="I762" s="175">
        <v>0.01</v>
      </c>
      <c r="J762" s="175">
        <v>4.5010000000000001E-2</v>
      </c>
      <c r="K762" s="175" t="s">
        <v>91</v>
      </c>
      <c r="L762" s="175">
        <v>0.87</v>
      </c>
      <c r="M762" s="175">
        <v>2.9</v>
      </c>
      <c r="N762" s="175">
        <v>0.85389000000000004</v>
      </c>
      <c r="O762" s="175">
        <v>2.8839000000000001</v>
      </c>
    </row>
    <row r="763" spans="2:15" x14ac:dyDescent="0.25">
      <c r="B763" s="175" t="s">
        <v>1368</v>
      </c>
      <c r="C763" s="175" t="s">
        <v>633</v>
      </c>
      <c r="D763" s="175">
        <v>11</v>
      </c>
      <c r="E763" s="175">
        <v>30.001000000000001</v>
      </c>
      <c r="F763" s="175">
        <v>0.01</v>
      </c>
      <c r="G763" s="175" t="s">
        <v>186</v>
      </c>
      <c r="H763" s="175" t="s">
        <v>207</v>
      </c>
      <c r="I763" s="175">
        <v>0.01</v>
      </c>
      <c r="J763" s="175">
        <v>4.5010000000000001E-2</v>
      </c>
      <c r="K763" s="175" t="s">
        <v>91</v>
      </c>
      <c r="L763" s="175">
        <v>1.4280999999999999</v>
      </c>
      <c r="M763" s="175">
        <v>2.8814000000000002</v>
      </c>
      <c r="N763" s="175">
        <v>1.5428999999999999</v>
      </c>
      <c r="O763" s="175">
        <v>2.8673000000000002</v>
      </c>
    </row>
    <row r="764" spans="2:15" x14ac:dyDescent="0.25">
      <c r="B764" s="175" t="s">
        <v>1369</v>
      </c>
      <c r="C764" s="175" t="s">
        <v>633</v>
      </c>
      <c r="D764" s="175">
        <v>11</v>
      </c>
      <c r="E764" s="175">
        <v>30.001000000000001</v>
      </c>
      <c r="F764" s="175">
        <v>0.1</v>
      </c>
      <c r="G764" s="175" t="s">
        <v>186</v>
      </c>
      <c r="H764" s="175" t="s">
        <v>207</v>
      </c>
      <c r="I764" s="175">
        <v>0.01</v>
      </c>
      <c r="J764" s="175">
        <v>4.5010000000000001E-2</v>
      </c>
      <c r="K764" s="175" t="s">
        <v>91</v>
      </c>
      <c r="L764" s="175">
        <v>44.393999999999998</v>
      </c>
      <c r="M764" s="175">
        <v>2.0188000000000001</v>
      </c>
      <c r="N764" s="175">
        <v>44.317</v>
      </c>
      <c r="O764" s="175">
        <v>2.0184000000000002</v>
      </c>
    </row>
    <row r="765" spans="2:15" x14ac:dyDescent="0.25">
      <c r="B765" s="175" t="s">
        <v>1370</v>
      </c>
      <c r="C765" s="175" t="s">
        <v>633</v>
      </c>
      <c r="D765" s="175">
        <v>11</v>
      </c>
      <c r="E765" s="175">
        <v>30.001000000000001</v>
      </c>
      <c r="F765" s="175">
        <v>1</v>
      </c>
      <c r="G765" s="175" t="s">
        <v>186</v>
      </c>
      <c r="H765" s="175" t="s">
        <v>207</v>
      </c>
      <c r="I765" s="175">
        <v>0.01</v>
      </c>
      <c r="J765" s="175">
        <v>4.5010000000000001E-2</v>
      </c>
      <c r="K765" s="175" t="s">
        <v>91</v>
      </c>
      <c r="L765" s="175">
        <v>577.67999999999995</v>
      </c>
      <c r="M765" s="175">
        <v>0.29774</v>
      </c>
      <c r="N765" s="175">
        <v>577.66</v>
      </c>
      <c r="O765" s="175">
        <v>0.29630000000000001</v>
      </c>
    </row>
    <row r="766" spans="2:15" x14ac:dyDescent="0.25">
      <c r="B766" s="175" t="s">
        <v>1371</v>
      </c>
      <c r="C766" s="175" t="s">
        <v>633</v>
      </c>
      <c r="D766" s="175">
        <v>11</v>
      </c>
      <c r="E766" s="175">
        <v>30.001000000000001</v>
      </c>
      <c r="F766" s="175">
        <v>10</v>
      </c>
      <c r="G766" s="175" t="s">
        <v>186</v>
      </c>
      <c r="H766" s="175" t="s">
        <v>207</v>
      </c>
      <c r="I766" s="175">
        <v>0.01</v>
      </c>
      <c r="J766" s="175">
        <v>4.5010000000000001E-2</v>
      </c>
      <c r="K766" s="175" t="s">
        <v>91</v>
      </c>
      <c r="L766" s="175">
        <v>5799.8</v>
      </c>
      <c r="M766" s="175">
        <v>3.0408000000000001E-2</v>
      </c>
      <c r="N766" s="175">
        <v>5799.8</v>
      </c>
      <c r="O766" s="175">
        <v>2.9818999999999998E-2</v>
      </c>
    </row>
    <row r="767" spans="2:15" x14ac:dyDescent="0.25">
      <c r="B767" s="175" t="s">
        <v>1372</v>
      </c>
      <c r="C767" s="175" t="s">
        <v>633</v>
      </c>
      <c r="D767" s="175">
        <v>11</v>
      </c>
      <c r="E767" s="175">
        <v>30.001000000000001</v>
      </c>
      <c r="F767" s="175">
        <v>1E-3</v>
      </c>
      <c r="G767" s="175" t="s">
        <v>186</v>
      </c>
      <c r="H767" s="175" t="s">
        <v>207</v>
      </c>
      <c r="I767" s="175">
        <v>4.4999999999999998E-2</v>
      </c>
      <c r="J767" s="175">
        <v>1.0000100000000001</v>
      </c>
      <c r="K767" s="175" t="s">
        <v>91</v>
      </c>
      <c r="L767" s="175">
        <v>0.9</v>
      </c>
      <c r="M767" s="175">
        <v>2.1</v>
      </c>
      <c r="N767" s="175">
        <v>0.42297000000000001</v>
      </c>
      <c r="O767" s="175">
        <v>2.1154999999999999</v>
      </c>
    </row>
    <row r="768" spans="2:15" x14ac:dyDescent="0.25">
      <c r="B768" s="175" t="s">
        <v>1373</v>
      </c>
      <c r="C768" s="175" t="s">
        <v>633</v>
      </c>
      <c r="D768" s="175">
        <v>11</v>
      </c>
      <c r="E768" s="175">
        <v>30.001000000000001</v>
      </c>
      <c r="F768" s="175">
        <v>0.01</v>
      </c>
      <c r="G768" s="175" t="s">
        <v>186</v>
      </c>
      <c r="H768" s="175" t="s">
        <v>207</v>
      </c>
      <c r="I768" s="175">
        <v>4.4999999999999998E-2</v>
      </c>
      <c r="J768" s="175">
        <v>1.0000100000000001</v>
      </c>
      <c r="K768" s="175" t="s">
        <v>91</v>
      </c>
      <c r="L768" s="175">
        <v>1.3908</v>
      </c>
      <c r="M768" s="175">
        <v>2.0926999999999998</v>
      </c>
      <c r="N768" s="175">
        <v>1.3648</v>
      </c>
      <c r="O768" s="175">
        <v>2.0928</v>
      </c>
    </row>
    <row r="769" spans="2:15" x14ac:dyDescent="0.25">
      <c r="B769" s="175" t="s">
        <v>1374</v>
      </c>
      <c r="C769" s="175" t="s">
        <v>633</v>
      </c>
      <c r="D769" s="175">
        <v>11</v>
      </c>
      <c r="E769" s="175">
        <v>30.001000000000001</v>
      </c>
      <c r="F769" s="175">
        <v>0.1</v>
      </c>
      <c r="G769" s="175" t="s">
        <v>186</v>
      </c>
      <c r="H769" s="175" t="s">
        <v>207</v>
      </c>
      <c r="I769" s="175">
        <v>4.4999999999999998E-2</v>
      </c>
      <c r="J769" s="175">
        <v>1.0000100000000001</v>
      </c>
      <c r="K769" s="175" t="s">
        <v>91</v>
      </c>
      <c r="L769" s="175">
        <v>48.985999999999997</v>
      </c>
      <c r="M769" s="175">
        <v>1.2457</v>
      </c>
      <c r="N769" s="175">
        <v>48.966999999999999</v>
      </c>
      <c r="O769" s="175">
        <v>1.244</v>
      </c>
    </row>
    <row r="770" spans="2:15" x14ac:dyDescent="0.25">
      <c r="B770" s="175" t="s">
        <v>1375</v>
      </c>
      <c r="C770" s="175" t="s">
        <v>633</v>
      </c>
      <c r="D770" s="175">
        <v>11</v>
      </c>
      <c r="E770" s="175">
        <v>30.001000000000001</v>
      </c>
      <c r="F770" s="175">
        <v>1</v>
      </c>
      <c r="G770" s="175" t="s">
        <v>186</v>
      </c>
      <c r="H770" s="175" t="s">
        <v>207</v>
      </c>
      <c r="I770" s="175">
        <v>4.4999999999999998E-2</v>
      </c>
      <c r="J770" s="175">
        <v>1.0000100000000001</v>
      </c>
      <c r="K770" s="175" t="s">
        <v>91</v>
      </c>
      <c r="L770" s="175">
        <v>578.74</v>
      </c>
      <c r="M770" s="175">
        <v>0.1605</v>
      </c>
      <c r="N770" s="175">
        <v>578.73</v>
      </c>
      <c r="O770" s="175">
        <v>0.15917999999999999</v>
      </c>
    </row>
    <row r="771" spans="2:15" x14ac:dyDescent="0.25">
      <c r="B771" s="175" t="s">
        <v>1376</v>
      </c>
      <c r="C771" s="175" t="s">
        <v>633</v>
      </c>
      <c r="D771" s="175">
        <v>11</v>
      </c>
      <c r="E771" s="175">
        <v>30.001000000000001</v>
      </c>
      <c r="F771" s="175">
        <v>10</v>
      </c>
      <c r="G771" s="175" t="s">
        <v>186</v>
      </c>
      <c r="H771" s="175" t="s">
        <v>207</v>
      </c>
      <c r="I771" s="175">
        <v>4.4999999999999998E-2</v>
      </c>
      <c r="J771" s="175">
        <v>1.0000100000000001</v>
      </c>
      <c r="K771" s="175" t="s">
        <v>91</v>
      </c>
      <c r="L771" s="175">
        <v>5799.9000000000005</v>
      </c>
      <c r="M771" s="175">
        <v>1.6507000000000001E-2</v>
      </c>
      <c r="N771" s="175">
        <v>5799.9000000000005</v>
      </c>
      <c r="O771" s="175">
        <v>1.5972E-2</v>
      </c>
    </row>
    <row r="772" spans="2:15" x14ac:dyDescent="0.25">
      <c r="B772" s="175" t="s">
        <v>1377</v>
      </c>
      <c r="C772" s="175" t="s">
        <v>633</v>
      </c>
      <c r="D772" s="175">
        <v>11</v>
      </c>
      <c r="E772" s="175">
        <v>30.001000000000001</v>
      </c>
      <c r="F772" s="175">
        <v>1E-3</v>
      </c>
      <c r="G772" s="175" t="s">
        <v>186</v>
      </c>
      <c r="H772" s="175" t="s">
        <v>207</v>
      </c>
      <c r="I772" s="175">
        <v>1</v>
      </c>
      <c r="J772" s="175">
        <v>5.01</v>
      </c>
      <c r="K772" s="175" t="s">
        <v>91</v>
      </c>
      <c r="L772" s="175">
        <v>12</v>
      </c>
      <c r="M772" s="175">
        <v>7.2</v>
      </c>
      <c r="N772" s="175">
        <v>11.173999999999999</v>
      </c>
      <c r="O772" s="175">
        <v>7.2092000000000001</v>
      </c>
    </row>
    <row r="773" spans="2:15" x14ac:dyDescent="0.25">
      <c r="B773" s="175" t="s">
        <v>1378</v>
      </c>
      <c r="C773" s="175" t="s">
        <v>633</v>
      </c>
      <c r="D773" s="175">
        <v>11</v>
      </c>
      <c r="E773" s="175">
        <v>30.001000000000001</v>
      </c>
      <c r="F773" s="175">
        <v>0.01</v>
      </c>
      <c r="G773" s="175" t="s">
        <v>186</v>
      </c>
      <c r="H773" s="175" t="s">
        <v>207</v>
      </c>
      <c r="I773" s="175">
        <v>1</v>
      </c>
      <c r="J773" s="175">
        <v>5.01</v>
      </c>
      <c r="K773" s="175" t="s">
        <v>91</v>
      </c>
      <c r="L773" s="175">
        <v>12</v>
      </c>
      <c r="M773" s="175">
        <v>7.2</v>
      </c>
      <c r="N773" s="175">
        <v>11.421999999999999</v>
      </c>
      <c r="O773" s="175">
        <v>7.2034000000000002</v>
      </c>
    </row>
    <row r="774" spans="2:15" x14ac:dyDescent="0.25">
      <c r="B774" s="175" t="s">
        <v>1379</v>
      </c>
      <c r="C774" s="175" t="s">
        <v>633</v>
      </c>
      <c r="D774" s="175">
        <v>11</v>
      </c>
      <c r="E774" s="175">
        <v>30.001000000000001</v>
      </c>
      <c r="F774" s="175">
        <v>0.1</v>
      </c>
      <c r="G774" s="175" t="s">
        <v>186</v>
      </c>
      <c r="H774" s="175" t="s">
        <v>207</v>
      </c>
      <c r="I774" s="175">
        <v>1</v>
      </c>
      <c r="J774" s="175">
        <v>5.01</v>
      </c>
      <c r="K774" s="175" t="s">
        <v>91</v>
      </c>
      <c r="L774" s="175">
        <v>33.826999999999998</v>
      </c>
      <c r="M774" s="175">
        <v>6.6978</v>
      </c>
      <c r="N774" s="175">
        <v>33.791999999999994</v>
      </c>
      <c r="O774" s="175">
        <v>6.6978999999999997</v>
      </c>
    </row>
    <row r="775" spans="2:15" x14ac:dyDescent="0.25">
      <c r="B775" s="175" t="s">
        <v>1380</v>
      </c>
      <c r="C775" s="175" t="s">
        <v>633</v>
      </c>
      <c r="D775" s="175">
        <v>11</v>
      </c>
      <c r="E775" s="175">
        <v>30.001000000000001</v>
      </c>
      <c r="F775" s="175">
        <v>1</v>
      </c>
      <c r="G775" s="175" t="s">
        <v>186</v>
      </c>
      <c r="H775" s="175" t="s">
        <v>207</v>
      </c>
      <c r="I775" s="175">
        <v>1</v>
      </c>
      <c r="J775" s="175">
        <v>5.01</v>
      </c>
      <c r="K775" s="175" t="s">
        <v>91</v>
      </c>
      <c r="L775" s="175">
        <v>566.18999999999994</v>
      </c>
      <c r="M775" s="175">
        <v>1.8955</v>
      </c>
      <c r="N775" s="175">
        <v>566.17999999999995</v>
      </c>
      <c r="O775" s="175">
        <v>1.8942000000000001</v>
      </c>
    </row>
    <row r="776" spans="2:15" x14ac:dyDescent="0.25">
      <c r="B776" s="175" t="s">
        <v>1381</v>
      </c>
      <c r="C776" s="175" t="s">
        <v>633</v>
      </c>
      <c r="D776" s="175">
        <v>11</v>
      </c>
      <c r="E776" s="175">
        <v>30.001000000000001</v>
      </c>
      <c r="F776" s="175">
        <v>10</v>
      </c>
      <c r="G776" s="175" t="s">
        <v>186</v>
      </c>
      <c r="H776" s="175" t="s">
        <v>207</v>
      </c>
      <c r="I776" s="175">
        <v>1</v>
      </c>
      <c r="J776" s="175">
        <v>5.01</v>
      </c>
      <c r="K776" s="175" t="s">
        <v>91</v>
      </c>
      <c r="L776" s="175">
        <v>5798.5</v>
      </c>
      <c r="M776" s="175">
        <v>0.19808000000000001</v>
      </c>
      <c r="N776" s="175">
        <v>5798.5</v>
      </c>
      <c r="O776" s="175">
        <v>0.19750000000000001</v>
      </c>
    </row>
    <row r="777" spans="2:15" x14ac:dyDescent="0.25">
      <c r="B777" s="175" t="s">
        <v>1382</v>
      </c>
      <c r="C777" s="175" t="s">
        <v>633</v>
      </c>
      <c r="D777" s="175">
        <v>11</v>
      </c>
      <c r="E777" s="175">
        <v>30.001000000000001</v>
      </c>
      <c r="F777" s="175">
        <v>1E-3</v>
      </c>
      <c r="G777" s="175" t="s">
        <v>186</v>
      </c>
      <c r="H777" s="175" t="s">
        <v>207</v>
      </c>
      <c r="I777" s="175">
        <v>5</v>
      </c>
      <c r="J777" s="175">
        <v>10</v>
      </c>
      <c r="K777" s="175" t="s">
        <v>91</v>
      </c>
      <c r="L777" s="175">
        <v>58</v>
      </c>
      <c r="M777" s="175">
        <v>29</v>
      </c>
      <c r="N777" s="175">
        <v>57.627000000000002</v>
      </c>
      <c r="O777" s="175">
        <v>28.936</v>
      </c>
    </row>
    <row r="778" spans="2:15" x14ac:dyDescent="0.25">
      <c r="B778" s="175" t="s">
        <v>1383</v>
      </c>
      <c r="C778" s="175" t="s">
        <v>633</v>
      </c>
      <c r="D778" s="175">
        <v>11</v>
      </c>
      <c r="E778" s="175">
        <v>30.001000000000001</v>
      </c>
      <c r="F778" s="175">
        <v>0.01</v>
      </c>
      <c r="G778" s="175" t="s">
        <v>186</v>
      </c>
      <c r="H778" s="175" t="s">
        <v>207</v>
      </c>
      <c r="I778" s="175">
        <v>5</v>
      </c>
      <c r="J778" s="175">
        <v>10</v>
      </c>
      <c r="K778" s="175" t="s">
        <v>91</v>
      </c>
      <c r="L778" s="175">
        <v>58</v>
      </c>
      <c r="M778" s="175">
        <v>29</v>
      </c>
      <c r="N778" s="175">
        <v>57.681999999999995</v>
      </c>
      <c r="O778" s="175">
        <v>28.934999999999999</v>
      </c>
    </row>
    <row r="779" spans="2:15" x14ac:dyDescent="0.25">
      <c r="B779" s="175" t="s">
        <v>1384</v>
      </c>
      <c r="C779" s="175" t="s">
        <v>633</v>
      </c>
      <c r="D779" s="175">
        <v>11</v>
      </c>
      <c r="E779" s="175">
        <v>30.001000000000001</v>
      </c>
      <c r="F779" s="175">
        <v>0.1</v>
      </c>
      <c r="G779" s="175" t="s">
        <v>186</v>
      </c>
      <c r="H779" s="175" t="s">
        <v>207</v>
      </c>
      <c r="I779" s="175">
        <v>5</v>
      </c>
      <c r="J779" s="175">
        <v>10</v>
      </c>
      <c r="K779" s="175" t="s">
        <v>91</v>
      </c>
      <c r="L779" s="175">
        <v>63.352999999999994</v>
      </c>
      <c r="M779" s="175">
        <v>28.821999999999999</v>
      </c>
      <c r="N779" s="175">
        <v>63.613</v>
      </c>
      <c r="O779" s="175">
        <v>28.797000000000001</v>
      </c>
    </row>
    <row r="780" spans="2:15" x14ac:dyDescent="0.25">
      <c r="B780" s="175" t="s">
        <v>1385</v>
      </c>
      <c r="C780" s="175" t="s">
        <v>633</v>
      </c>
      <c r="D780" s="175">
        <v>11</v>
      </c>
      <c r="E780" s="175">
        <v>30.001000000000001</v>
      </c>
      <c r="F780" s="175">
        <v>1</v>
      </c>
      <c r="G780" s="175" t="s">
        <v>186</v>
      </c>
      <c r="H780" s="175" t="s">
        <v>207</v>
      </c>
      <c r="I780" s="175">
        <v>5</v>
      </c>
      <c r="J780" s="175">
        <v>10</v>
      </c>
      <c r="K780" s="175" t="s">
        <v>91</v>
      </c>
      <c r="L780" s="175">
        <v>458.92</v>
      </c>
      <c r="M780" s="175">
        <v>21.117999999999999</v>
      </c>
      <c r="N780" s="175">
        <v>458.89</v>
      </c>
      <c r="O780" s="175">
        <v>21.117000000000001</v>
      </c>
    </row>
    <row r="781" spans="2:15" x14ac:dyDescent="0.25">
      <c r="B781" s="175" t="s">
        <v>1386</v>
      </c>
      <c r="C781" s="175" t="s">
        <v>633</v>
      </c>
      <c r="D781" s="175">
        <v>11</v>
      </c>
      <c r="E781" s="175">
        <v>30.001000000000001</v>
      </c>
      <c r="F781" s="175">
        <v>10</v>
      </c>
      <c r="G781" s="175" t="s">
        <v>186</v>
      </c>
      <c r="H781" s="175" t="s">
        <v>207</v>
      </c>
      <c r="I781" s="175">
        <v>5</v>
      </c>
      <c r="J781" s="175">
        <v>10</v>
      </c>
      <c r="K781" s="175" t="s">
        <v>91</v>
      </c>
      <c r="L781" s="175">
        <v>5776.7000000000007</v>
      </c>
      <c r="M781" s="175">
        <v>3.2241</v>
      </c>
      <c r="N781" s="175">
        <v>5776.7000000000007</v>
      </c>
      <c r="O781" s="175">
        <v>3.2231000000000001</v>
      </c>
    </row>
    <row r="782" spans="2:15" x14ac:dyDescent="0.25">
      <c r="B782" s="175" t="s">
        <v>1387</v>
      </c>
      <c r="C782" s="175" t="s">
        <v>633</v>
      </c>
      <c r="D782" s="175">
        <v>11</v>
      </c>
      <c r="E782" s="175">
        <v>30.001000000000001</v>
      </c>
      <c r="F782" s="175">
        <v>1E-3</v>
      </c>
      <c r="G782" s="175" t="s">
        <v>186</v>
      </c>
      <c r="H782" s="175" t="s">
        <v>207</v>
      </c>
      <c r="I782" s="175">
        <v>10</v>
      </c>
      <c r="J782" s="175">
        <v>10.01</v>
      </c>
      <c r="K782" s="175" t="s">
        <v>91</v>
      </c>
      <c r="L782" s="175">
        <v>58</v>
      </c>
      <c r="M782" s="175">
        <v>29</v>
      </c>
      <c r="N782" s="175">
        <v>57.627000000000002</v>
      </c>
      <c r="O782" s="175">
        <v>28.936</v>
      </c>
    </row>
    <row r="783" spans="2:15" x14ac:dyDescent="0.25">
      <c r="B783" s="175" t="s">
        <v>1388</v>
      </c>
      <c r="C783" s="175" t="s">
        <v>633</v>
      </c>
      <c r="D783" s="175">
        <v>11</v>
      </c>
      <c r="E783" s="175">
        <v>30.001000000000001</v>
      </c>
      <c r="F783" s="175">
        <v>0.01</v>
      </c>
      <c r="G783" s="175" t="s">
        <v>186</v>
      </c>
      <c r="H783" s="175" t="s">
        <v>207</v>
      </c>
      <c r="I783" s="175">
        <v>10</v>
      </c>
      <c r="J783" s="175">
        <v>10.01</v>
      </c>
      <c r="K783" s="175" t="s">
        <v>91</v>
      </c>
      <c r="L783" s="175">
        <v>58</v>
      </c>
      <c r="M783" s="175">
        <v>29</v>
      </c>
      <c r="N783" s="175">
        <v>57.681999999999995</v>
      </c>
      <c r="O783" s="175">
        <v>28.934999999999999</v>
      </c>
    </row>
    <row r="784" spans="2:15" x14ac:dyDescent="0.25">
      <c r="B784" s="175" t="s">
        <v>1389</v>
      </c>
      <c r="C784" s="175" t="s">
        <v>633</v>
      </c>
      <c r="D784" s="175">
        <v>11</v>
      </c>
      <c r="E784" s="175">
        <v>30.001000000000001</v>
      </c>
      <c r="F784" s="175">
        <v>0.1</v>
      </c>
      <c r="G784" s="175" t="s">
        <v>186</v>
      </c>
      <c r="H784" s="175" t="s">
        <v>207</v>
      </c>
      <c r="I784" s="175">
        <v>10</v>
      </c>
      <c r="J784" s="175">
        <v>10.01</v>
      </c>
      <c r="K784" s="175" t="s">
        <v>91</v>
      </c>
      <c r="L784" s="175">
        <v>63.352999999999994</v>
      </c>
      <c r="M784" s="175">
        <v>28.821999999999999</v>
      </c>
      <c r="N784" s="175">
        <v>63.613</v>
      </c>
      <c r="O784" s="175">
        <v>28.797000000000001</v>
      </c>
    </row>
    <row r="785" spans="2:15" x14ac:dyDescent="0.25">
      <c r="B785" s="175" t="s">
        <v>1390</v>
      </c>
      <c r="C785" s="175" t="s">
        <v>633</v>
      </c>
      <c r="D785" s="175">
        <v>11</v>
      </c>
      <c r="E785" s="175">
        <v>30.001000000000001</v>
      </c>
      <c r="F785" s="175">
        <v>1</v>
      </c>
      <c r="G785" s="175" t="s">
        <v>186</v>
      </c>
      <c r="H785" s="175" t="s">
        <v>207</v>
      </c>
      <c r="I785" s="175">
        <v>10</v>
      </c>
      <c r="J785" s="175">
        <v>10.01</v>
      </c>
      <c r="K785" s="175" t="s">
        <v>91</v>
      </c>
      <c r="L785" s="175">
        <v>458.92</v>
      </c>
      <c r="M785" s="175">
        <v>21.117999999999999</v>
      </c>
      <c r="N785" s="175">
        <v>458.89</v>
      </c>
      <c r="O785" s="175">
        <v>21.117000000000001</v>
      </c>
    </row>
    <row r="786" spans="2:15" x14ac:dyDescent="0.25">
      <c r="B786" s="175" t="s">
        <v>1391</v>
      </c>
      <c r="C786" s="175" t="s">
        <v>633</v>
      </c>
      <c r="D786" s="175">
        <v>11</v>
      </c>
      <c r="E786" s="175">
        <v>30.001000000000001</v>
      </c>
      <c r="F786" s="175">
        <v>10</v>
      </c>
      <c r="G786" s="175" t="s">
        <v>186</v>
      </c>
      <c r="H786" s="175" t="s">
        <v>207</v>
      </c>
      <c r="I786" s="175">
        <v>10</v>
      </c>
      <c r="J786" s="175">
        <v>10.01</v>
      </c>
      <c r="K786" s="175" t="s">
        <v>91</v>
      </c>
      <c r="L786" s="175">
        <v>5776.7000000000007</v>
      </c>
      <c r="M786" s="175">
        <v>3.2241</v>
      </c>
      <c r="N786" s="175">
        <v>5776.7000000000007</v>
      </c>
      <c r="O786" s="175">
        <v>3.2231000000000001</v>
      </c>
    </row>
    <row r="787" spans="2:15" x14ac:dyDescent="0.25">
      <c r="B787" s="175" t="s">
        <v>1392</v>
      </c>
      <c r="C787" s="175" t="s">
        <v>633</v>
      </c>
      <c r="D787" s="175">
        <v>30</v>
      </c>
      <c r="E787" s="175">
        <v>110.01</v>
      </c>
      <c r="F787" s="175">
        <v>0.01</v>
      </c>
      <c r="G787" s="175" t="s">
        <v>186</v>
      </c>
      <c r="H787" s="175" t="s">
        <v>207</v>
      </c>
      <c r="I787" s="175">
        <v>4.4999999999999998E-2</v>
      </c>
      <c r="J787" s="175">
        <v>0.10001</v>
      </c>
      <c r="K787" s="175" t="s">
        <v>91</v>
      </c>
      <c r="L787" s="175">
        <v>12</v>
      </c>
      <c r="M787" s="175">
        <v>2.1</v>
      </c>
      <c r="N787" s="175">
        <v>11.984</v>
      </c>
      <c r="O787" s="175">
        <v>2.0859999999999999</v>
      </c>
    </row>
    <row r="788" spans="2:15" x14ac:dyDescent="0.25">
      <c r="B788" s="175" t="s">
        <v>1393</v>
      </c>
      <c r="C788" s="175" t="s">
        <v>633</v>
      </c>
      <c r="D788" s="175">
        <v>30</v>
      </c>
      <c r="E788" s="175">
        <v>110.01</v>
      </c>
      <c r="F788" s="175">
        <v>0.1</v>
      </c>
      <c r="G788" s="175" t="s">
        <v>186</v>
      </c>
      <c r="H788" s="175" t="s">
        <v>207</v>
      </c>
      <c r="I788" s="175">
        <v>4.4999999999999998E-2</v>
      </c>
      <c r="J788" s="175">
        <v>0.10001</v>
      </c>
      <c r="K788" s="175" t="s">
        <v>91</v>
      </c>
      <c r="L788" s="175">
        <v>36.579000000000001</v>
      </c>
      <c r="M788" s="175">
        <v>1.9251</v>
      </c>
      <c r="N788" s="175">
        <v>36.550999999999995</v>
      </c>
      <c r="O788" s="175">
        <v>1.9245000000000001</v>
      </c>
    </row>
    <row r="789" spans="2:15" x14ac:dyDescent="0.25">
      <c r="B789" s="175" t="s">
        <v>1394</v>
      </c>
      <c r="C789" s="175" t="s">
        <v>633</v>
      </c>
      <c r="D789" s="175">
        <v>30</v>
      </c>
      <c r="E789" s="175">
        <v>110.01</v>
      </c>
      <c r="F789" s="175">
        <v>1</v>
      </c>
      <c r="G789" s="175" t="s">
        <v>186</v>
      </c>
      <c r="H789" s="175" t="s">
        <v>207</v>
      </c>
      <c r="I789" s="175">
        <v>4.4999999999999998E-2</v>
      </c>
      <c r="J789" s="175">
        <v>0.10001</v>
      </c>
      <c r="K789" s="175" t="s">
        <v>91</v>
      </c>
      <c r="L789" s="175">
        <v>568.42999999999995</v>
      </c>
      <c r="M789" s="175">
        <v>0.54491000000000001</v>
      </c>
      <c r="N789" s="175">
        <v>568.43999999999994</v>
      </c>
      <c r="O789" s="175">
        <v>0.54347000000000001</v>
      </c>
    </row>
    <row r="790" spans="2:15" x14ac:dyDescent="0.25">
      <c r="B790" s="175" t="s">
        <v>1395</v>
      </c>
      <c r="C790" s="175" t="s">
        <v>633</v>
      </c>
      <c r="D790" s="175">
        <v>30</v>
      </c>
      <c r="E790" s="175">
        <v>110.01</v>
      </c>
      <c r="F790" s="175">
        <v>10</v>
      </c>
      <c r="G790" s="175" t="s">
        <v>186</v>
      </c>
      <c r="H790" s="175" t="s">
        <v>207</v>
      </c>
      <c r="I790" s="175">
        <v>4.4999999999999998E-2</v>
      </c>
      <c r="J790" s="175">
        <v>0.10001</v>
      </c>
      <c r="K790" s="175" t="s">
        <v>91</v>
      </c>
      <c r="L790" s="175">
        <v>5798.8</v>
      </c>
      <c r="M790" s="175">
        <v>5.7436000000000001E-2</v>
      </c>
      <c r="N790" s="175">
        <v>5798.8</v>
      </c>
      <c r="O790" s="175">
        <v>5.6800999999999997E-2</v>
      </c>
    </row>
    <row r="791" spans="2:15" x14ac:dyDescent="0.25">
      <c r="B791" s="175" t="s">
        <v>1396</v>
      </c>
      <c r="C791" s="175" t="s">
        <v>633</v>
      </c>
      <c r="D791" s="175">
        <v>30</v>
      </c>
      <c r="E791" s="175">
        <v>110.01</v>
      </c>
      <c r="F791" s="175">
        <v>100</v>
      </c>
      <c r="G791" s="175" t="s">
        <v>186</v>
      </c>
      <c r="H791" s="175" t="s">
        <v>207</v>
      </c>
      <c r="I791" s="175">
        <v>4.4999999999999998E-2</v>
      </c>
      <c r="J791" s="175">
        <v>0.10001</v>
      </c>
      <c r="K791" s="175" t="s">
        <v>91</v>
      </c>
      <c r="L791" s="175">
        <v>58000</v>
      </c>
      <c r="M791" s="175">
        <v>5.9370999999999998E-3</v>
      </c>
      <c r="N791" s="175">
        <v>58000</v>
      </c>
      <c r="O791" s="175">
        <v>5.6828E-3</v>
      </c>
    </row>
    <row r="792" spans="2:15" x14ac:dyDescent="0.25">
      <c r="B792" s="175" t="s">
        <v>1397</v>
      </c>
      <c r="C792" s="175" t="s">
        <v>633</v>
      </c>
      <c r="D792" s="175">
        <v>30</v>
      </c>
      <c r="E792" s="175">
        <v>110.01</v>
      </c>
      <c r="F792" s="175">
        <v>0.01</v>
      </c>
      <c r="G792" s="175" t="s">
        <v>186</v>
      </c>
      <c r="H792" s="175" t="s">
        <v>207</v>
      </c>
      <c r="I792" s="175">
        <v>0.1</v>
      </c>
      <c r="J792" s="175">
        <v>1.0000100000000001</v>
      </c>
      <c r="K792" s="175" t="s">
        <v>91</v>
      </c>
      <c r="L792" s="175">
        <v>15</v>
      </c>
      <c r="M792" s="175">
        <v>2.2999999999999998</v>
      </c>
      <c r="N792" s="175">
        <v>14.872</v>
      </c>
      <c r="O792" s="175">
        <v>2.2866</v>
      </c>
    </row>
    <row r="793" spans="2:15" x14ac:dyDescent="0.25">
      <c r="B793" s="175" t="s">
        <v>1398</v>
      </c>
      <c r="C793" s="175" t="s">
        <v>633</v>
      </c>
      <c r="D793" s="175">
        <v>30</v>
      </c>
      <c r="E793" s="175">
        <v>110.01</v>
      </c>
      <c r="F793" s="175">
        <v>0.1</v>
      </c>
      <c r="G793" s="175" t="s">
        <v>186</v>
      </c>
      <c r="H793" s="175" t="s">
        <v>207</v>
      </c>
      <c r="I793" s="175">
        <v>0.1</v>
      </c>
      <c r="J793" s="175">
        <v>1.0000100000000001</v>
      </c>
      <c r="K793" s="175" t="s">
        <v>91</v>
      </c>
      <c r="L793" s="175">
        <v>37.347999999999999</v>
      </c>
      <c r="M793" s="175">
        <v>2.1392000000000002</v>
      </c>
      <c r="N793" s="175">
        <v>37.318999999999996</v>
      </c>
      <c r="O793" s="175">
        <v>2.1387</v>
      </c>
    </row>
    <row r="794" spans="2:15" x14ac:dyDescent="0.25">
      <c r="B794" s="175" t="s">
        <v>1399</v>
      </c>
      <c r="C794" s="175" t="s">
        <v>633</v>
      </c>
      <c r="D794" s="175">
        <v>30</v>
      </c>
      <c r="E794" s="175">
        <v>110.01</v>
      </c>
      <c r="F794" s="175">
        <v>1</v>
      </c>
      <c r="G794" s="175" t="s">
        <v>186</v>
      </c>
      <c r="H794" s="175" t="s">
        <v>207</v>
      </c>
      <c r="I794" s="175">
        <v>0.1</v>
      </c>
      <c r="J794" s="175">
        <v>1.0000100000000001</v>
      </c>
      <c r="K794" s="175" t="s">
        <v>91</v>
      </c>
      <c r="L794" s="175">
        <v>566.33000000000004</v>
      </c>
      <c r="M794" s="175">
        <v>0.65491999999999995</v>
      </c>
      <c r="N794" s="175">
        <v>566.34</v>
      </c>
      <c r="O794" s="175">
        <v>0.65351000000000004</v>
      </c>
    </row>
    <row r="795" spans="2:15" x14ac:dyDescent="0.25">
      <c r="B795" s="175" t="s">
        <v>1400</v>
      </c>
      <c r="C795" s="175" t="s">
        <v>633</v>
      </c>
      <c r="D795" s="175">
        <v>30</v>
      </c>
      <c r="E795" s="175">
        <v>110.01</v>
      </c>
      <c r="F795" s="175">
        <v>10</v>
      </c>
      <c r="G795" s="175" t="s">
        <v>186</v>
      </c>
      <c r="H795" s="175" t="s">
        <v>207</v>
      </c>
      <c r="I795" s="175">
        <v>0.1</v>
      </c>
      <c r="J795" s="175">
        <v>1.0000100000000001</v>
      </c>
      <c r="K795" s="175" t="s">
        <v>91</v>
      </c>
      <c r="L795" s="175">
        <v>5798.5</v>
      </c>
      <c r="M795" s="175">
        <v>6.9560999999999998E-2</v>
      </c>
      <c r="N795" s="175">
        <v>5798.5</v>
      </c>
      <c r="O795" s="175">
        <v>6.8926000000000001E-2</v>
      </c>
    </row>
    <row r="796" spans="2:15" x14ac:dyDescent="0.25">
      <c r="B796" s="175" t="s">
        <v>1401</v>
      </c>
      <c r="C796" s="175" t="s">
        <v>633</v>
      </c>
      <c r="D796" s="175">
        <v>30</v>
      </c>
      <c r="E796" s="175">
        <v>110.01</v>
      </c>
      <c r="F796" s="175">
        <v>100</v>
      </c>
      <c r="G796" s="175" t="s">
        <v>186</v>
      </c>
      <c r="H796" s="175" t="s">
        <v>207</v>
      </c>
      <c r="I796" s="175">
        <v>0.1</v>
      </c>
      <c r="J796" s="175">
        <v>1.0000100000000001</v>
      </c>
      <c r="K796" s="175" t="s">
        <v>91</v>
      </c>
      <c r="L796" s="175">
        <v>58000</v>
      </c>
      <c r="M796" s="175">
        <v>7.1509E-3</v>
      </c>
      <c r="N796" s="175">
        <v>58000</v>
      </c>
      <c r="O796" s="175">
        <v>6.8966000000000001E-3</v>
      </c>
    </row>
    <row r="797" spans="2:15" x14ac:dyDescent="0.25">
      <c r="B797" s="175" t="s">
        <v>1402</v>
      </c>
      <c r="C797" s="175" t="s">
        <v>633</v>
      </c>
      <c r="D797" s="175">
        <v>30</v>
      </c>
      <c r="E797" s="175">
        <v>110.01</v>
      </c>
      <c r="F797" s="175">
        <v>0.01</v>
      </c>
      <c r="G797" s="175" t="s">
        <v>186</v>
      </c>
      <c r="H797" s="175" t="s">
        <v>207</v>
      </c>
      <c r="I797" s="175">
        <v>1</v>
      </c>
      <c r="J797" s="175">
        <v>5</v>
      </c>
      <c r="K797" s="175" t="s">
        <v>91</v>
      </c>
      <c r="L797" s="175">
        <v>24</v>
      </c>
      <c r="M797" s="175">
        <v>35</v>
      </c>
      <c r="N797" s="175">
        <v>23.064</v>
      </c>
      <c r="O797" s="175">
        <v>34.698999999999998</v>
      </c>
    </row>
    <row r="798" spans="2:15" x14ac:dyDescent="0.25">
      <c r="B798" s="175" t="s">
        <v>1403</v>
      </c>
      <c r="C798" s="175" t="s">
        <v>633</v>
      </c>
      <c r="D798" s="175">
        <v>30</v>
      </c>
      <c r="E798" s="175">
        <v>110.01</v>
      </c>
      <c r="F798" s="175">
        <v>0.1</v>
      </c>
      <c r="G798" s="175" t="s">
        <v>186</v>
      </c>
      <c r="H798" s="175" t="s">
        <v>207</v>
      </c>
      <c r="I798" s="175">
        <v>1</v>
      </c>
      <c r="J798" s="175">
        <v>5</v>
      </c>
      <c r="K798" s="175" t="s">
        <v>91</v>
      </c>
      <c r="L798" s="175">
        <v>24</v>
      </c>
      <c r="M798" s="175">
        <v>35</v>
      </c>
      <c r="N798" s="175">
        <v>25.112000000000002</v>
      </c>
      <c r="O798" s="175">
        <v>34.683999999999997</v>
      </c>
    </row>
    <row r="799" spans="2:15" x14ac:dyDescent="0.25">
      <c r="B799" s="175" t="s">
        <v>1404</v>
      </c>
      <c r="C799" s="175" t="s">
        <v>633</v>
      </c>
      <c r="D799" s="175">
        <v>30</v>
      </c>
      <c r="E799" s="175">
        <v>110.01</v>
      </c>
      <c r="F799" s="175">
        <v>1</v>
      </c>
      <c r="G799" s="175" t="s">
        <v>186</v>
      </c>
      <c r="H799" s="175" t="s">
        <v>207</v>
      </c>
      <c r="I799" s="175">
        <v>1</v>
      </c>
      <c r="J799" s="175">
        <v>5</v>
      </c>
      <c r="K799" s="175" t="s">
        <v>91</v>
      </c>
      <c r="L799" s="175">
        <v>210.04</v>
      </c>
      <c r="M799" s="175">
        <v>33.396000000000001</v>
      </c>
      <c r="N799" s="175">
        <v>210.01999999999998</v>
      </c>
      <c r="O799" s="175">
        <v>33.395000000000003</v>
      </c>
    </row>
    <row r="800" spans="2:15" x14ac:dyDescent="0.25">
      <c r="B800" s="175" t="s">
        <v>1405</v>
      </c>
      <c r="C800" s="175" t="s">
        <v>633</v>
      </c>
      <c r="D800" s="175">
        <v>30</v>
      </c>
      <c r="E800" s="175">
        <v>110.01</v>
      </c>
      <c r="F800" s="175">
        <v>10</v>
      </c>
      <c r="G800" s="175" t="s">
        <v>186</v>
      </c>
      <c r="H800" s="175" t="s">
        <v>207</v>
      </c>
      <c r="I800" s="175">
        <v>1</v>
      </c>
      <c r="J800" s="175">
        <v>5</v>
      </c>
      <c r="K800" s="175" t="s">
        <v>91</v>
      </c>
      <c r="L800" s="175">
        <v>5499.6</v>
      </c>
      <c r="M800" s="175">
        <v>13.241</v>
      </c>
      <c r="N800" s="175">
        <v>5499.7000000000007</v>
      </c>
      <c r="O800" s="175">
        <v>13.239000000000001</v>
      </c>
    </row>
    <row r="801" spans="2:15" x14ac:dyDescent="0.25">
      <c r="B801" s="175" t="s">
        <v>1406</v>
      </c>
      <c r="C801" s="175" t="s">
        <v>633</v>
      </c>
      <c r="D801" s="175">
        <v>30</v>
      </c>
      <c r="E801" s="175">
        <v>110.01</v>
      </c>
      <c r="F801" s="175">
        <v>100</v>
      </c>
      <c r="G801" s="175" t="s">
        <v>186</v>
      </c>
      <c r="H801" s="175" t="s">
        <v>207</v>
      </c>
      <c r="I801" s="175">
        <v>1</v>
      </c>
      <c r="J801" s="175">
        <v>5</v>
      </c>
      <c r="K801" s="175" t="s">
        <v>91</v>
      </c>
      <c r="L801" s="175">
        <v>57966</v>
      </c>
      <c r="M801" s="175">
        <v>1.4661</v>
      </c>
      <c r="N801" s="175">
        <v>57966</v>
      </c>
      <c r="O801" s="175">
        <v>1.4652000000000001</v>
      </c>
    </row>
    <row r="802" spans="2:15" x14ac:dyDescent="0.25">
      <c r="B802" s="175" t="s">
        <v>1407</v>
      </c>
      <c r="C802" s="175" t="s">
        <v>633</v>
      </c>
      <c r="D802" s="175">
        <v>30</v>
      </c>
      <c r="E802" s="175">
        <v>110.01</v>
      </c>
      <c r="F802" s="175">
        <v>0.01</v>
      </c>
      <c r="G802" s="175" t="s">
        <v>186</v>
      </c>
      <c r="H802" s="175" t="s">
        <v>207</v>
      </c>
      <c r="I802" s="175">
        <v>5</v>
      </c>
      <c r="J802" s="175">
        <v>5.01</v>
      </c>
      <c r="K802" s="175" t="s">
        <v>91</v>
      </c>
      <c r="L802" s="175">
        <v>24</v>
      </c>
      <c r="M802" s="175">
        <v>35</v>
      </c>
      <c r="N802" s="175">
        <v>23.064</v>
      </c>
      <c r="O802" s="175">
        <v>34.698999999999998</v>
      </c>
    </row>
    <row r="803" spans="2:15" x14ac:dyDescent="0.25">
      <c r="B803" s="175" t="s">
        <v>1408</v>
      </c>
      <c r="C803" s="175" t="s">
        <v>633</v>
      </c>
      <c r="D803" s="175">
        <v>30</v>
      </c>
      <c r="E803" s="175">
        <v>110.01</v>
      </c>
      <c r="F803" s="175">
        <v>0.1</v>
      </c>
      <c r="G803" s="175" t="s">
        <v>186</v>
      </c>
      <c r="H803" s="175" t="s">
        <v>207</v>
      </c>
      <c r="I803" s="175">
        <v>5</v>
      </c>
      <c r="J803" s="175">
        <v>5.01</v>
      </c>
      <c r="K803" s="175" t="s">
        <v>91</v>
      </c>
      <c r="L803" s="175">
        <v>24</v>
      </c>
      <c r="M803" s="175">
        <v>35</v>
      </c>
      <c r="N803" s="175">
        <v>25.112000000000002</v>
      </c>
      <c r="O803" s="175">
        <v>34.683999999999997</v>
      </c>
    </row>
    <row r="804" spans="2:15" x14ac:dyDescent="0.25">
      <c r="B804" s="175" t="s">
        <v>1409</v>
      </c>
      <c r="C804" s="175" t="s">
        <v>633</v>
      </c>
      <c r="D804" s="175">
        <v>30</v>
      </c>
      <c r="E804" s="175">
        <v>110.01</v>
      </c>
      <c r="F804" s="175">
        <v>1</v>
      </c>
      <c r="G804" s="175" t="s">
        <v>186</v>
      </c>
      <c r="H804" s="175" t="s">
        <v>207</v>
      </c>
      <c r="I804" s="175">
        <v>5</v>
      </c>
      <c r="J804" s="175">
        <v>5.01</v>
      </c>
      <c r="K804" s="175" t="s">
        <v>91</v>
      </c>
      <c r="L804" s="175">
        <v>210.04</v>
      </c>
      <c r="M804" s="175">
        <v>33.396000000000001</v>
      </c>
      <c r="N804" s="175">
        <v>210.01999999999998</v>
      </c>
      <c r="O804" s="175">
        <v>33.395000000000003</v>
      </c>
    </row>
    <row r="805" spans="2:15" x14ac:dyDescent="0.25">
      <c r="B805" s="175" t="s">
        <v>1410</v>
      </c>
      <c r="C805" s="175" t="s">
        <v>633</v>
      </c>
      <c r="D805" s="175">
        <v>30</v>
      </c>
      <c r="E805" s="175">
        <v>110.01</v>
      </c>
      <c r="F805" s="175">
        <v>10</v>
      </c>
      <c r="G805" s="175" t="s">
        <v>186</v>
      </c>
      <c r="H805" s="175" t="s">
        <v>207</v>
      </c>
      <c r="I805" s="175">
        <v>5</v>
      </c>
      <c r="J805" s="175">
        <v>5.01</v>
      </c>
      <c r="K805" s="175" t="s">
        <v>91</v>
      </c>
      <c r="L805" s="175">
        <v>5499.6</v>
      </c>
      <c r="M805" s="175">
        <v>13.241</v>
      </c>
      <c r="N805" s="175">
        <v>5499.7000000000007</v>
      </c>
      <c r="O805" s="175">
        <v>13.239000000000001</v>
      </c>
    </row>
    <row r="806" spans="2:15" x14ac:dyDescent="0.25">
      <c r="B806" s="175" t="s">
        <v>1411</v>
      </c>
      <c r="C806" s="175" t="s">
        <v>633</v>
      </c>
      <c r="D806" s="175">
        <v>30</v>
      </c>
      <c r="E806" s="175">
        <v>110.01</v>
      </c>
      <c r="F806" s="175">
        <v>100</v>
      </c>
      <c r="G806" s="175" t="s">
        <v>186</v>
      </c>
      <c r="H806" s="175" t="s">
        <v>207</v>
      </c>
      <c r="I806" s="175">
        <v>5</v>
      </c>
      <c r="J806" s="175">
        <v>5.01</v>
      </c>
      <c r="K806" s="175" t="s">
        <v>91</v>
      </c>
      <c r="L806" s="175">
        <v>57966</v>
      </c>
      <c r="M806" s="175">
        <v>1.4661</v>
      </c>
      <c r="N806" s="175">
        <v>57966</v>
      </c>
      <c r="O806" s="175">
        <v>1.4652000000000001</v>
      </c>
    </row>
    <row r="807" spans="2:15" x14ac:dyDescent="0.25">
      <c r="B807" s="175" t="s">
        <v>1412</v>
      </c>
      <c r="C807" s="175" t="s">
        <v>633</v>
      </c>
      <c r="D807" s="175">
        <v>110</v>
      </c>
      <c r="E807" s="175">
        <v>205.01</v>
      </c>
      <c r="F807" s="175">
        <v>0.01</v>
      </c>
      <c r="G807" s="175" t="s">
        <v>186</v>
      </c>
      <c r="H807" s="175" t="s">
        <v>207</v>
      </c>
      <c r="I807" s="175">
        <v>4.4999999999999998E-2</v>
      </c>
      <c r="J807" s="175">
        <v>0.10001</v>
      </c>
      <c r="K807" s="175" t="s">
        <v>91</v>
      </c>
      <c r="L807" s="175">
        <v>42</v>
      </c>
      <c r="M807" s="175">
        <v>2.4</v>
      </c>
      <c r="N807" s="175">
        <v>38.552999999999997</v>
      </c>
      <c r="O807" s="175">
        <v>2.4159000000000002</v>
      </c>
    </row>
    <row r="808" spans="2:15" x14ac:dyDescent="0.25">
      <c r="B808" s="175" t="s">
        <v>1413</v>
      </c>
      <c r="C808" s="175" t="s">
        <v>633</v>
      </c>
      <c r="D808" s="175">
        <v>110</v>
      </c>
      <c r="E808" s="175">
        <v>205.01</v>
      </c>
      <c r="F808" s="175">
        <v>0.1</v>
      </c>
      <c r="G808" s="175" t="s">
        <v>186</v>
      </c>
      <c r="H808" s="175" t="s">
        <v>207</v>
      </c>
      <c r="I808" s="175">
        <v>4.4999999999999998E-2</v>
      </c>
      <c r="J808" s="175">
        <v>0.10001</v>
      </c>
      <c r="K808" s="175" t="s">
        <v>91</v>
      </c>
      <c r="L808" s="175">
        <v>46.786999999999999</v>
      </c>
      <c r="M808" s="175">
        <v>2.3923999999999999</v>
      </c>
      <c r="N808" s="175">
        <v>46.65</v>
      </c>
      <c r="O808" s="175">
        <v>2.3915999999999999</v>
      </c>
    </row>
    <row r="809" spans="2:15" x14ac:dyDescent="0.25">
      <c r="B809" s="175" t="s">
        <v>1414</v>
      </c>
      <c r="C809" s="175" t="s">
        <v>633</v>
      </c>
      <c r="D809" s="175">
        <v>110</v>
      </c>
      <c r="E809" s="175">
        <v>205.01</v>
      </c>
      <c r="F809" s="175">
        <v>1</v>
      </c>
      <c r="G809" s="175" t="s">
        <v>186</v>
      </c>
      <c r="H809" s="175" t="s">
        <v>207</v>
      </c>
      <c r="I809" s="175">
        <v>4.4999999999999998E-2</v>
      </c>
      <c r="J809" s="175">
        <v>0.10001</v>
      </c>
      <c r="K809" s="175" t="s">
        <v>91</v>
      </c>
      <c r="L809" s="175">
        <v>500.59</v>
      </c>
      <c r="M809" s="175">
        <v>1.4072</v>
      </c>
      <c r="N809" s="175">
        <v>500.63</v>
      </c>
      <c r="O809" s="175">
        <v>1.403</v>
      </c>
    </row>
    <row r="810" spans="2:15" x14ac:dyDescent="0.25">
      <c r="B810" s="175" t="s">
        <v>1415</v>
      </c>
      <c r="C810" s="175" t="s">
        <v>633</v>
      </c>
      <c r="D810" s="175">
        <v>110</v>
      </c>
      <c r="E810" s="175">
        <v>205.01</v>
      </c>
      <c r="F810" s="175">
        <v>10</v>
      </c>
      <c r="G810" s="175" t="s">
        <v>186</v>
      </c>
      <c r="H810" s="175" t="s">
        <v>207</v>
      </c>
      <c r="I810" s="175">
        <v>4.4999999999999998E-2</v>
      </c>
      <c r="J810" s="175">
        <v>0.10001</v>
      </c>
      <c r="K810" s="175" t="s">
        <v>91</v>
      </c>
      <c r="L810" s="175">
        <v>5788.7000000000007</v>
      </c>
      <c r="M810" s="175">
        <v>0.17673</v>
      </c>
      <c r="N810" s="175">
        <v>5788.8</v>
      </c>
      <c r="O810" s="175">
        <v>0.17407</v>
      </c>
    </row>
    <row r="811" spans="2:15" x14ac:dyDescent="0.25">
      <c r="B811" s="175" t="s">
        <v>1416</v>
      </c>
      <c r="C811" s="175" t="s">
        <v>633</v>
      </c>
      <c r="D811" s="175">
        <v>110</v>
      </c>
      <c r="E811" s="175">
        <v>205.01</v>
      </c>
      <c r="F811" s="175">
        <v>100</v>
      </c>
      <c r="G811" s="175" t="s">
        <v>186</v>
      </c>
      <c r="H811" s="175" t="s">
        <v>207</v>
      </c>
      <c r="I811" s="175">
        <v>4.4999999999999998E-2</v>
      </c>
      <c r="J811" s="175">
        <v>0.10001</v>
      </c>
      <c r="K811" s="175" t="s">
        <v>91</v>
      </c>
      <c r="L811" s="175">
        <v>57999</v>
      </c>
      <c r="M811" s="175">
        <v>1.8526000000000001E-2</v>
      </c>
      <c r="N811" s="175">
        <v>57999</v>
      </c>
      <c r="O811" s="175">
        <v>1.7454999999999998E-2</v>
      </c>
    </row>
    <row r="812" spans="2:15" x14ac:dyDescent="0.25">
      <c r="B812" s="175" t="s">
        <v>1417</v>
      </c>
      <c r="C812" s="175" t="s">
        <v>633</v>
      </c>
      <c r="D812" s="175">
        <v>110</v>
      </c>
      <c r="E812" s="175">
        <v>205.01</v>
      </c>
      <c r="F812" s="175">
        <v>0.01</v>
      </c>
      <c r="G812" s="175" t="s">
        <v>186</v>
      </c>
      <c r="H812" s="175" t="s">
        <v>207</v>
      </c>
      <c r="I812" s="175">
        <v>0.1</v>
      </c>
      <c r="J812" s="175">
        <v>1.0000100000000001</v>
      </c>
      <c r="K812" s="175" t="s">
        <v>91</v>
      </c>
      <c r="L812" s="175">
        <v>49</v>
      </c>
      <c r="M812" s="175">
        <v>2.6</v>
      </c>
      <c r="N812" s="175">
        <v>42.201999999999998</v>
      </c>
      <c r="O812" s="175">
        <v>2.6324000000000001</v>
      </c>
    </row>
    <row r="813" spans="2:15" x14ac:dyDescent="0.25">
      <c r="B813" s="175" t="s">
        <v>1418</v>
      </c>
      <c r="C813" s="175" t="s">
        <v>633</v>
      </c>
      <c r="D813" s="175">
        <v>110</v>
      </c>
      <c r="E813" s="175">
        <v>205.01</v>
      </c>
      <c r="F813" s="175">
        <v>0.1</v>
      </c>
      <c r="G813" s="175" t="s">
        <v>186</v>
      </c>
      <c r="H813" s="175" t="s">
        <v>207</v>
      </c>
      <c r="I813" s="175">
        <v>0.1</v>
      </c>
      <c r="J813" s="175">
        <v>1.0000100000000001</v>
      </c>
      <c r="K813" s="175" t="s">
        <v>91</v>
      </c>
      <c r="L813" s="175">
        <v>49.765000000000001</v>
      </c>
      <c r="M813" s="175">
        <v>2.6107999999999998</v>
      </c>
      <c r="N813" s="175">
        <v>49.649000000000001</v>
      </c>
      <c r="O813" s="175">
        <v>2.61</v>
      </c>
    </row>
    <row r="814" spans="2:15" x14ac:dyDescent="0.25">
      <c r="B814" s="175" t="s">
        <v>1419</v>
      </c>
      <c r="C814" s="175" t="s">
        <v>633</v>
      </c>
      <c r="D814" s="175">
        <v>110</v>
      </c>
      <c r="E814" s="175">
        <v>205.01</v>
      </c>
      <c r="F814" s="175">
        <v>1</v>
      </c>
      <c r="G814" s="175" t="s">
        <v>186</v>
      </c>
      <c r="H814" s="175" t="s">
        <v>207</v>
      </c>
      <c r="I814" s="175">
        <v>0.1</v>
      </c>
      <c r="J814" s="175">
        <v>1.0000100000000001</v>
      </c>
      <c r="K814" s="175" t="s">
        <v>91</v>
      </c>
      <c r="L814" s="175">
        <v>490.55</v>
      </c>
      <c r="M814" s="175">
        <v>1.6184000000000001</v>
      </c>
      <c r="N814" s="175">
        <v>490.58</v>
      </c>
      <c r="O814" s="175">
        <v>1.6144000000000001</v>
      </c>
    </row>
    <row r="815" spans="2:15" x14ac:dyDescent="0.25">
      <c r="B815" s="175" t="s">
        <v>1420</v>
      </c>
      <c r="C815" s="175" t="s">
        <v>633</v>
      </c>
      <c r="D815" s="175">
        <v>110</v>
      </c>
      <c r="E815" s="175">
        <v>205.01</v>
      </c>
      <c r="F815" s="175">
        <v>10</v>
      </c>
      <c r="G815" s="175" t="s">
        <v>186</v>
      </c>
      <c r="H815" s="175" t="s">
        <v>207</v>
      </c>
      <c r="I815" s="175">
        <v>0.1</v>
      </c>
      <c r="J815" s="175">
        <v>1.0000100000000001</v>
      </c>
      <c r="K815" s="175" t="s">
        <v>91</v>
      </c>
      <c r="L815" s="175">
        <v>5786.7000000000007</v>
      </c>
      <c r="M815" s="175">
        <v>0.20930000000000001</v>
      </c>
      <c r="N815" s="175">
        <v>5786.8</v>
      </c>
      <c r="O815" s="175">
        <v>0.20663999999999999</v>
      </c>
    </row>
    <row r="816" spans="2:15" x14ac:dyDescent="0.25">
      <c r="B816" s="175" t="s">
        <v>1421</v>
      </c>
      <c r="C816" s="175" t="s">
        <v>633</v>
      </c>
      <c r="D816" s="175">
        <v>110</v>
      </c>
      <c r="E816" s="175">
        <v>205.01</v>
      </c>
      <c r="F816" s="175">
        <v>100</v>
      </c>
      <c r="G816" s="175" t="s">
        <v>186</v>
      </c>
      <c r="H816" s="175" t="s">
        <v>207</v>
      </c>
      <c r="I816" s="175">
        <v>0.1</v>
      </c>
      <c r="J816" s="175">
        <v>1.0000100000000001</v>
      </c>
      <c r="K816" s="175" t="s">
        <v>91</v>
      </c>
      <c r="L816" s="175">
        <v>57999</v>
      </c>
      <c r="M816" s="175">
        <v>2.1802999999999999E-2</v>
      </c>
      <c r="N816" s="175">
        <v>57999</v>
      </c>
      <c r="O816" s="175">
        <v>2.0732E-2</v>
      </c>
    </row>
    <row r="817" spans="2:15" x14ac:dyDescent="0.25">
      <c r="B817" s="175" t="s">
        <v>1422</v>
      </c>
      <c r="C817" s="175" t="s">
        <v>633</v>
      </c>
      <c r="D817" s="175">
        <v>110</v>
      </c>
      <c r="E817" s="175">
        <v>205.01</v>
      </c>
      <c r="F817" s="175">
        <v>0.01</v>
      </c>
      <c r="G817" s="175" t="s">
        <v>186</v>
      </c>
      <c r="H817" s="175" t="s">
        <v>207</v>
      </c>
      <c r="I817" s="175">
        <v>1</v>
      </c>
      <c r="J817" s="175">
        <v>5</v>
      </c>
      <c r="K817" s="175" t="s">
        <v>91</v>
      </c>
      <c r="L817" s="175">
        <v>58</v>
      </c>
      <c r="M817" s="175">
        <v>35</v>
      </c>
      <c r="N817" s="175">
        <v>57.612000000000002</v>
      </c>
      <c r="O817" s="175">
        <v>34.698999999999998</v>
      </c>
    </row>
    <row r="818" spans="2:15" x14ac:dyDescent="0.25">
      <c r="B818" s="175" t="s">
        <v>1423</v>
      </c>
      <c r="C818" s="175" t="s">
        <v>633</v>
      </c>
      <c r="D818" s="175">
        <v>110</v>
      </c>
      <c r="E818" s="175">
        <v>205.01</v>
      </c>
      <c r="F818" s="175">
        <v>0.1</v>
      </c>
      <c r="G818" s="175" t="s">
        <v>186</v>
      </c>
      <c r="H818" s="175" t="s">
        <v>207</v>
      </c>
      <c r="I818" s="175">
        <v>1</v>
      </c>
      <c r="J818" s="175">
        <v>5</v>
      </c>
      <c r="K818" s="175" t="s">
        <v>91</v>
      </c>
      <c r="L818" s="175">
        <v>58</v>
      </c>
      <c r="M818" s="175">
        <v>35</v>
      </c>
      <c r="N818" s="175">
        <v>58.262</v>
      </c>
      <c r="O818" s="175">
        <v>34.697000000000003</v>
      </c>
    </row>
    <row r="819" spans="2:15" x14ac:dyDescent="0.25">
      <c r="B819" s="175" t="s">
        <v>1424</v>
      </c>
      <c r="C819" s="175" t="s">
        <v>633</v>
      </c>
      <c r="D819" s="175">
        <v>110</v>
      </c>
      <c r="E819" s="175">
        <v>205.01</v>
      </c>
      <c r="F819" s="175">
        <v>1</v>
      </c>
      <c r="G819" s="175" t="s">
        <v>186</v>
      </c>
      <c r="H819" s="175" t="s">
        <v>207</v>
      </c>
      <c r="I819" s="175">
        <v>1</v>
      </c>
      <c r="J819" s="175">
        <v>5</v>
      </c>
      <c r="K819" s="175" t="s">
        <v>91</v>
      </c>
      <c r="L819" s="175">
        <v>79.070000000000007</v>
      </c>
      <c r="M819" s="175">
        <v>34.896999999999998</v>
      </c>
      <c r="N819" s="175">
        <v>123.66000000000001</v>
      </c>
      <c r="O819" s="175">
        <v>34.491</v>
      </c>
    </row>
    <row r="820" spans="2:15" x14ac:dyDescent="0.25">
      <c r="B820" s="175" t="s">
        <v>1425</v>
      </c>
      <c r="C820" s="175" t="s">
        <v>633</v>
      </c>
      <c r="D820" s="175">
        <v>110</v>
      </c>
      <c r="E820" s="175">
        <v>205.01</v>
      </c>
      <c r="F820" s="175">
        <v>10</v>
      </c>
      <c r="G820" s="175" t="s">
        <v>186</v>
      </c>
      <c r="H820" s="175" t="s">
        <v>207</v>
      </c>
      <c r="I820" s="175">
        <v>1</v>
      </c>
      <c r="J820" s="175">
        <v>5</v>
      </c>
      <c r="K820" s="175" t="s">
        <v>91</v>
      </c>
      <c r="L820" s="175">
        <v>4372.5</v>
      </c>
      <c r="M820" s="175">
        <v>23.661999999999999</v>
      </c>
      <c r="N820" s="175">
        <v>4372.4000000000005</v>
      </c>
      <c r="O820" s="175">
        <v>23.661000000000001</v>
      </c>
    </row>
    <row r="821" spans="2:15" x14ac:dyDescent="0.25">
      <c r="B821" s="175" t="s">
        <v>1426</v>
      </c>
      <c r="C821" s="175" t="s">
        <v>633</v>
      </c>
      <c r="D821" s="175">
        <v>110</v>
      </c>
      <c r="E821" s="175">
        <v>205.01</v>
      </c>
      <c r="F821" s="175">
        <v>100</v>
      </c>
      <c r="G821" s="175" t="s">
        <v>186</v>
      </c>
      <c r="H821" s="175" t="s">
        <v>207</v>
      </c>
      <c r="I821" s="175">
        <v>1</v>
      </c>
      <c r="J821" s="175">
        <v>5</v>
      </c>
      <c r="K821" s="175" t="s">
        <v>91</v>
      </c>
      <c r="L821" s="175">
        <v>57768</v>
      </c>
      <c r="M821" s="175">
        <v>3.2888999999999999</v>
      </c>
      <c r="N821" s="175">
        <v>57768</v>
      </c>
      <c r="O821" s="175">
        <v>3.2877999999999998</v>
      </c>
    </row>
    <row r="822" spans="2:15" x14ac:dyDescent="0.25">
      <c r="B822" s="175" t="s">
        <v>1427</v>
      </c>
      <c r="C822" s="175" t="s">
        <v>633</v>
      </c>
      <c r="D822" s="175">
        <v>110</v>
      </c>
      <c r="E822" s="175">
        <v>205.01</v>
      </c>
      <c r="F822" s="175">
        <v>0.01</v>
      </c>
      <c r="G822" s="175" t="s">
        <v>186</v>
      </c>
      <c r="H822" s="175" t="s">
        <v>207</v>
      </c>
      <c r="I822" s="175">
        <v>5</v>
      </c>
      <c r="J822" s="175">
        <v>5.01</v>
      </c>
      <c r="K822" s="175" t="s">
        <v>91</v>
      </c>
      <c r="L822" s="175">
        <v>58</v>
      </c>
      <c r="M822" s="175">
        <v>35</v>
      </c>
      <c r="N822" s="175">
        <v>57.612000000000002</v>
      </c>
      <c r="O822" s="175">
        <v>34.698999999999998</v>
      </c>
    </row>
    <row r="823" spans="2:15" x14ac:dyDescent="0.25">
      <c r="B823" s="175" t="s">
        <v>1428</v>
      </c>
      <c r="C823" s="175" t="s">
        <v>633</v>
      </c>
      <c r="D823" s="175">
        <v>110</v>
      </c>
      <c r="E823" s="175">
        <v>205.01</v>
      </c>
      <c r="F823" s="175">
        <v>0.1</v>
      </c>
      <c r="G823" s="175" t="s">
        <v>186</v>
      </c>
      <c r="H823" s="175" t="s">
        <v>207</v>
      </c>
      <c r="I823" s="175">
        <v>5</v>
      </c>
      <c r="J823" s="175">
        <v>5.01</v>
      </c>
      <c r="K823" s="175" t="s">
        <v>91</v>
      </c>
      <c r="L823" s="175">
        <v>58</v>
      </c>
      <c r="M823" s="175">
        <v>35</v>
      </c>
      <c r="N823" s="175">
        <v>58.262</v>
      </c>
      <c r="O823" s="175">
        <v>34.697000000000003</v>
      </c>
    </row>
    <row r="824" spans="2:15" x14ac:dyDescent="0.25">
      <c r="B824" s="175" t="s">
        <v>1429</v>
      </c>
      <c r="C824" s="175" t="s">
        <v>633</v>
      </c>
      <c r="D824" s="175">
        <v>110</v>
      </c>
      <c r="E824" s="175">
        <v>205.01</v>
      </c>
      <c r="F824" s="175">
        <v>1</v>
      </c>
      <c r="G824" s="175" t="s">
        <v>186</v>
      </c>
      <c r="H824" s="175" t="s">
        <v>207</v>
      </c>
      <c r="I824" s="175">
        <v>5</v>
      </c>
      <c r="J824" s="175">
        <v>5.01</v>
      </c>
      <c r="K824" s="175" t="s">
        <v>91</v>
      </c>
      <c r="L824" s="175">
        <v>79.070000000000007</v>
      </c>
      <c r="M824" s="175">
        <v>34.896999999999998</v>
      </c>
      <c r="N824" s="175">
        <v>123.66000000000001</v>
      </c>
      <c r="O824" s="175">
        <v>34.491</v>
      </c>
    </row>
    <row r="825" spans="2:15" x14ac:dyDescent="0.25">
      <c r="B825" s="175" t="s">
        <v>1430</v>
      </c>
      <c r="C825" s="175" t="s">
        <v>633</v>
      </c>
      <c r="D825" s="175">
        <v>110</v>
      </c>
      <c r="E825" s="175">
        <v>205.01</v>
      </c>
      <c r="F825" s="175">
        <v>10</v>
      </c>
      <c r="G825" s="175" t="s">
        <v>186</v>
      </c>
      <c r="H825" s="175" t="s">
        <v>207</v>
      </c>
      <c r="I825" s="175">
        <v>5</v>
      </c>
      <c r="J825" s="175">
        <v>5.01</v>
      </c>
      <c r="K825" s="175" t="s">
        <v>91</v>
      </c>
      <c r="L825" s="175">
        <v>4372.5</v>
      </c>
      <c r="M825" s="175">
        <v>23.661999999999999</v>
      </c>
      <c r="N825" s="175">
        <v>4372.4000000000005</v>
      </c>
      <c r="O825" s="175">
        <v>23.661000000000001</v>
      </c>
    </row>
    <row r="826" spans="2:15" x14ac:dyDescent="0.25">
      <c r="B826" s="175" t="s">
        <v>1431</v>
      </c>
      <c r="C826" s="175" t="s">
        <v>633</v>
      </c>
      <c r="D826" s="175">
        <v>110</v>
      </c>
      <c r="E826" s="175">
        <v>205.01</v>
      </c>
      <c r="F826" s="175">
        <v>100</v>
      </c>
      <c r="G826" s="175" t="s">
        <v>186</v>
      </c>
      <c r="H826" s="175" t="s">
        <v>207</v>
      </c>
      <c r="I826" s="175">
        <v>5</v>
      </c>
      <c r="J826" s="175">
        <v>5.01</v>
      </c>
      <c r="K826" s="175" t="s">
        <v>91</v>
      </c>
      <c r="L826" s="175">
        <v>57768</v>
      </c>
      <c r="M826" s="175">
        <v>3.2888999999999999</v>
      </c>
      <c r="N826" s="175">
        <v>57768</v>
      </c>
      <c r="O826" s="175">
        <v>3.2877999999999998</v>
      </c>
    </row>
    <row r="827" spans="2:15" x14ac:dyDescent="0.25">
      <c r="B827" s="175" t="s">
        <v>1432</v>
      </c>
      <c r="C827" s="175" t="s">
        <v>634</v>
      </c>
      <c r="D827" s="175">
        <v>22</v>
      </c>
      <c r="E827" s="175">
        <v>60.000999999999998</v>
      </c>
      <c r="F827" s="175">
        <v>1E-3</v>
      </c>
      <c r="G827" s="175" t="s">
        <v>186</v>
      </c>
      <c r="H827" s="175" t="s">
        <v>207</v>
      </c>
      <c r="I827" s="175">
        <v>0.01</v>
      </c>
      <c r="J827" s="175">
        <v>4.5010000000000001E-2</v>
      </c>
      <c r="K827" s="175" t="s">
        <v>91</v>
      </c>
      <c r="L827" s="175">
        <v>-5.1999999999999993</v>
      </c>
      <c r="M827" s="175">
        <v>3</v>
      </c>
      <c r="N827" s="175">
        <v>-6.3514999999999997</v>
      </c>
      <c r="O827" s="175">
        <v>3.0358000000000001</v>
      </c>
    </row>
    <row r="828" spans="2:15" x14ac:dyDescent="0.25">
      <c r="B828" s="175" t="s">
        <v>1433</v>
      </c>
      <c r="C828" s="175" t="s">
        <v>634</v>
      </c>
      <c r="D828" s="175">
        <v>22</v>
      </c>
      <c r="E828" s="175">
        <v>60.000999999999998</v>
      </c>
      <c r="F828" s="175">
        <v>0.01</v>
      </c>
      <c r="G828" s="175" t="s">
        <v>186</v>
      </c>
      <c r="H828" s="175" t="s">
        <v>207</v>
      </c>
      <c r="I828" s="175">
        <v>0.01</v>
      </c>
      <c r="J828" s="175">
        <v>4.5010000000000001E-2</v>
      </c>
      <c r="K828" s="175" t="s">
        <v>91</v>
      </c>
      <c r="L828" s="175">
        <v>-5.1999999999999993</v>
      </c>
      <c r="M828" s="175">
        <v>3.0308999999999999</v>
      </c>
      <c r="N828" s="175">
        <v>-6.0165999999999995</v>
      </c>
      <c r="O828" s="175">
        <v>3.0310000000000001</v>
      </c>
    </row>
    <row r="829" spans="2:15" x14ac:dyDescent="0.25">
      <c r="B829" s="175" t="s">
        <v>1434</v>
      </c>
      <c r="C829" s="175" t="s">
        <v>634</v>
      </c>
      <c r="D829" s="175">
        <v>22</v>
      </c>
      <c r="E829" s="175">
        <v>60.000999999999998</v>
      </c>
      <c r="F829" s="175">
        <v>0.1</v>
      </c>
      <c r="G829" s="175" t="s">
        <v>186</v>
      </c>
      <c r="H829" s="175" t="s">
        <v>207</v>
      </c>
      <c r="I829" s="175">
        <v>0.01</v>
      </c>
      <c r="J829" s="175">
        <v>4.5010000000000001E-2</v>
      </c>
      <c r="K829" s="175" t="s">
        <v>91</v>
      </c>
      <c r="L829" s="175">
        <v>24.504000000000001</v>
      </c>
      <c r="M829" s="175">
        <v>2.6608999999999998</v>
      </c>
      <c r="N829" s="175">
        <v>24.465</v>
      </c>
      <c r="O829" s="175">
        <v>2.6608000000000001</v>
      </c>
    </row>
    <row r="830" spans="2:15" x14ac:dyDescent="0.25">
      <c r="B830" s="175" t="s">
        <v>1435</v>
      </c>
      <c r="C830" s="175" t="s">
        <v>634</v>
      </c>
      <c r="D830" s="175">
        <v>22</v>
      </c>
      <c r="E830" s="175">
        <v>60.000999999999998</v>
      </c>
      <c r="F830" s="175">
        <v>1</v>
      </c>
      <c r="G830" s="175" t="s">
        <v>186</v>
      </c>
      <c r="H830" s="175" t="s">
        <v>207</v>
      </c>
      <c r="I830" s="175">
        <v>0.01</v>
      </c>
      <c r="J830" s="175">
        <v>4.5010000000000001E-2</v>
      </c>
      <c r="K830" s="175" t="s">
        <v>91</v>
      </c>
      <c r="L830" s="175">
        <v>569.88</v>
      </c>
      <c r="M830" s="175">
        <v>0.59872000000000003</v>
      </c>
      <c r="N830" s="175">
        <v>569.88</v>
      </c>
      <c r="O830" s="175">
        <v>0.59787000000000001</v>
      </c>
    </row>
    <row r="831" spans="2:15" x14ac:dyDescent="0.25">
      <c r="B831" s="175" t="s">
        <v>1436</v>
      </c>
      <c r="C831" s="175" t="s">
        <v>634</v>
      </c>
      <c r="D831" s="175">
        <v>22</v>
      </c>
      <c r="E831" s="175">
        <v>60.000999999999998</v>
      </c>
      <c r="F831" s="175">
        <v>10</v>
      </c>
      <c r="G831" s="175" t="s">
        <v>186</v>
      </c>
      <c r="H831" s="175" t="s">
        <v>207</v>
      </c>
      <c r="I831" s="175">
        <v>0.01</v>
      </c>
      <c r="J831" s="175">
        <v>4.5010000000000001E-2</v>
      </c>
      <c r="K831" s="175" t="s">
        <v>91</v>
      </c>
      <c r="L831" s="175">
        <v>5799</v>
      </c>
      <c r="M831" s="175">
        <v>6.1619E-2</v>
      </c>
      <c r="N831" s="175">
        <v>5799</v>
      </c>
      <c r="O831" s="175">
        <v>6.1254999999999997E-2</v>
      </c>
    </row>
    <row r="832" spans="2:15" x14ac:dyDescent="0.25">
      <c r="B832" s="175" t="s">
        <v>1437</v>
      </c>
      <c r="C832" s="175" t="s">
        <v>634</v>
      </c>
      <c r="D832" s="175">
        <v>22</v>
      </c>
      <c r="E832" s="175">
        <v>60.000999999999998</v>
      </c>
      <c r="F832" s="175">
        <v>1E-3</v>
      </c>
      <c r="G832" s="175" t="s">
        <v>186</v>
      </c>
      <c r="H832" s="175" t="s">
        <v>207</v>
      </c>
      <c r="I832" s="175">
        <v>4.4999999999999998E-2</v>
      </c>
      <c r="J832" s="175">
        <v>1.0000100000000001</v>
      </c>
      <c r="K832" s="175" t="s">
        <v>91</v>
      </c>
      <c r="L832" s="175">
        <v>15</v>
      </c>
      <c r="M832" s="175">
        <v>2.2999999999999998</v>
      </c>
      <c r="N832" s="175">
        <v>-5.0780000000000003</v>
      </c>
      <c r="O832" s="175">
        <v>2.2269999999999999</v>
      </c>
    </row>
    <row r="833" spans="2:15" x14ac:dyDescent="0.25">
      <c r="B833" s="175" t="s">
        <v>1438</v>
      </c>
      <c r="C833" s="175" t="s">
        <v>634</v>
      </c>
      <c r="D833" s="175">
        <v>22</v>
      </c>
      <c r="E833" s="175">
        <v>60.000999999999998</v>
      </c>
      <c r="F833" s="175">
        <v>0.01</v>
      </c>
      <c r="G833" s="175" t="s">
        <v>186</v>
      </c>
      <c r="H833" s="175" t="s">
        <v>207</v>
      </c>
      <c r="I833" s="175">
        <v>4.4999999999999998E-2</v>
      </c>
      <c r="J833" s="175">
        <v>1.0000100000000001</v>
      </c>
      <c r="K833" s="175" t="s">
        <v>91</v>
      </c>
      <c r="L833" s="175">
        <v>15</v>
      </c>
      <c r="M833" s="175">
        <v>2.2999999999999998</v>
      </c>
      <c r="N833" s="175">
        <v>-4.6149999999999993</v>
      </c>
      <c r="O833" s="175">
        <v>2.2202999999999999</v>
      </c>
    </row>
    <row r="834" spans="2:15" x14ac:dyDescent="0.25">
      <c r="B834" s="175" t="s">
        <v>1439</v>
      </c>
      <c r="C834" s="175" t="s">
        <v>634</v>
      </c>
      <c r="D834" s="175">
        <v>22</v>
      </c>
      <c r="E834" s="175">
        <v>60.000999999999998</v>
      </c>
      <c r="F834" s="175">
        <v>0.1</v>
      </c>
      <c r="G834" s="175" t="s">
        <v>186</v>
      </c>
      <c r="H834" s="175" t="s">
        <v>207</v>
      </c>
      <c r="I834" s="175">
        <v>4.4999999999999998E-2</v>
      </c>
      <c r="J834" s="175">
        <v>1.0000100000000001</v>
      </c>
      <c r="K834" s="175" t="s">
        <v>91</v>
      </c>
      <c r="L834" s="175">
        <v>25.632000000000001</v>
      </c>
      <c r="M834" s="175">
        <v>2.1227999999999998</v>
      </c>
      <c r="N834" s="175">
        <v>32.900999999999996</v>
      </c>
      <c r="O834" s="175">
        <v>1.7903</v>
      </c>
    </row>
    <row r="835" spans="2:15" x14ac:dyDescent="0.25">
      <c r="B835" s="175" t="s">
        <v>1440</v>
      </c>
      <c r="C835" s="175" t="s">
        <v>634</v>
      </c>
      <c r="D835" s="175">
        <v>22</v>
      </c>
      <c r="E835" s="175">
        <v>60.000999999999998</v>
      </c>
      <c r="F835" s="175">
        <v>1</v>
      </c>
      <c r="G835" s="175" t="s">
        <v>186</v>
      </c>
      <c r="H835" s="175" t="s">
        <v>207</v>
      </c>
      <c r="I835" s="175">
        <v>4.4999999999999998E-2</v>
      </c>
      <c r="J835" s="175">
        <v>1.0000100000000001</v>
      </c>
      <c r="K835" s="175" t="s">
        <v>91</v>
      </c>
      <c r="L835" s="175">
        <v>574.48</v>
      </c>
      <c r="M835" s="175">
        <v>0.32468000000000002</v>
      </c>
      <c r="N835" s="175">
        <v>574.48</v>
      </c>
      <c r="O835" s="175">
        <v>0.32379999999999998</v>
      </c>
    </row>
    <row r="836" spans="2:15" x14ac:dyDescent="0.25">
      <c r="B836" s="175" t="s">
        <v>1441</v>
      </c>
      <c r="C836" s="175" t="s">
        <v>634</v>
      </c>
      <c r="D836" s="175">
        <v>22</v>
      </c>
      <c r="E836" s="175">
        <v>60.000999999999998</v>
      </c>
      <c r="F836" s="175">
        <v>10</v>
      </c>
      <c r="G836" s="175" t="s">
        <v>186</v>
      </c>
      <c r="H836" s="175" t="s">
        <v>207</v>
      </c>
      <c r="I836" s="175">
        <v>4.4999999999999998E-2</v>
      </c>
      <c r="J836" s="175">
        <v>1.0000100000000001</v>
      </c>
      <c r="K836" s="175" t="s">
        <v>91</v>
      </c>
      <c r="L836" s="175">
        <v>5799.4000000000005</v>
      </c>
      <c r="M836" s="175">
        <v>3.3173000000000001E-2</v>
      </c>
      <c r="N836" s="175">
        <v>5799.4000000000005</v>
      </c>
      <c r="O836" s="175">
        <v>3.2808999999999998E-2</v>
      </c>
    </row>
    <row r="837" spans="2:15" x14ac:dyDescent="0.25">
      <c r="B837" s="175" t="s">
        <v>1442</v>
      </c>
      <c r="C837" s="175" t="s">
        <v>634</v>
      </c>
      <c r="D837" s="175">
        <v>22</v>
      </c>
      <c r="E837" s="175">
        <v>60.000999999999998</v>
      </c>
      <c r="F837" s="175">
        <v>1E-3</v>
      </c>
      <c r="G837" s="175" t="s">
        <v>186</v>
      </c>
      <c r="H837" s="175" t="s">
        <v>207</v>
      </c>
      <c r="I837" s="175">
        <v>1</v>
      </c>
      <c r="J837" s="175">
        <v>5.01</v>
      </c>
      <c r="K837" s="175" t="s">
        <v>91</v>
      </c>
      <c r="L837" s="175">
        <v>2.3000000000000003</v>
      </c>
      <c r="M837" s="175">
        <v>7.6</v>
      </c>
      <c r="N837" s="175">
        <v>2.2214999999999998</v>
      </c>
      <c r="O837" s="175">
        <v>7.5885999999999996</v>
      </c>
    </row>
    <row r="838" spans="2:15" x14ac:dyDescent="0.25">
      <c r="B838" s="175" t="s">
        <v>1443</v>
      </c>
      <c r="C838" s="175" t="s">
        <v>634</v>
      </c>
      <c r="D838" s="175">
        <v>22</v>
      </c>
      <c r="E838" s="175">
        <v>60.000999999999998</v>
      </c>
      <c r="F838" s="175">
        <v>0.01</v>
      </c>
      <c r="G838" s="175" t="s">
        <v>186</v>
      </c>
      <c r="H838" s="175" t="s">
        <v>207</v>
      </c>
      <c r="I838" s="175">
        <v>1</v>
      </c>
      <c r="J838" s="175">
        <v>5.01</v>
      </c>
      <c r="K838" s="175" t="s">
        <v>91</v>
      </c>
      <c r="L838" s="175">
        <v>2.3482000000000003</v>
      </c>
      <c r="M838" s="175">
        <v>7.5869</v>
      </c>
      <c r="N838" s="175">
        <v>2.3433000000000002</v>
      </c>
      <c r="O838" s="175">
        <v>7.5869</v>
      </c>
    </row>
    <row r="839" spans="2:15" x14ac:dyDescent="0.25">
      <c r="B839" s="175" t="s">
        <v>1444</v>
      </c>
      <c r="C839" s="175" t="s">
        <v>634</v>
      </c>
      <c r="D839" s="175">
        <v>22</v>
      </c>
      <c r="E839" s="175">
        <v>60.000999999999998</v>
      </c>
      <c r="F839" s="175">
        <v>0.1</v>
      </c>
      <c r="G839" s="175" t="s">
        <v>186</v>
      </c>
      <c r="H839" s="175" t="s">
        <v>207</v>
      </c>
      <c r="I839" s="175">
        <v>1</v>
      </c>
      <c r="J839" s="175">
        <v>5.01</v>
      </c>
      <c r="K839" s="175" t="s">
        <v>91</v>
      </c>
      <c r="L839" s="175">
        <v>14.11</v>
      </c>
      <c r="M839" s="175">
        <v>7.4272999999999998</v>
      </c>
      <c r="N839" s="175">
        <v>14.090999999999999</v>
      </c>
      <c r="O839" s="175">
        <v>7.4272999999999998</v>
      </c>
    </row>
    <row r="840" spans="2:15" x14ac:dyDescent="0.25">
      <c r="B840" s="175" t="s">
        <v>1445</v>
      </c>
      <c r="C840" s="175" t="s">
        <v>634</v>
      </c>
      <c r="D840" s="175">
        <v>22</v>
      </c>
      <c r="E840" s="175">
        <v>60.000999999999998</v>
      </c>
      <c r="F840" s="175">
        <v>1</v>
      </c>
      <c r="G840" s="175" t="s">
        <v>186</v>
      </c>
      <c r="H840" s="175" t="s">
        <v>207</v>
      </c>
      <c r="I840" s="175">
        <v>1</v>
      </c>
      <c r="J840" s="175">
        <v>5.01</v>
      </c>
      <c r="K840" s="175" t="s">
        <v>91</v>
      </c>
      <c r="L840" s="175">
        <v>526.04999999999995</v>
      </c>
      <c r="M840" s="175">
        <v>3.5184000000000002</v>
      </c>
      <c r="N840" s="175">
        <v>526.04999999999995</v>
      </c>
      <c r="O840" s="175">
        <v>3.5177999999999998</v>
      </c>
    </row>
    <row r="841" spans="2:15" x14ac:dyDescent="0.25">
      <c r="B841" s="175" t="s">
        <v>1446</v>
      </c>
      <c r="C841" s="175" t="s">
        <v>634</v>
      </c>
      <c r="D841" s="175">
        <v>22</v>
      </c>
      <c r="E841" s="175">
        <v>60.000999999999998</v>
      </c>
      <c r="F841" s="175">
        <v>10</v>
      </c>
      <c r="G841" s="175" t="s">
        <v>186</v>
      </c>
      <c r="H841" s="175" t="s">
        <v>207</v>
      </c>
      <c r="I841" s="175">
        <v>1</v>
      </c>
      <c r="J841" s="175">
        <v>5.01</v>
      </c>
      <c r="K841" s="175" t="s">
        <v>91</v>
      </c>
      <c r="L841" s="175">
        <v>5793.5</v>
      </c>
      <c r="M841" s="175">
        <v>0.40619</v>
      </c>
      <c r="N841" s="175">
        <v>5793.5</v>
      </c>
      <c r="O841" s="175">
        <v>0.40583000000000002</v>
      </c>
    </row>
    <row r="842" spans="2:15" x14ac:dyDescent="0.25">
      <c r="B842" s="175" t="s">
        <v>1447</v>
      </c>
      <c r="C842" s="175" t="s">
        <v>634</v>
      </c>
      <c r="D842" s="175">
        <v>22</v>
      </c>
      <c r="E842" s="175">
        <v>60.000999999999998</v>
      </c>
      <c r="F842" s="175">
        <v>1E-3</v>
      </c>
      <c r="G842" s="175" t="s">
        <v>186</v>
      </c>
      <c r="H842" s="175" t="s">
        <v>207</v>
      </c>
      <c r="I842" s="175">
        <v>5</v>
      </c>
      <c r="J842" s="175">
        <v>10</v>
      </c>
      <c r="K842" s="175" t="s">
        <v>91</v>
      </c>
      <c r="L842" s="175">
        <v>52</v>
      </c>
      <c r="M842" s="175">
        <v>30</v>
      </c>
      <c r="N842" s="175">
        <v>34.529000000000003</v>
      </c>
      <c r="O842" s="175">
        <v>30.459</v>
      </c>
    </row>
    <row r="843" spans="2:15" x14ac:dyDescent="0.25">
      <c r="B843" s="175" t="s">
        <v>1448</v>
      </c>
      <c r="C843" s="175" t="s">
        <v>634</v>
      </c>
      <c r="D843" s="175">
        <v>22</v>
      </c>
      <c r="E843" s="175">
        <v>60.000999999999998</v>
      </c>
      <c r="F843" s="175">
        <v>0.01</v>
      </c>
      <c r="G843" s="175" t="s">
        <v>186</v>
      </c>
      <c r="H843" s="175" t="s">
        <v>207</v>
      </c>
      <c r="I843" s="175">
        <v>5</v>
      </c>
      <c r="J843" s="175">
        <v>10</v>
      </c>
      <c r="K843" s="175" t="s">
        <v>91</v>
      </c>
      <c r="L843" s="175">
        <v>52</v>
      </c>
      <c r="M843" s="175">
        <v>30.457999999999998</v>
      </c>
      <c r="N843" s="175">
        <v>34.544999999999995</v>
      </c>
      <c r="O843" s="175">
        <v>30.459</v>
      </c>
    </row>
    <row r="844" spans="2:15" x14ac:dyDescent="0.25">
      <c r="B844" s="175" t="s">
        <v>1449</v>
      </c>
      <c r="C844" s="175" t="s">
        <v>634</v>
      </c>
      <c r="D844" s="175">
        <v>22</v>
      </c>
      <c r="E844" s="175">
        <v>60.000999999999998</v>
      </c>
      <c r="F844" s="175">
        <v>0.1</v>
      </c>
      <c r="G844" s="175" t="s">
        <v>186</v>
      </c>
      <c r="H844" s="175" t="s">
        <v>207</v>
      </c>
      <c r="I844" s="175">
        <v>5</v>
      </c>
      <c r="J844" s="175">
        <v>10</v>
      </c>
      <c r="K844" s="175" t="s">
        <v>91</v>
      </c>
      <c r="L844" s="175">
        <v>52</v>
      </c>
      <c r="M844" s="175">
        <v>30.419</v>
      </c>
      <c r="N844" s="175">
        <v>37.46</v>
      </c>
      <c r="O844" s="175">
        <v>30.419</v>
      </c>
    </row>
    <row r="845" spans="2:15" x14ac:dyDescent="0.25">
      <c r="B845" s="175" t="s">
        <v>1450</v>
      </c>
      <c r="C845" s="175" t="s">
        <v>634</v>
      </c>
      <c r="D845" s="175">
        <v>22</v>
      </c>
      <c r="E845" s="175">
        <v>60.000999999999998</v>
      </c>
      <c r="F845" s="175">
        <v>1</v>
      </c>
      <c r="G845" s="175" t="s">
        <v>186</v>
      </c>
      <c r="H845" s="175" t="s">
        <v>207</v>
      </c>
      <c r="I845" s="175">
        <v>5</v>
      </c>
      <c r="J845" s="175">
        <v>10</v>
      </c>
      <c r="K845" s="175" t="s">
        <v>91</v>
      </c>
      <c r="L845" s="175">
        <v>304.90999999999997</v>
      </c>
      <c r="M845" s="175">
        <v>27.254999999999999</v>
      </c>
      <c r="N845" s="175">
        <v>304.83999999999997</v>
      </c>
      <c r="O845" s="175">
        <v>27.254999999999999</v>
      </c>
    </row>
    <row r="846" spans="2:15" x14ac:dyDescent="0.25">
      <c r="B846" s="175" t="s">
        <v>1451</v>
      </c>
      <c r="C846" s="175" t="s">
        <v>634</v>
      </c>
      <c r="D846" s="175">
        <v>22</v>
      </c>
      <c r="E846" s="175">
        <v>60.000999999999998</v>
      </c>
      <c r="F846" s="175">
        <v>10</v>
      </c>
      <c r="G846" s="175" t="s">
        <v>186</v>
      </c>
      <c r="H846" s="175" t="s">
        <v>207</v>
      </c>
      <c r="I846" s="175">
        <v>5</v>
      </c>
      <c r="J846" s="175">
        <v>10</v>
      </c>
      <c r="K846" s="175" t="s">
        <v>91</v>
      </c>
      <c r="L846" s="175">
        <v>5698.4000000000005</v>
      </c>
      <c r="M846" s="175">
        <v>6.4999000000000002</v>
      </c>
      <c r="N846" s="175">
        <v>5698.4000000000005</v>
      </c>
      <c r="O846" s="175">
        <v>6.4988999999999999</v>
      </c>
    </row>
    <row r="847" spans="2:15" x14ac:dyDescent="0.25">
      <c r="B847" s="175" t="s">
        <v>1452</v>
      </c>
      <c r="C847" s="175" t="s">
        <v>634</v>
      </c>
      <c r="D847" s="175">
        <v>22</v>
      </c>
      <c r="E847" s="175">
        <v>60.000999999999998</v>
      </c>
      <c r="F847" s="175">
        <v>1E-3</v>
      </c>
      <c r="G847" s="175" t="s">
        <v>186</v>
      </c>
      <c r="H847" s="175" t="s">
        <v>207</v>
      </c>
      <c r="I847" s="175">
        <v>10</v>
      </c>
      <c r="J847" s="175">
        <v>10.01</v>
      </c>
      <c r="K847" s="175" t="s">
        <v>91</v>
      </c>
      <c r="L847" s="175">
        <v>52</v>
      </c>
      <c r="M847" s="175">
        <v>30</v>
      </c>
      <c r="N847" s="175">
        <v>34.529000000000003</v>
      </c>
      <c r="O847" s="175">
        <v>30.459</v>
      </c>
    </row>
    <row r="848" spans="2:15" x14ac:dyDescent="0.25">
      <c r="B848" s="175" t="s">
        <v>1453</v>
      </c>
      <c r="C848" s="175" t="s">
        <v>634</v>
      </c>
      <c r="D848" s="175">
        <v>22</v>
      </c>
      <c r="E848" s="175">
        <v>60.000999999999998</v>
      </c>
      <c r="F848" s="175">
        <v>0.01</v>
      </c>
      <c r="G848" s="175" t="s">
        <v>186</v>
      </c>
      <c r="H848" s="175" t="s">
        <v>207</v>
      </c>
      <c r="I848" s="175">
        <v>10</v>
      </c>
      <c r="J848" s="175">
        <v>10.01</v>
      </c>
      <c r="K848" s="175" t="s">
        <v>91</v>
      </c>
      <c r="L848" s="175">
        <v>52</v>
      </c>
      <c r="M848" s="175">
        <v>30.457999999999998</v>
      </c>
      <c r="N848" s="175">
        <v>34.544999999999995</v>
      </c>
      <c r="O848" s="175">
        <v>30.459</v>
      </c>
    </row>
    <row r="849" spans="2:15" x14ac:dyDescent="0.25">
      <c r="B849" s="175" t="s">
        <v>1454</v>
      </c>
      <c r="C849" s="175" t="s">
        <v>634</v>
      </c>
      <c r="D849" s="175">
        <v>22</v>
      </c>
      <c r="E849" s="175">
        <v>60.000999999999998</v>
      </c>
      <c r="F849" s="175">
        <v>0.1</v>
      </c>
      <c r="G849" s="175" t="s">
        <v>186</v>
      </c>
      <c r="H849" s="175" t="s">
        <v>207</v>
      </c>
      <c r="I849" s="175">
        <v>10</v>
      </c>
      <c r="J849" s="175">
        <v>10.01</v>
      </c>
      <c r="K849" s="175" t="s">
        <v>91</v>
      </c>
      <c r="L849" s="175">
        <v>52</v>
      </c>
      <c r="M849" s="175">
        <v>30.419</v>
      </c>
      <c r="N849" s="175">
        <v>37.46</v>
      </c>
      <c r="O849" s="175">
        <v>30.419</v>
      </c>
    </row>
    <row r="850" spans="2:15" x14ac:dyDescent="0.25">
      <c r="B850" s="175" t="s">
        <v>1455</v>
      </c>
      <c r="C850" s="175" t="s">
        <v>634</v>
      </c>
      <c r="D850" s="175">
        <v>22</v>
      </c>
      <c r="E850" s="175">
        <v>60.000999999999998</v>
      </c>
      <c r="F850" s="175">
        <v>1</v>
      </c>
      <c r="G850" s="175" t="s">
        <v>186</v>
      </c>
      <c r="H850" s="175" t="s">
        <v>207</v>
      </c>
      <c r="I850" s="175">
        <v>10</v>
      </c>
      <c r="J850" s="175">
        <v>10.01</v>
      </c>
      <c r="K850" s="175" t="s">
        <v>91</v>
      </c>
      <c r="L850" s="175">
        <v>304.90999999999997</v>
      </c>
      <c r="M850" s="175">
        <v>27.254999999999999</v>
      </c>
      <c r="N850" s="175">
        <v>304.83999999999997</v>
      </c>
      <c r="O850" s="175">
        <v>27.254999999999999</v>
      </c>
    </row>
    <row r="851" spans="2:15" x14ac:dyDescent="0.25">
      <c r="B851" s="175" t="s">
        <v>1456</v>
      </c>
      <c r="C851" s="175" t="s">
        <v>634</v>
      </c>
      <c r="D851" s="175">
        <v>22</v>
      </c>
      <c r="E851" s="175">
        <v>60.000999999999998</v>
      </c>
      <c r="F851" s="175">
        <v>10</v>
      </c>
      <c r="G851" s="175" t="s">
        <v>186</v>
      </c>
      <c r="H851" s="175" t="s">
        <v>207</v>
      </c>
      <c r="I851" s="175">
        <v>10</v>
      </c>
      <c r="J851" s="175">
        <v>10.01</v>
      </c>
      <c r="K851" s="175" t="s">
        <v>91</v>
      </c>
      <c r="L851" s="175">
        <v>5698.4000000000005</v>
      </c>
      <c r="M851" s="175">
        <v>6.4999000000000002</v>
      </c>
      <c r="N851" s="175">
        <v>5698.4000000000005</v>
      </c>
      <c r="O851" s="175">
        <v>6.4988999999999999</v>
      </c>
    </row>
    <row r="852" spans="2:15" x14ac:dyDescent="0.25">
      <c r="B852" s="175" t="s">
        <v>1457</v>
      </c>
      <c r="C852" s="175" t="s">
        <v>634</v>
      </c>
      <c r="D852" s="175">
        <v>60</v>
      </c>
      <c r="E852" s="175">
        <v>220.01</v>
      </c>
      <c r="F852" s="175">
        <v>0.01</v>
      </c>
      <c r="G852" s="175" t="s">
        <v>186</v>
      </c>
      <c r="H852" s="175" t="s">
        <v>207</v>
      </c>
      <c r="I852" s="175">
        <v>4.4999999999999998E-2</v>
      </c>
      <c r="J852" s="175">
        <v>0.10001</v>
      </c>
      <c r="K852" s="175" t="s">
        <v>91</v>
      </c>
      <c r="L852" s="175">
        <v>24</v>
      </c>
      <c r="M852" s="175">
        <v>2.1</v>
      </c>
      <c r="N852" s="175">
        <v>23.533999999999999</v>
      </c>
      <c r="O852" s="175">
        <v>2.0874999999999999</v>
      </c>
    </row>
    <row r="853" spans="2:15" x14ac:dyDescent="0.25">
      <c r="B853" s="175" t="s">
        <v>1458</v>
      </c>
      <c r="C853" s="175" t="s">
        <v>634</v>
      </c>
      <c r="D853" s="175">
        <v>60</v>
      </c>
      <c r="E853" s="175">
        <v>220.01</v>
      </c>
      <c r="F853" s="175">
        <v>0.1</v>
      </c>
      <c r="G853" s="175" t="s">
        <v>186</v>
      </c>
      <c r="H853" s="175" t="s">
        <v>207</v>
      </c>
      <c r="I853" s="175">
        <v>4.4999999999999998E-2</v>
      </c>
      <c r="J853" s="175">
        <v>0.10001</v>
      </c>
      <c r="K853" s="175" t="s">
        <v>91</v>
      </c>
      <c r="L853" s="175">
        <v>37.146000000000001</v>
      </c>
      <c r="M853" s="175">
        <v>2.0415000000000001</v>
      </c>
      <c r="N853" s="175">
        <v>37.092999999999996</v>
      </c>
      <c r="O853" s="175">
        <v>2.0415000000000001</v>
      </c>
    </row>
    <row r="854" spans="2:15" x14ac:dyDescent="0.25">
      <c r="B854" s="175" t="s">
        <v>1459</v>
      </c>
      <c r="C854" s="175" t="s">
        <v>634</v>
      </c>
      <c r="D854" s="175">
        <v>60</v>
      </c>
      <c r="E854" s="175">
        <v>220.01</v>
      </c>
      <c r="F854" s="175">
        <v>1</v>
      </c>
      <c r="G854" s="175" t="s">
        <v>186</v>
      </c>
      <c r="H854" s="175" t="s">
        <v>207</v>
      </c>
      <c r="I854" s="175">
        <v>4.4999999999999998E-2</v>
      </c>
      <c r="J854" s="175">
        <v>0.10001</v>
      </c>
      <c r="K854" s="175" t="s">
        <v>91</v>
      </c>
      <c r="L854" s="175">
        <v>540.31999999999994</v>
      </c>
      <c r="M854" s="175">
        <v>0.97470999999999997</v>
      </c>
      <c r="N854" s="175">
        <v>540.29999999999995</v>
      </c>
      <c r="O854" s="175">
        <v>0.97416999999999998</v>
      </c>
    </row>
    <row r="855" spans="2:15" x14ac:dyDescent="0.25">
      <c r="B855" s="175" t="s">
        <v>1460</v>
      </c>
      <c r="C855" s="175" t="s">
        <v>634</v>
      </c>
      <c r="D855" s="175">
        <v>60</v>
      </c>
      <c r="E855" s="175">
        <v>220.01</v>
      </c>
      <c r="F855" s="175">
        <v>10</v>
      </c>
      <c r="G855" s="175" t="s">
        <v>186</v>
      </c>
      <c r="H855" s="175" t="s">
        <v>207</v>
      </c>
      <c r="I855" s="175">
        <v>4.4999999999999998E-2</v>
      </c>
      <c r="J855" s="175">
        <v>0.10001</v>
      </c>
      <c r="K855" s="175" t="s">
        <v>91</v>
      </c>
      <c r="L855" s="175">
        <v>5795.1</v>
      </c>
      <c r="M855" s="175">
        <v>0.11376</v>
      </c>
      <c r="N855" s="175">
        <v>5795.1</v>
      </c>
      <c r="O855" s="175">
        <v>0.11344</v>
      </c>
    </row>
    <row r="856" spans="2:15" x14ac:dyDescent="0.25">
      <c r="B856" s="175" t="s">
        <v>1461</v>
      </c>
      <c r="C856" s="175" t="s">
        <v>634</v>
      </c>
      <c r="D856" s="175">
        <v>60</v>
      </c>
      <c r="E856" s="175">
        <v>220.01</v>
      </c>
      <c r="F856" s="175">
        <v>100</v>
      </c>
      <c r="G856" s="175" t="s">
        <v>186</v>
      </c>
      <c r="H856" s="175" t="s">
        <v>207</v>
      </c>
      <c r="I856" s="175">
        <v>4.4999999999999998E-2</v>
      </c>
      <c r="J856" s="175">
        <v>0.10001</v>
      </c>
      <c r="K856" s="175" t="s">
        <v>91</v>
      </c>
      <c r="L856" s="175">
        <v>58000</v>
      </c>
      <c r="M856" s="175">
        <v>1.1493E-2</v>
      </c>
      <c r="N856" s="175">
        <v>58000</v>
      </c>
      <c r="O856" s="175">
        <v>1.1365E-2</v>
      </c>
    </row>
    <row r="857" spans="2:15" x14ac:dyDescent="0.25">
      <c r="B857" s="175" t="s">
        <v>1462</v>
      </c>
      <c r="C857" s="175" t="s">
        <v>634</v>
      </c>
      <c r="D857" s="175">
        <v>60</v>
      </c>
      <c r="E857" s="175">
        <v>220.01</v>
      </c>
      <c r="F857" s="175">
        <v>0.01</v>
      </c>
      <c r="G857" s="175" t="s">
        <v>186</v>
      </c>
      <c r="H857" s="175" t="s">
        <v>207</v>
      </c>
      <c r="I857" s="175">
        <v>0.1</v>
      </c>
      <c r="J857" s="175">
        <v>1.0000100000000001</v>
      </c>
      <c r="K857" s="175" t="s">
        <v>91</v>
      </c>
      <c r="L857" s="175">
        <v>30</v>
      </c>
      <c r="M857" s="175">
        <v>2.2999999999999998</v>
      </c>
      <c r="N857" s="175">
        <v>29.364000000000001</v>
      </c>
      <c r="O857" s="175">
        <v>2.2879</v>
      </c>
    </row>
    <row r="858" spans="2:15" x14ac:dyDescent="0.25">
      <c r="B858" s="175" t="s">
        <v>1463</v>
      </c>
      <c r="C858" s="175" t="s">
        <v>634</v>
      </c>
      <c r="D858" s="175">
        <v>60</v>
      </c>
      <c r="E858" s="175">
        <v>220.01</v>
      </c>
      <c r="F858" s="175">
        <v>0.1</v>
      </c>
      <c r="G858" s="175" t="s">
        <v>186</v>
      </c>
      <c r="H858" s="175" t="s">
        <v>207</v>
      </c>
      <c r="I858" s="175">
        <v>0.1</v>
      </c>
      <c r="J858" s="175">
        <v>1.0000100000000001</v>
      </c>
      <c r="K858" s="175" t="s">
        <v>91</v>
      </c>
      <c r="L858" s="175">
        <v>41.543999999999997</v>
      </c>
      <c r="M858" s="175">
        <v>2.2475000000000001</v>
      </c>
      <c r="N858" s="175">
        <v>41.546999999999997</v>
      </c>
      <c r="O858" s="175">
        <v>2.2467000000000001</v>
      </c>
    </row>
    <row r="859" spans="2:15" x14ac:dyDescent="0.25">
      <c r="B859" s="175" t="s">
        <v>1464</v>
      </c>
      <c r="C859" s="175" t="s">
        <v>634</v>
      </c>
      <c r="D859" s="175">
        <v>60</v>
      </c>
      <c r="E859" s="175">
        <v>220.01</v>
      </c>
      <c r="F859" s="175">
        <v>1</v>
      </c>
      <c r="G859" s="175" t="s">
        <v>186</v>
      </c>
      <c r="H859" s="175" t="s">
        <v>207</v>
      </c>
      <c r="I859" s="175">
        <v>0.1</v>
      </c>
      <c r="J859" s="175">
        <v>1.0000100000000001</v>
      </c>
      <c r="K859" s="175" t="s">
        <v>91</v>
      </c>
      <c r="L859" s="175">
        <v>534.45000000000005</v>
      </c>
      <c r="M859" s="175">
        <v>1.1508</v>
      </c>
      <c r="N859" s="175">
        <v>534.41999999999996</v>
      </c>
      <c r="O859" s="175">
        <v>1.1503000000000001</v>
      </c>
    </row>
    <row r="860" spans="2:15" x14ac:dyDescent="0.25">
      <c r="B860" s="175" t="s">
        <v>1465</v>
      </c>
      <c r="C860" s="175" t="s">
        <v>634</v>
      </c>
      <c r="D860" s="175">
        <v>60</v>
      </c>
      <c r="E860" s="175">
        <v>220.01</v>
      </c>
      <c r="F860" s="175">
        <v>10</v>
      </c>
      <c r="G860" s="175" t="s">
        <v>186</v>
      </c>
      <c r="H860" s="175" t="s">
        <v>207</v>
      </c>
      <c r="I860" s="175">
        <v>0.1</v>
      </c>
      <c r="J860" s="175">
        <v>1.0000100000000001</v>
      </c>
      <c r="K860" s="175" t="s">
        <v>91</v>
      </c>
      <c r="L860" s="175">
        <v>5794.1</v>
      </c>
      <c r="M860" s="175">
        <v>0.13793</v>
      </c>
      <c r="N860" s="175">
        <v>5794.1</v>
      </c>
      <c r="O860" s="175">
        <v>0.13761000000000001</v>
      </c>
    </row>
    <row r="861" spans="2:15" x14ac:dyDescent="0.25">
      <c r="B861" s="175" t="s">
        <v>1466</v>
      </c>
      <c r="C861" s="175" t="s">
        <v>634</v>
      </c>
      <c r="D861" s="175">
        <v>60</v>
      </c>
      <c r="E861" s="175">
        <v>220.01</v>
      </c>
      <c r="F861" s="175">
        <v>100</v>
      </c>
      <c r="G861" s="175" t="s">
        <v>186</v>
      </c>
      <c r="H861" s="175" t="s">
        <v>207</v>
      </c>
      <c r="I861" s="175">
        <v>0.1</v>
      </c>
      <c r="J861" s="175">
        <v>1.0000100000000001</v>
      </c>
      <c r="K861" s="175" t="s">
        <v>91</v>
      </c>
      <c r="L861" s="175">
        <v>58000</v>
      </c>
      <c r="M861" s="175">
        <v>1.392E-2</v>
      </c>
      <c r="N861" s="175">
        <v>58000</v>
      </c>
      <c r="O861" s="175">
        <v>1.3793E-2</v>
      </c>
    </row>
    <row r="862" spans="2:15" x14ac:dyDescent="0.25">
      <c r="B862" s="175" t="s">
        <v>1467</v>
      </c>
      <c r="C862" s="175" t="s">
        <v>634</v>
      </c>
      <c r="D862" s="175">
        <v>60</v>
      </c>
      <c r="E862" s="175">
        <v>220.01</v>
      </c>
      <c r="F862" s="175">
        <v>0.01</v>
      </c>
      <c r="G862" s="175" t="s">
        <v>186</v>
      </c>
      <c r="H862" s="175" t="s">
        <v>207</v>
      </c>
      <c r="I862" s="175">
        <v>1</v>
      </c>
      <c r="J862" s="175">
        <v>5</v>
      </c>
      <c r="K862" s="175" t="s">
        <v>91</v>
      </c>
      <c r="L862" s="175">
        <v>47</v>
      </c>
      <c r="M862" s="175">
        <v>35</v>
      </c>
      <c r="N862" s="175">
        <v>46.103000000000002</v>
      </c>
      <c r="O862" s="175">
        <v>34.698999999999998</v>
      </c>
    </row>
    <row r="863" spans="2:15" x14ac:dyDescent="0.25">
      <c r="B863" s="175" t="s">
        <v>1468</v>
      </c>
      <c r="C863" s="175" t="s">
        <v>634</v>
      </c>
      <c r="D863" s="175">
        <v>60</v>
      </c>
      <c r="E863" s="175">
        <v>220.01</v>
      </c>
      <c r="F863" s="175">
        <v>0.1</v>
      </c>
      <c r="G863" s="175" t="s">
        <v>186</v>
      </c>
      <c r="H863" s="175" t="s">
        <v>207</v>
      </c>
      <c r="I863" s="175">
        <v>1</v>
      </c>
      <c r="J863" s="175">
        <v>5</v>
      </c>
      <c r="K863" s="175" t="s">
        <v>91</v>
      </c>
      <c r="L863" s="175">
        <v>47</v>
      </c>
      <c r="M863" s="175">
        <v>35</v>
      </c>
      <c r="N863" s="175">
        <v>47.146000000000001</v>
      </c>
      <c r="O863" s="175">
        <v>34.695</v>
      </c>
    </row>
    <row r="864" spans="2:15" x14ac:dyDescent="0.25">
      <c r="B864" s="175" t="s">
        <v>1469</v>
      </c>
      <c r="C864" s="175" t="s">
        <v>634</v>
      </c>
      <c r="D864" s="175">
        <v>60</v>
      </c>
      <c r="E864" s="175">
        <v>220.01</v>
      </c>
      <c r="F864" s="175">
        <v>1</v>
      </c>
      <c r="G864" s="175" t="s">
        <v>186</v>
      </c>
      <c r="H864" s="175" t="s">
        <v>207</v>
      </c>
      <c r="I864" s="175">
        <v>1</v>
      </c>
      <c r="J864" s="175">
        <v>5</v>
      </c>
      <c r="K864" s="175" t="s">
        <v>91</v>
      </c>
      <c r="L864" s="175">
        <v>127.73</v>
      </c>
      <c r="M864" s="175">
        <v>34.633000000000003</v>
      </c>
      <c r="N864" s="175">
        <v>144.69999999999999</v>
      </c>
      <c r="O864" s="175">
        <v>34.35</v>
      </c>
    </row>
    <row r="865" spans="2:15" x14ac:dyDescent="0.25">
      <c r="B865" s="175" t="s">
        <v>1470</v>
      </c>
      <c r="C865" s="175" t="s">
        <v>634</v>
      </c>
      <c r="D865" s="175">
        <v>60</v>
      </c>
      <c r="E865" s="175">
        <v>220.01</v>
      </c>
      <c r="F865" s="175">
        <v>10</v>
      </c>
      <c r="G865" s="175" t="s">
        <v>186</v>
      </c>
      <c r="H865" s="175" t="s">
        <v>207</v>
      </c>
      <c r="I865" s="175">
        <v>1</v>
      </c>
      <c r="J865" s="175">
        <v>5</v>
      </c>
      <c r="K865" s="175" t="s">
        <v>91</v>
      </c>
      <c r="L865" s="175">
        <v>4885.9000000000005</v>
      </c>
      <c r="M865" s="175">
        <v>21.536999999999999</v>
      </c>
      <c r="N865" s="175">
        <v>4885.9000000000005</v>
      </c>
      <c r="O865" s="175">
        <v>21.536999999999999</v>
      </c>
    </row>
    <row r="866" spans="2:15" x14ac:dyDescent="0.25">
      <c r="B866" s="175" t="s">
        <v>1471</v>
      </c>
      <c r="C866" s="175" t="s">
        <v>634</v>
      </c>
      <c r="D866" s="175">
        <v>60</v>
      </c>
      <c r="E866" s="175">
        <v>220.01</v>
      </c>
      <c r="F866" s="175">
        <v>100</v>
      </c>
      <c r="G866" s="175" t="s">
        <v>186</v>
      </c>
      <c r="H866" s="175" t="s">
        <v>207</v>
      </c>
      <c r="I866" s="175">
        <v>1</v>
      </c>
      <c r="J866" s="175">
        <v>5</v>
      </c>
      <c r="K866" s="175" t="s">
        <v>91</v>
      </c>
      <c r="L866" s="175">
        <v>57864</v>
      </c>
      <c r="M866" s="175">
        <v>2.9205000000000001</v>
      </c>
      <c r="N866" s="175">
        <v>57864</v>
      </c>
      <c r="O866" s="175">
        <v>2.9201000000000001</v>
      </c>
    </row>
    <row r="867" spans="2:15" x14ac:dyDescent="0.25">
      <c r="B867" s="175" t="s">
        <v>1472</v>
      </c>
      <c r="C867" s="175" t="s">
        <v>634</v>
      </c>
      <c r="D867" s="175">
        <v>60</v>
      </c>
      <c r="E867" s="175">
        <v>220.01</v>
      </c>
      <c r="F867" s="175">
        <v>0.01</v>
      </c>
      <c r="G867" s="175" t="s">
        <v>186</v>
      </c>
      <c r="H867" s="175" t="s">
        <v>207</v>
      </c>
      <c r="I867" s="175">
        <v>5</v>
      </c>
      <c r="J867" s="175">
        <v>5.01</v>
      </c>
      <c r="K867" s="175" t="s">
        <v>91</v>
      </c>
      <c r="L867" s="175">
        <v>47</v>
      </c>
      <c r="M867" s="175">
        <v>35</v>
      </c>
      <c r="N867" s="175">
        <v>46.103000000000002</v>
      </c>
      <c r="O867" s="175">
        <v>34.698999999999998</v>
      </c>
    </row>
    <row r="868" spans="2:15" x14ac:dyDescent="0.25">
      <c r="B868" s="175" t="s">
        <v>1473</v>
      </c>
      <c r="C868" s="175" t="s">
        <v>634</v>
      </c>
      <c r="D868" s="175">
        <v>60</v>
      </c>
      <c r="E868" s="175">
        <v>220.01</v>
      </c>
      <c r="F868" s="175">
        <v>0.1</v>
      </c>
      <c r="G868" s="175" t="s">
        <v>186</v>
      </c>
      <c r="H868" s="175" t="s">
        <v>207</v>
      </c>
      <c r="I868" s="175">
        <v>5</v>
      </c>
      <c r="J868" s="175">
        <v>5.01</v>
      </c>
      <c r="K868" s="175" t="s">
        <v>91</v>
      </c>
      <c r="L868" s="175">
        <v>47</v>
      </c>
      <c r="M868" s="175">
        <v>35</v>
      </c>
      <c r="N868" s="175">
        <v>47.146000000000001</v>
      </c>
      <c r="O868" s="175">
        <v>34.695</v>
      </c>
    </row>
    <row r="869" spans="2:15" x14ac:dyDescent="0.25">
      <c r="B869" s="175" t="s">
        <v>1474</v>
      </c>
      <c r="C869" s="175" t="s">
        <v>634</v>
      </c>
      <c r="D869" s="175">
        <v>60</v>
      </c>
      <c r="E869" s="175">
        <v>220.01</v>
      </c>
      <c r="F869" s="175">
        <v>1</v>
      </c>
      <c r="G869" s="175" t="s">
        <v>186</v>
      </c>
      <c r="H869" s="175" t="s">
        <v>207</v>
      </c>
      <c r="I869" s="175">
        <v>5</v>
      </c>
      <c r="J869" s="175">
        <v>5.01</v>
      </c>
      <c r="K869" s="175" t="s">
        <v>91</v>
      </c>
      <c r="L869" s="175">
        <v>127.73</v>
      </c>
      <c r="M869" s="175">
        <v>34.633000000000003</v>
      </c>
      <c r="N869" s="175">
        <v>144.69999999999999</v>
      </c>
      <c r="O869" s="175">
        <v>34.35</v>
      </c>
    </row>
    <row r="870" spans="2:15" x14ac:dyDescent="0.25">
      <c r="B870" s="175" t="s">
        <v>1475</v>
      </c>
      <c r="C870" s="175" t="s">
        <v>634</v>
      </c>
      <c r="D870" s="175">
        <v>60</v>
      </c>
      <c r="E870" s="175">
        <v>220.01</v>
      </c>
      <c r="F870" s="175">
        <v>10</v>
      </c>
      <c r="G870" s="175" t="s">
        <v>186</v>
      </c>
      <c r="H870" s="175" t="s">
        <v>207</v>
      </c>
      <c r="I870" s="175">
        <v>5</v>
      </c>
      <c r="J870" s="175">
        <v>5.01</v>
      </c>
      <c r="K870" s="175" t="s">
        <v>91</v>
      </c>
      <c r="L870" s="175">
        <v>4885.9000000000005</v>
      </c>
      <c r="M870" s="175">
        <v>21.536999999999999</v>
      </c>
      <c r="N870" s="175">
        <v>4885.9000000000005</v>
      </c>
      <c r="O870" s="175">
        <v>21.536999999999999</v>
      </c>
    </row>
    <row r="871" spans="2:15" x14ac:dyDescent="0.25">
      <c r="B871" s="175" t="s">
        <v>1476</v>
      </c>
      <c r="C871" s="175" t="s">
        <v>634</v>
      </c>
      <c r="D871" s="175">
        <v>60</v>
      </c>
      <c r="E871" s="175">
        <v>220.01</v>
      </c>
      <c r="F871" s="175">
        <v>100</v>
      </c>
      <c r="G871" s="175" t="s">
        <v>186</v>
      </c>
      <c r="H871" s="175" t="s">
        <v>207</v>
      </c>
      <c r="I871" s="175">
        <v>5</v>
      </c>
      <c r="J871" s="175">
        <v>5.01</v>
      </c>
      <c r="K871" s="175" t="s">
        <v>91</v>
      </c>
      <c r="L871" s="175">
        <v>57864</v>
      </c>
      <c r="M871" s="175">
        <v>2.9205000000000001</v>
      </c>
      <c r="N871" s="175">
        <v>57864</v>
      </c>
      <c r="O871" s="175">
        <v>2.9201000000000001</v>
      </c>
    </row>
    <row r="872" spans="2:15" x14ac:dyDescent="0.25">
      <c r="B872" s="175" t="s">
        <v>1477</v>
      </c>
      <c r="C872" s="175" t="s">
        <v>634</v>
      </c>
      <c r="D872" s="175">
        <v>220</v>
      </c>
      <c r="E872" s="175">
        <v>410.01</v>
      </c>
      <c r="F872" s="175">
        <v>0.01</v>
      </c>
      <c r="G872" s="175" t="s">
        <v>186</v>
      </c>
      <c r="H872" s="175" t="s">
        <v>207</v>
      </c>
      <c r="I872" s="175">
        <v>4.4999999999999998E-2</v>
      </c>
      <c r="J872" s="175">
        <v>0.10001</v>
      </c>
      <c r="K872" s="175" t="s">
        <v>91</v>
      </c>
      <c r="L872" s="175">
        <v>84</v>
      </c>
      <c r="M872" s="175">
        <v>2.4</v>
      </c>
      <c r="N872" s="175">
        <v>76.977999999999994</v>
      </c>
      <c r="O872" s="175">
        <v>2.4161000000000001</v>
      </c>
    </row>
    <row r="873" spans="2:15" x14ac:dyDescent="0.25">
      <c r="B873" s="175" t="s">
        <v>1478</v>
      </c>
      <c r="C873" s="175" t="s">
        <v>634</v>
      </c>
      <c r="D873" s="175">
        <v>220</v>
      </c>
      <c r="E873" s="175">
        <v>410.01</v>
      </c>
      <c r="F873" s="175">
        <v>0.1</v>
      </c>
      <c r="G873" s="175" t="s">
        <v>186</v>
      </c>
      <c r="H873" s="175" t="s">
        <v>207</v>
      </c>
      <c r="I873" s="175">
        <v>4.4999999999999998E-2</v>
      </c>
      <c r="J873" s="175">
        <v>0.10001</v>
      </c>
      <c r="K873" s="175" t="s">
        <v>91</v>
      </c>
      <c r="L873" s="175">
        <v>84</v>
      </c>
      <c r="M873" s="175">
        <v>2.4068999999999998</v>
      </c>
      <c r="N873" s="175">
        <v>81.076999999999998</v>
      </c>
      <c r="O873" s="175">
        <v>2.4098999999999999</v>
      </c>
    </row>
    <row r="874" spans="2:15" x14ac:dyDescent="0.25">
      <c r="B874" s="175" t="s">
        <v>1479</v>
      </c>
      <c r="C874" s="175" t="s">
        <v>634</v>
      </c>
      <c r="D874" s="175">
        <v>220</v>
      </c>
      <c r="E874" s="175">
        <v>410.01</v>
      </c>
      <c r="F874" s="175">
        <v>1</v>
      </c>
      <c r="G874" s="175" t="s">
        <v>186</v>
      </c>
      <c r="H874" s="175" t="s">
        <v>207</v>
      </c>
      <c r="I874" s="175">
        <v>4.4999999999999998E-2</v>
      </c>
      <c r="J874" s="175">
        <v>0.10001</v>
      </c>
      <c r="K874" s="175" t="s">
        <v>91</v>
      </c>
      <c r="L874" s="175">
        <v>407.38</v>
      </c>
      <c r="M874" s="175">
        <v>1.9712000000000001</v>
      </c>
      <c r="N874" s="175">
        <v>407.21</v>
      </c>
      <c r="O874" s="175">
        <v>1.9701</v>
      </c>
    </row>
    <row r="875" spans="2:15" x14ac:dyDescent="0.25">
      <c r="B875" s="175" t="s">
        <v>1480</v>
      </c>
      <c r="C875" s="175" t="s">
        <v>634</v>
      </c>
      <c r="D875" s="175">
        <v>220</v>
      </c>
      <c r="E875" s="175">
        <v>410.01</v>
      </c>
      <c r="F875" s="175">
        <v>10</v>
      </c>
      <c r="G875" s="175" t="s">
        <v>186</v>
      </c>
      <c r="H875" s="175" t="s">
        <v>207</v>
      </c>
      <c r="I875" s="175">
        <v>4.4999999999999998E-2</v>
      </c>
      <c r="J875" s="175">
        <v>0.10001</v>
      </c>
      <c r="K875" s="175" t="s">
        <v>91</v>
      </c>
      <c r="L875" s="175">
        <v>5755.8</v>
      </c>
      <c r="M875" s="175">
        <v>0.34672999999999998</v>
      </c>
      <c r="N875" s="175">
        <v>5755.9000000000005</v>
      </c>
      <c r="O875" s="175">
        <v>0.34526000000000001</v>
      </c>
    </row>
    <row r="876" spans="2:15" x14ac:dyDescent="0.25">
      <c r="B876" s="175" t="s">
        <v>1481</v>
      </c>
      <c r="C876" s="175" t="s">
        <v>634</v>
      </c>
      <c r="D876" s="175">
        <v>220</v>
      </c>
      <c r="E876" s="175">
        <v>410.01</v>
      </c>
      <c r="F876" s="175">
        <v>100</v>
      </c>
      <c r="G876" s="175" t="s">
        <v>186</v>
      </c>
      <c r="H876" s="175" t="s">
        <v>207</v>
      </c>
      <c r="I876" s="175">
        <v>4.4999999999999998E-2</v>
      </c>
      <c r="J876" s="175">
        <v>0.10001</v>
      </c>
      <c r="K876" s="175" t="s">
        <v>91</v>
      </c>
      <c r="L876" s="175">
        <v>57996</v>
      </c>
      <c r="M876" s="175">
        <v>3.551E-2</v>
      </c>
      <c r="N876" s="175">
        <v>57996</v>
      </c>
      <c r="O876" s="175">
        <v>3.4907000000000001E-2</v>
      </c>
    </row>
    <row r="877" spans="2:15" x14ac:dyDescent="0.25">
      <c r="B877" s="175" t="s">
        <v>1482</v>
      </c>
      <c r="C877" s="175" t="s">
        <v>634</v>
      </c>
      <c r="D877" s="175">
        <v>220</v>
      </c>
      <c r="E877" s="175">
        <v>410.01</v>
      </c>
      <c r="F877" s="175">
        <v>0.01</v>
      </c>
      <c r="G877" s="175" t="s">
        <v>186</v>
      </c>
      <c r="H877" s="175" t="s">
        <v>207</v>
      </c>
      <c r="I877" s="175">
        <v>0.1</v>
      </c>
      <c r="J877" s="175">
        <v>1.0000100000000001</v>
      </c>
      <c r="K877" s="175" t="s">
        <v>91</v>
      </c>
      <c r="L877" s="175">
        <v>98</v>
      </c>
      <c r="M877" s="175">
        <v>2.6</v>
      </c>
      <c r="N877" s="175">
        <v>84.28</v>
      </c>
      <c r="O877" s="175">
        <v>2.6326000000000001</v>
      </c>
    </row>
    <row r="878" spans="2:15" x14ac:dyDescent="0.25">
      <c r="B878" s="175" t="s">
        <v>1483</v>
      </c>
      <c r="C878" s="175" t="s">
        <v>634</v>
      </c>
      <c r="D878" s="175">
        <v>220</v>
      </c>
      <c r="E878" s="175">
        <v>410.01</v>
      </c>
      <c r="F878" s="175">
        <v>0.1</v>
      </c>
      <c r="G878" s="175" t="s">
        <v>186</v>
      </c>
      <c r="H878" s="175" t="s">
        <v>207</v>
      </c>
      <c r="I878" s="175">
        <v>0.1</v>
      </c>
      <c r="J878" s="175">
        <v>1.0000100000000001</v>
      </c>
      <c r="K878" s="175" t="s">
        <v>91</v>
      </c>
      <c r="L878" s="175">
        <v>98</v>
      </c>
      <c r="M878" s="175">
        <v>2.6065</v>
      </c>
      <c r="N878" s="175">
        <v>88.046000000000006</v>
      </c>
      <c r="O878" s="175">
        <v>2.6269</v>
      </c>
    </row>
    <row r="879" spans="2:15" x14ac:dyDescent="0.25">
      <c r="B879" s="175" t="s">
        <v>1484</v>
      </c>
      <c r="C879" s="175" t="s">
        <v>634</v>
      </c>
      <c r="D879" s="175">
        <v>220</v>
      </c>
      <c r="E879" s="175">
        <v>410.01</v>
      </c>
      <c r="F879" s="175">
        <v>1</v>
      </c>
      <c r="G879" s="175" t="s">
        <v>186</v>
      </c>
      <c r="H879" s="175" t="s">
        <v>207</v>
      </c>
      <c r="I879" s="175">
        <v>0.1</v>
      </c>
      <c r="J879" s="175">
        <v>1.0000100000000001</v>
      </c>
      <c r="K879" s="175" t="s">
        <v>91</v>
      </c>
      <c r="L879" s="175">
        <v>396.27</v>
      </c>
      <c r="M879" s="175">
        <v>2.2061000000000002</v>
      </c>
      <c r="N879" s="175">
        <v>396.12</v>
      </c>
      <c r="O879" s="175">
        <v>2.2050000000000001</v>
      </c>
    </row>
    <row r="880" spans="2:15" x14ac:dyDescent="0.25">
      <c r="B880" s="175" t="s">
        <v>1485</v>
      </c>
      <c r="C880" s="175" t="s">
        <v>634</v>
      </c>
      <c r="D880" s="175">
        <v>220</v>
      </c>
      <c r="E880" s="175">
        <v>410.01</v>
      </c>
      <c r="F880" s="175">
        <v>10</v>
      </c>
      <c r="G880" s="175" t="s">
        <v>186</v>
      </c>
      <c r="H880" s="175" t="s">
        <v>207</v>
      </c>
      <c r="I880" s="175">
        <v>0.1</v>
      </c>
      <c r="J880" s="175">
        <v>1.0000100000000001</v>
      </c>
      <c r="K880" s="175" t="s">
        <v>91</v>
      </c>
      <c r="L880" s="175">
        <v>5747.7000000000007</v>
      </c>
      <c r="M880" s="175">
        <v>0.41071000000000002</v>
      </c>
      <c r="N880" s="175">
        <v>5747.8</v>
      </c>
      <c r="O880" s="175">
        <v>0.40925</v>
      </c>
    </row>
    <row r="881" spans="2:15" x14ac:dyDescent="0.25">
      <c r="B881" s="175" t="s">
        <v>1486</v>
      </c>
      <c r="C881" s="175" t="s">
        <v>634</v>
      </c>
      <c r="D881" s="175">
        <v>220</v>
      </c>
      <c r="E881" s="175">
        <v>410.01</v>
      </c>
      <c r="F881" s="175">
        <v>100</v>
      </c>
      <c r="G881" s="175" t="s">
        <v>186</v>
      </c>
      <c r="H881" s="175" t="s">
        <v>207</v>
      </c>
      <c r="I881" s="175">
        <v>0.1</v>
      </c>
      <c r="J881" s="175">
        <v>1.0000100000000001</v>
      </c>
      <c r="K881" s="175" t="s">
        <v>91</v>
      </c>
      <c r="L881" s="175">
        <v>57995</v>
      </c>
      <c r="M881" s="175">
        <v>4.2063000000000003E-2</v>
      </c>
      <c r="N881" s="175">
        <v>57995</v>
      </c>
      <c r="O881" s="175">
        <v>4.1459999999999997E-2</v>
      </c>
    </row>
    <row r="882" spans="2:15" x14ac:dyDescent="0.25">
      <c r="B882" s="175" t="s">
        <v>1487</v>
      </c>
      <c r="C882" s="175" t="s">
        <v>634</v>
      </c>
      <c r="D882" s="175">
        <v>220</v>
      </c>
      <c r="E882" s="175">
        <v>410.01</v>
      </c>
      <c r="F882" s="175">
        <v>0.01</v>
      </c>
      <c r="G882" s="175" t="s">
        <v>186</v>
      </c>
      <c r="H882" s="175" t="s">
        <v>207</v>
      </c>
      <c r="I882" s="175">
        <v>1</v>
      </c>
      <c r="J882" s="175">
        <v>5</v>
      </c>
      <c r="K882" s="175" t="s">
        <v>91</v>
      </c>
      <c r="L882" s="175">
        <v>120</v>
      </c>
      <c r="M882" s="175">
        <v>35</v>
      </c>
      <c r="N882" s="175">
        <v>115.22</v>
      </c>
      <c r="O882" s="175">
        <v>34.698999999999998</v>
      </c>
    </row>
    <row r="883" spans="2:15" x14ac:dyDescent="0.25">
      <c r="B883" s="175" t="s">
        <v>1488</v>
      </c>
      <c r="C883" s="175" t="s">
        <v>634</v>
      </c>
      <c r="D883" s="175">
        <v>220</v>
      </c>
      <c r="E883" s="175">
        <v>410.01</v>
      </c>
      <c r="F883" s="175">
        <v>0.1</v>
      </c>
      <c r="G883" s="175" t="s">
        <v>186</v>
      </c>
      <c r="H883" s="175" t="s">
        <v>207</v>
      </c>
      <c r="I883" s="175">
        <v>1</v>
      </c>
      <c r="J883" s="175">
        <v>5</v>
      </c>
      <c r="K883" s="175" t="s">
        <v>91</v>
      </c>
      <c r="L883" s="175">
        <v>120</v>
      </c>
      <c r="M883" s="175">
        <v>35</v>
      </c>
      <c r="N883" s="175">
        <v>115.69000000000001</v>
      </c>
      <c r="O883" s="175">
        <v>34.698</v>
      </c>
    </row>
    <row r="884" spans="2:15" x14ac:dyDescent="0.25">
      <c r="B884" s="175" t="s">
        <v>1489</v>
      </c>
      <c r="C884" s="175" t="s">
        <v>634</v>
      </c>
      <c r="D884" s="175">
        <v>220</v>
      </c>
      <c r="E884" s="175">
        <v>410.01</v>
      </c>
      <c r="F884" s="175">
        <v>1</v>
      </c>
      <c r="G884" s="175" t="s">
        <v>186</v>
      </c>
      <c r="H884" s="175" t="s">
        <v>207</v>
      </c>
      <c r="I884" s="175">
        <v>1</v>
      </c>
      <c r="J884" s="175">
        <v>5</v>
      </c>
      <c r="K884" s="175" t="s">
        <v>91</v>
      </c>
      <c r="L884" s="175">
        <v>120</v>
      </c>
      <c r="M884" s="175">
        <v>35</v>
      </c>
      <c r="N884" s="175">
        <v>148.62</v>
      </c>
      <c r="O884" s="175">
        <v>34.646000000000001</v>
      </c>
    </row>
    <row r="885" spans="2:15" x14ac:dyDescent="0.25">
      <c r="B885" s="175" t="s">
        <v>1490</v>
      </c>
      <c r="C885" s="175" t="s">
        <v>634</v>
      </c>
      <c r="D885" s="175">
        <v>220</v>
      </c>
      <c r="E885" s="175">
        <v>410.01</v>
      </c>
      <c r="F885" s="175">
        <v>10</v>
      </c>
      <c r="G885" s="175" t="s">
        <v>186</v>
      </c>
      <c r="H885" s="175" t="s">
        <v>207</v>
      </c>
      <c r="I885" s="175">
        <v>1</v>
      </c>
      <c r="J885" s="175">
        <v>5</v>
      </c>
      <c r="K885" s="175" t="s">
        <v>91</v>
      </c>
      <c r="L885" s="175">
        <v>2974.4</v>
      </c>
      <c r="M885" s="175">
        <v>30.478999999999999</v>
      </c>
      <c r="N885" s="175">
        <v>2973.7999999999997</v>
      </c>
      <c r="O885" s="175">
        <v>30.478999999999999</v>
      </c>
    </row>
    <row r="886" spans="2:15" x14ac:dyDescent="0.25">
      <c r="B886" s="175" t="s">
        <v>1491</v>
      </c>
      <c r="C886" s="175" t="s">
        <v>634</v>
      </c>
      <c r="D886" s="175">
        <v>220</v>
      </c>
      <c r="E886" s="175">
        <v>410.01</v>
      </c>
      <c r="F886" s="175">
        <v>100</v>
      </c>
      <c r="G886" s="175" t="s">
        <v>186</v>
      </c>
      <c r="H886" s="175" t="s">
        <v>207</v>
      </c>
      <c r="I886" s="175">
        <v>1</v>
      </c>
      <c r="J886" s="175">
        <v>5</v>
      </c>
      <c r="K886" s="175" t="s">
        <v>91</v>
      </c>
      <c r="L886" s="175">
        <v>57090</v>
      </c>
      <c r="M886" s="175">
        <v>6.4831000000000003</v>
      </c>
      <c r="N886" s="175">
        <v>57090</v>
      </c>
      <c r="O886" s="175">
        <v>6.4816000000000003</v>
      </c>
    </row>
    <row r="887" spans="2:15" x14ac:dyDescent="0.25">
      <c r="B887" s="175" t="s">
        <v>1492</v>
      </c>
      <c r="C887" s="175" t="s">
        <v>634</v>
      </c>
      <c r="D887" s="175">
        <v>220</v>
      </c>
      <c r="E887" s="175">
        <v>410.01</v>
      </c>
      <c r="F887" s="175">
        <v>0.01</v>
      </c>
      <c r="G887" s="175" t="s">
        <v>186</v>
      </c>
      <c r="H887" s="175" t="s">
        <v>207</v>
      </c>
      <c r="I887" s="175">
        <v>5</v>
      </c>
      <c r="J887" s="175">
        <v>5.01</v>
      </c>
      <c r="K887" s="175" t="s">
        <v>91</v>
      </c>
      <c r="L887" s="175">
        <v>120</v>
      </c>
      <c r="M887" s="175">
        <v>35</v>
      </c>
      <c r="N887" s="175">
        <v>115.22</v>
      </c>
      <c r="O887" s="175">
        <v>34.698999999999998</v>
      </c>
    </row>
    <row r="888" spans="2:15" x14ac:dyDescent="0.25">
      <c r="B888" s="175" t="s">
        <v>1493</v>
      </c>
      <c r="C888" s="175" t="s">
        <v>634</v>
      </c>
      <c r="D888" s="175">
        <v>220</v>
      </c>
      <c r="E888" s="175">
        <v>410.01</v>
      </c>
      <c r="F888" s="175">
        <v>0.1</v>
      </c>
      <c r="G888" s="175" t="s">
        <v>186</v>
      </c>
      <c r="H888" s="175" t="s">
        <v>207</v>
      </c>
      <c r="I888" s="175">
        <v>5</v>
      </c>
      <c r="J888" s="175">
        <v>5.01</v>
      </c>
      <c r="K888" s="175" t="s">
        <v>91</v>
      </c>
      <c r="L888" s="175">
        <v>120</v>
      </c>
      <c r="M888" s="175">
        <v>35</v>
      </c>
      <c r="N888" s="175">
        <v>115.69000000000001</v>
      </c>
      <c r="O888" s="175">
        <v>34.698</v>
      </c>
    </row>
    <row r="889" spans="2:15" x14ac:dyDescent="0.25">
      <c r="B889" s="175" t="s">
        <v>1494</v>
      </c>
      <c r="C889" s="175" t="s">
        <v>634</v>
      </c>
      <c r="D889" s="175">
        <v>220</v>
      </c>
      <c r="E889" s="175">
        <v>410.01</v>
      </c>
      <c r="F889" s="175">
        <v>1</v>
      </c>
      <c r="G889" s="175" t="s">
        <v>186</v>
      </c>
      <c r="H889" s="175" t="s">
        <v>207</v>
      </c>
      <c r="I889" s="175">
        <v>5</v>
      </c>
      <c r="J889" s="175">
        <v>5.01</v>
      </c>
      <c r="K889" s="175" t="s">
        <v>91</v>
      </c>
      <c r="L889" s="175">
        <v>120</v>
      </c>
      <c r="M889" s="175">
        <v>35</v>
      </c>
      <c r="N889" s="175">
        <v>148.62</v>
      </c>
      <c r="O889" s="175">
        <v>34.646000000000001</v>
      </c>
    </row>
    <row r="890" spans="2:15" x14ac:dyDescent="0.25">
      <c r="B890" s="175" t="s">
        <v>1495</v>
      </c>
      <c r="C890" s="175" t="s">
        <v>634</v>
      </c>
      <c r="D890" s="175">
        <v>220</v>
      </c>
      <c r="E890" s="175">
        <v>410.01</v>
      </c>
      <c r="F890" s="175">
        <v>10</v>
      </c>
      <c r="G890" s="175" t="s">
        <v>186</v>
      </c>
      <c r="H890" s="175" t="s">
        <v>207</v>
      </c>
      <c r="I890" s="175">
        <v>5</v>
      </c>
      <c r="J890" s="175">
        <v>5.01</v>
      </c>
      <c r="K890" s="175" t="s">
        <v>91</v>
      </c>
      <c r="L890" s="175">
        <v>2974.4</v>
      </c>
      <c r="M890" s="175">
        <v>30.478999999999999</v>
      </c>
      <c r="N890" s="175">
        <v>2973.7999999999997</v>
      </c>
      <c r="O890" s="175">
        <v>30.478999999999999</v>
      </c>
    </row>
    <row r="891" spans="2:15" x14ac:dyDescent="0.25">
      <c r="B891" s="175" t="s">
        <v>1496</v>
      </c>
      <c r="C891" s="175" t="s">
        <v>634</v>
      </c>
      <c r="D891" s="175">
        <v>220</v>
      </c>
      <c r="E891" s="175">
        <v>410.01</v>
      </c>
      <c r="F891" s="175">
        <v>100</v>
      </c>
      <c r="G891" s="175" t="s">
        <v>186</v>
      </c>
      <c r="H891" s="175" t="s">
        <v>207</v>
      </c>
      <c r="I891" s="175">
        <v>5</v>
      </c>
      <c r="J891" s="175">
        <v>5.01</v>
      </c>
      <c r="K891" s="175" t="s">
        <v>91</v>
      </c>
      <c r="L891" s="175">
        <v>57090</v>
      </c>
      <c r="M891" s="175">
        <v>6.4831000000000003</v>
      </c>
      <c r="N891" s="175">
        <v>57090</v>
      </c>
      <c r="O891" s="175">
        <v>6.4816000000000003</v>
      </c>
    </row>
    <row r="892" spans="2:15" x14ac:dyDescent="0.25">
      <c r="B892" s="175" t="s">
        <v>1497</v>
      </c>
      <c r="C892" s="175" t="s">
        <v>635</v>
      </c>
      <c r="D892" s="175">
        <v>55</v>
      </c>
      <c r="E892" s="175">
        <v>150.01</v>
      </c>
      <c r="F892" s="175">
        <v>1E-3</v>
      </c>
      <c r="G892" s="175" t="s">
        <v>186</v>
      </c>
      <c r="H892" s="175" t="s">
        <v>207</v>
      </c>
      <c r="I892" s="175">
        <v>0.01</v>
      </c>
      <c r="J892" s="175">
        <v>4.4999999999999998E-2</v>
      </c>
      <c r="K892" s="175" t="s">
        <v>91</v>
      </c>
      <c r="L892" s="175">
        <v>22</v>
      </c>
      <c r="M892" s="175">
        <v>2.8</v>
      </c>
      <c r="N892" s="175">
        <v>4.2301000000000002</v>
      </c>
      <c r="O892" s="175">
        <v>2.8841000000000001</v>
      </c>
    </row>
    <row r="893" spans="2:15" x14ac:dyDescent="0.25">
      <c r="B893" s="175" t="s">
        <v>1498</v>
      </c>
      <c r="C893" s="175" t="s">
        <v>635</v>
      </c>
      <c r="D893" s="175">
        <v>55</v>
      </c>
      <c r="E893" s="175">
        <v>150.01</v>
      </c>
      <c r="F893" s="175">
        <v>0.01</v>
      </c>
      <c r="G893" s="175" t="s">
        <v>186</v>
      </c>
      <c r="H893" s="175" t="s">
        <v>207</v>
      </c>
      <c r="I893" s="175">
        <v>0.01</v>
      </c>
      <c r="J893" s="175">
        <v>4.4999999999999998E-2</v>
      </c>
      <c r="K893" s="175" t="s">
        <v>91</v>
      </c>
      <c r="L893" s="175">
        <v>22</v>
      </c>
      <c r="M893" s="175">
        <v>2.7673000000000001</v>
      </c>
      <c r="N893" s="175">
        <v>4.3732999999999995</v>
      </c>
      <c r="O893" s="175">
        <v>2.8834</v>
      </c>
    </row>
    <row r="894" spans="2:15" x14ac:dyDescent="0.25">
      <c r="B894" s="175" t="s">
        <v>1499</v>
      </c>
      <c r="C894" s="175" t="s">
        <v>635</v>
      </c>
      <c r="D894" s="175">
        <v>55</v>
      </c>
      <c r="E894" s="175">
        <v>150.01</v>
      </c>
      <c r="F894" s="175">
        <v>0.1</v>
      </c>
      <c r="G894" s="175" t="s">
        <v>186</v>
      </c>
      <c r="H894" s="175" t="s">
        <v>207</v>
      </c>
      <c r="I894" s="175">
        <v>0.01</v>
      </c>
      <c r="J894" s="175">
        <v>4.4999999999999998E-2</v>
      </c>
      <c r="K894" s="175" t="s">
        <v>91</v>
      </c>
      <c r="L894" s="175">
        <v>22</v>
      </c>
      <c r="M894" s="175">
        <v>2.8075999999999999</v>
      </c>
      <c r="N894" s="175">
        <v>17.829000000000001</v>
      </c>
      <c r="O894" s="175">
        <v>2.819</v>
      </c>
    </row>
    <row r="895" spans="2:15" x14ac:dyDescent="0.25">
      <c r="B895" s="175" t="s">
        <v>1500</v>
      </c>
      <c r="C895" s="175" t="s">
        <v>635</v>
      </c>
      <c r="D895" s="175">
        <v>55</v>
      </c>
      <c r="E895" s="175">
        <v>150.01</v>
      </c>
      <c r="F895" s="175">
        <v>1</v>
      </c>
      <c r="G895" s="175" t="s">
        <v>186</v>
      </c>
      <c r="H895" s="175" t="s">
        <v>207</v>
      </c>
      <c r="I895" s="175">
        <v>0.01</v>
      </c>
      <c r="J895" s="175">
        <v>4.4999999999999998E-2</v>
      </c>
      <c r="K895" s="175" t="s">
        <v>91</v>
      </c>
      <c r="L895" s="175">
        <v>530.85</v>
      </c>
      <c r="M895" s="175">
        <v>1.3025</v>
      </c>
      <c r="N895" s="175">
        <v>530.83000000000004</v>
      </c>
      <c r="O895" s="175">
        <v>1.3019000000000001</v>
      </c>
    </row>
    <row r="896" spans="2:15" x14ac:dyDescent="0.25">
      <c r="B896" s="175" t="s">
        <v>1501</v>
      </c>
      <c r="C896" s="175" t="s">
        <v>635</v>
      </c>
      <c r="D896" s="175">
        <v>55</v>
      </c>
      <c r="E896" s="175">
        <v>150.01</v>
      </c>
      <c r="F896" s="175">
        <v>10</v>
      </c>
      <c r="G896" s="175" t="s">
        <v>186</v>
      </c>
      <c r="H896" s="175" t="s">
        <v>207</v>
      </c>
      <c r="I896" s="175">
        <v>0.01</v>
      </c>
      <c r="J896" s="175">
        <v>4.4999999999999998E-2</v>
      </c>
      <c r="K896" s="175" t="s">
        <v>91</v>
      </c>
      <c r="L896" s="175">
        <v>5794.1</v>
      </c>
      <c r="M896" s="175">
        <v>0.14924000000000001</v>
      </c>
      <c r="N896" s="175">
        <v>5794.1</v>
      </c>
      <c r="O896" s="175">
        <v>0.14885999999999999</v>
      </c>
    </row>
    <row r="897" spans="2:15" x14ac:dyDescent="0.25">
      <c r="B897" s="175" t="s">
        <v>1502</v>
      </c>
      <c r="C897" s="175" t="s">
        <v>635</v>
      </c>
      <c r="D897" s="175">
        <v>55</v>
      </c>
      <c r="E897" s="175">
        <v>150.01</v>
      </c>
      <c r="F897" s="175">
        <v>100</v>
      </c>
      <c r="G897" s="175" t="s">
        <v>186</v>
      </c>
      <c r="H897" s="175" t="s">
        <v>207</v>
      </c>
      <c r="I897" s="175">
        <v>0.01</v>
      </c>
      <c r="J897" s="175">
        <v>4.4999999999999998E-2</v>
      </c>
      <c r="K897" s="175" t="s">
        <v>91</v>
      </c>
      <c r="L897" s="175">
        <v>58000</v>
      </c>
      <c r="M897" s="175">
        <v>1.506E-2</v>
      </c>
      <c r="N897" s="175">
        <v>57992</v>
      </c>
      <c r="O897" s="175">
        <v>1.491E-2</v>
      </c>
    </row>
    <row r="898" spans="2:15" x14ac:dyDescent="0.25">
      <c r="B898" s="175" t="s">
        <v>1503</v>
      </c>
      <c r="C898" s="175" t="s">
        <v>635</v>
      </c>
      <c r="D898" s="175">
        <v>55</v>
      </c>
      <c r="E898" s="175">
        <v>150.01</v>
      </c>
      <c r="F898" s="175">
        <v>1E-3</v>
      </c>
      <c r="G898" s="175" t="s">
        <v>186</v>
      </c>
      <c r="H898" s="175" t="s">
        <v>207</v>
      </c>
      <c r="I898" s="175">
        <v>4.4999999999999998E-2</v>
      </c>
      <c r="J898" s="175">
        <v>0.1</v>
      </c>
      <c r="K898" s="175" t="s">
        <v>91</v>
      </c>
      <c r="L898" s="175">
        <v>49</v>
      </c>
      <c r="M898" s="175">
        <v>2.6</v>
      </c>
      <c r="N898" s="175">
        <v>2.0611000000000002</v>
      </c>
      <c r="O898" s="175">
        <v>2.1158000000000001</v>
      </c>
    </row>
    <row r="899" spans="2:15" x14ac:dyDescent="0.25">
      <c r="B899" s="175" t="s">
        <v>1504</v>
      </c>
      <c r="C899" s="175" t="s">
        <v>635</v>
      </c>
      <c r="D899" s="175">
        <v>55</v>
      </c>
      <c r="E899" s="175">
        <v>150.01</v>
      </c>
      <c r="F899" s="175">
        <v>0.01</v>
      </c>
      <c r="G899" s="175" t="s">
        <v>186</v>
      </c>
      <c r="H899" s="175" t="s">
        <v>207</v>
      </c>
      <c r="I899" s="175">
        <v>4.4999999999999998E-2</v>
      </c>
      <c r="J899" s="175">
        <v>0.1</v>
      </c>
      <c r="K899" s="175" t="s">
        <v>91</v>
      </c>
      <c r="L899" s="175">
        <v>49</v>
      </c>
      <c r="M899" s="175">
        <v>2.6</v>
      </c>
      <c r="N899" s="175">
        <v>2.2593000000000001</v>
      </c>
      <c r="O899" s="175">
        <v>2.1147999999999998</v>
      </c>
    </row>
    <row r="900" spans="2:15" x14ac:dyDescent="0.25">
      <c r="B900" s="175" t="s">
        <v>1505</v>
      </c>
      <c r="C900" s="175" t="s">
        <v>635</v>
      </c>
      <c r="D900" s="175">
        <v>55</v>
      </c>
      <c r="E900" s="175">
        <v>150.01</v>
      </c>
      <c r="F900" s="175">
        <v>0.1</v>
      </c>
      <c r="G900" s="175" t="s">
        <v>186</v>
      </c>
      <c r="H900" s="175" t="s">
        <v>207</v>
      </c>
      <c r="I900" s="175">
        <v>4.4999999999999998E-2</v>
      </c>
      <c r="J900" s="175">
        <v>0.1</v>
      </c>
      <c r="K900" s="175" t="s">
        <v>91</v>
      </c>
      <c r="L900" s="175">
        <v>49</v>
      </c>
      <c r="M900" s="175">
        <v>2.6</v>
      </c>
      <c r="N900" s="175">
        <v>20.257000000000001</v>
      </c>
      <c r="O900" s="175">
        <v>2.0293000000000001</v>
      </c>
    </row>
    <row r="901" spans="2:15" x14ac:dyDescent="0.25">
      <c r="B901" s="175" t="s">
        <v>1506</v>
      </c>
      <c r="C901" s="175" t="s">
        <v>635</v>
      </c>
      <c r="D901" s="175">
        <v>55</v>
      </c>
      <c r="E901" s="175">
        <v>150.01</v>
      </c>
      <c r="F901" s="175">
        <v>1</v>
      </c>
      <c r="G901" s="175" t="s">
        <v>186</v>
      </c>
      <c r="H901" s="175" t="s">
        <v>207</v>
      </c>
      <c r="I901" s="175">
        <v>4.4999999999999998E-2</v>
      </c>
      <c r="J901" s="175">
        <v>0.1</v>
      </c>
      <c r="K901" s="175" t="s">
        <v>91</v>
      </c>
      <c r="L901" s="175">
        <v>551.36</v>
      </c>
      <c r="M901" s="175">
        <v>0.73945000000000005</v>
      </c>
      <c r="N901" s="175">
        <v>551.34</v>
      </c>
      <c r="O901" s="175">
        <v>0.73870000000000002</v>
      </c>
    </row>
    <row r="902" spans="2:15" x14ac:dyDescent="0.25">
      <c r="B902" s="175" t="s">
        <v>1507</v>
      </c>
      <c r="C902" s="175" t="s">
        <v>635</v>
      </c>
      <c r="D902" s="175">
        <v>55</v>
      </c>
      <c r="E902" s="175">
        <v>150.01</v>
      </c>
      <c r="F902" s="175">
        <v>10</v>
      </c>
      <c r="G902" s="175" t="s">
        <v>186</v>
      </c>
      <c r="H902" s="175" t="s">
        <v>207</v>
      </c>
      <c r="I902" s="175">
        <v>4.4999999999999998E-2</v>
      </c>
      <c r="J902" s="175">
        <v>0.1</v>
      </c>
      <c r="K902" s="175" t="s">
        <v>91</v>
      </c>
      <c r="L902" s="175">
        <v>5796.8</v>
      </c>
      <c r="M902" s="175">
        <v>8.0168000000000003E-2</v>
      </c>
      <c r="N902" s="175">
        <v>5796.8</v>
      </c>
      <c r="O902" s="175">
        <v>7.9794000000000004E-2</v>
      </c>
    </row>
    <row r="903" spans="2:15" x14ac:dyDescent="0.25">
      <c r="B903" s="175" t="s">
        <v>1508</v>
      </c>
      <c r="C903" s="175" t="s">
        <v>635</v>
      </c>
      <c r="D903" s="175">
        <v>55</v>
      </c>
      <c r="E903" s="175">
        <v>150.01</v>
      </c>
      <c r="F903" s="175">
        <v>100</v>
      </c>
      <c r="G903" s="175" t="s">
        <v>186</v>
      </c>
      <c r="H903" s="175" t="s">
        <v>207</v>
      </c>
      <c r="I903" s="175">
        <v>4.4999999999999998E-2</v>
      </c>
      <c r="J903" s="175">
        <v>0.1</v>
      </c>
      <c r="K903" s="175" t="s">
        <v>91</v>
      </c>
      <c r="L903" s="175">
        <v>58000</v>
      </c>
      <c r="M903" s="175">
        <v>8.1364000000000002E-3</v>
      </c>
      <c r="N903" s="175">
        <v>57996</v>
      </c>
      <c r="O903" s="175">
        <v>7.9862000000000006E-3</v>
      </c>
    </row>
    <row r="904" spans="2:15" x14ac:dyDescent="0.25">
      <c r="B904" s="175" t="s">
        <v>1509</v>
      </c>
      <c r="C904" s="175" t="s">
        <v>635</v>
      </c>
      <c r="D904" s="175">
        <v>55</v>
      </c>
      <c r="E904" s="175">
        <v>150.01</v>
      </c>
      <c r="F904" s="175">
        <v>1E-3</v>
      </c>
      <c r="G904" s="175" t="s">
        <v>186</v>
      </c>
      <c r="H904" s="175" t="s">
        <v>207</v>
      </c>
      <c r="I904" s="175">
        <v>0.1</v>
      </c>
      <c r="J904" s="175">
        <v>1</v>
      </c>
      <c r="K904" s="175" t="s">
        <v>91</v>
      </c>
      <c r="L904" s="175">
        <v>49</v>
      </c>
      <c r="M904" s="175">
        <v>2.6</v>
      </c>
      <c r="N904" s="175">
        <v>2.0611000000000002</v>
      </c>
      <c r="O904" s="175">
        <v>2.1158000000000001</v>
      </c>
    </row>
    <row r="905" spans="2:15" x14ac:dyDescent="0.25">
      <c r="B905" s="175" t="s">
        <v>1510</v>
      </c>
      <c r="C905" s="175" t="s">
        <v>635</v>
      </c>
      <c r="D905" s="175">
        <v>55</v>
      </c>
      <c r="E905" s="175">
        <v>150.01</v>
      </c>
      <c r="F905" s="175">
        <v>0.01</v>
      </c>
      <c r="G905" s="175" t="s">
        <v>186</v>
      </c>
      <c r="H905" s="175" t="s">
        <v>207</v>
      </c>
      <c r="I905" s="175">
        <v>0.1</v>
      </c>
      <c r="J905" s="175">
        <v>1</v>
      </c>
      <c r="K905" s="175" t="s">
        <v>91</v>
      </c>
      <c r="L905" s="175">
        <v>49</v>
      </c>
      <c r="M905" s="175">
        <v>2.6</v>
      </c>
      <c r="N905" s="175">
        <v>2.2593000000000001</v>
      </c>
      <c r="O905" s="175">
        <v>2.1147999999999998</v>
      </c>
    </row>
    <row r="906" spans="2:15" x14ac:dyDescent="0.25">
      <c r="B906" s="175" t="s">
        <v>1511</v>
      </c>
      <c r="C906" s="175" t="s">
        <v>635</v>
      </c>
      <c r="D906" s="175">
        <v>55</v>
      </c>
      <c r="E906" s="175">
        <v>150.01</v>
      </c>
      <c r="F906" s="175">
        <v>0.1</v>
      </c>
      <c r="G906" s="175" t="s">
        <v>186</v>
      </c>
      <c r="H906" s="175" t="s">
        <v>207</v>
      </c>
      <c r="I906" s="175">
        <v>0.1</v>
      </c>
      <c r="J906" s="175">
        <v>1</v>
      </c>
      <c r="K906" s="175" t="s">
        <v>91</v>
      </c>
      <c r="L906" s="175">
        <v>49</v>
      </c>
      <c r="M906" s="175">
        <v>2.6</v>
      </c>
      <c r="N906" s="175">
        <v>20.257000000000001</v>
      </c>
      <c r="O906" s="175">
        <v>2.0293000000000001</v>
      </c>
    </row>
    <row r="907" spans="2:15" x14ac:dyDescent="0.25">
      <c r="B907" s="175" t="s">
        <v>1512</v>
      </c>
      <c r="C907" s="175" t="s">
        <v>635</v>
      </c>
      <c r="D907" s="175">
        <v>55</v>
      </c>
      <c r="E907" s="175">
        <v>150.01</v>
      </c>
      <c r="F907" s="175">
        <v>1</v>
      </c>
      <c r="G907" s="175" t="s">
        <v>186</v>
      </c>
      <c r="H907" s="175" t="s">
        <v>207</v>
      </c>
      <c r="I907" s="175">
        <v>0.1</v>
      </c>
      <c r="J907" s="175">
        <v>1</v>
      </c>
      <c r="K907" s="175" t="s">
        <v>91</v>
      </c>
      <c r="L907" s="175">
        <v>551.36</v>
      </c>
      <c r="M907" s="175">
        <v>0.73945000000000005</v>
      </c>
      <c r="N907" s="175">
        <v>551.34</v>
      </c>
      <c r="O907" s="175">
        <v>0.73870000000000002</v>
      </c>
    </row>
    <row r="908" spans="2:15" x14ac:dyDescent="0.25">
      <c r="B908" s="175" t="s">
        <v>1513</v>
      </c>
      <c r="C908" s="175" t="s">
        <v>635</v>
      </c>
      <c r="D908" s="175">
        <v>55</v>
      </c>
      <c r="E908" s="175">
        <v>150.01</v>
      </c>
      <c r="F908" s="175">
        <v>10</v>
      </c>
      <c r="G908" s="175" t="s">
        <v>186</v>
      </c>
      <c r="H908" s="175" t="s">
        <v>207</v>
      </c>
      <c r="I908" s="175">
        <v>0.1</v>
      </c>
      <c r="J908" s="175">
        <v>1</v>
      </c>
      <c r="K908" s="175" t="s">
        <v>91</v>
      </c>
      <c r="L908" s="175">
        <v>5796.8</v>
      </c>
      <c r="M908" s="175">
        <v>8.0168000000000003E-2</v>
      </c>
      <c r="N908" s="175">
        <v>5796.8</v>
      </c>
      <c r="O908" s="175">
        <v>7.9794000000000004E-2</v>
      </c>
    </row>
    <row r="909" spans="2:15" x14ac:dyDescent="0.25">
      <c r="B909" s="175" t="s">
        <v>1514</v>
      </c>
      <c r="C909" s="175" t="s">
        <v>635</v>
      </c>
      <c r="D909" s="175">
        <v>55</v>
      </c>
      <c r="E909" s="175">
        <v>150.01</v>
      </c>
      <c r="F909" s="175">
        <v>100</v>
      </c>
      <c r="G909" s="175" t="s">
        <v>186</v>
      </c>
      <c r="H909" s="175" t="s">
        <v>207</v>
      </c>
      <c r="I909" s="175">
        <v>0.1</v>
      </c>
      <c r="J909" s="175">
        <v>1</v>
      </c>
      <c r="K909" s="175" t="s">
        <v>91</v>
      </c>
      <c r="L909" s="175">
        <v>58000</v>
      </c>
      <c r="M909" s="175">
        <v>8.1364000000000002E-3</v>
      </c>
      <c r="N909" s="175">
        <v>57996</v>
      </c>
      <c r="O909" s="175">
        <v>7.9862000000000006E-3</v>
      </c>
    </row>
    <row r="910" spans="2:15" x14ac:dyDescent="0.25">
      <c r="B910" s="175" t="s">
        <v>1515</v>
      </c>
      <c r="C910" s="175" t="s">
        <v>635</v>
      </c>
      <c r="D910" s="175">
        <v>55</v>
      </c>
      <c r="E910" s="175">
        <v>150.01</v>
      </c>
      <c r="F910" s="175">
        <v>1E-3</v>
      </c>
      <c r="G910" s="175" t="s">
        <v>186</v>
      </c>
      <c r="H910" s="175" t="s">
        <v>207</v>
      </c>
      <c r="I910" s="175">
        <v>1</v>
      </c>
      <c r="J910" s="175">
        <v>5.01</v>
      </c>
      <c r="K910" s="175" t="s">
        <v>91</v>
      </c>
      <c r="L910" s="175">
        <v>58</v>
      </c>
      <c r="M910" s="175">
        <v>7.2</v>
      </c>
      <c r="N910" s="175">
        <v>55.853000000000002</v>
      </c>
      <c r="O910" s="175">
        <v>7.2092999999999998</v>
      </c>
    </row>
    <row r="911" spans="2:15" x14ac:dyDescent="0.25">
      <c r="B911" s="175" t="s">
        <v>1516</v>
      </c>
      <c r="C911" s="175" t="s">
        <v>635</v>
      </c>
      <c r="D911" s="175">
        <v>55</v>
      </c>
      <c r="E911" s="175">
        <v>150.01</v>
      </c>
      <c r="F911" s="175">
        <v>0.01</v>
      </c>
      <c r="G911" s="175" t="s">
        <v>186</v>
      </c>
      <c r="H911" s="175" t="s">
        <v>207</v>
      </c>
      <c r="I911" s="175">
        <v>1</v>
      </c>
      <c r="J911" s="175">
        <v>5.01</v>
      </c>
      <c r="K911" s="175" t="s">
        <v>91</v>
      </c>
      <c r="L911" s="175">
        <v>58</v>
      </c>
      <c r="M911" s="175">
        <v>7.2089999999999996</v>
      </c>
      <c r="N911" s="175">
        <v>55.900999999999996</v>
      </c>
      <c r="O911" s="175">
        <v>7.2091000000000003</v>
      </c>
    </row>
    <row r="912" spans="2:15" x14ac:dyDescent="0.25">
      <c r="B912" s="175" t="s">
        <v>1517</v>
      </c>
      <c r="C912" s="175" t="s">
        <v>635</v>
      </c>
      <c r="D912" s="175">
        <v>55</v>
      </c>
      <c r="E912" s="175">
        <v>150.01</v>
      </c>
      <c r="F912" s="175">
        <v>0.1</v>
      </c>
      <c r="G912" s="175" t="s">
        <v>186</v>
      </c>
      <c r="H912" s="175" t="s">
        <v>207</v>
      </c>
      <c r="I912" s="175">
        <v>1</v>
      </c>
      <c r="J912" s="175">
        <v>5.01</v>
      </c>
      <c r="K912" s="175" t="s">
        <v>91</v>
      </c>
      <c r="L912" s="175">
        <v>60.896000000000001</v>
      </c>
      <c r="M912" s="175">
        <v>7.1858000000000004</v>
      </c>
      <c r="N912" s="175">
        <v>60.842999999999996</v>
      </c>
      <c r="O912" s="175">
        <v>7.1859000000000002</v>
      </c>
    </row>
    <row r="913" spans="2:15" x14ac:dyDescent="0.25">
      <c r="B913" s="175" t="s">
        <v>1518</v>
      </c>
      <c r="C913" s="175" t="s">
        <v>635</v>
      </c>
      <c r="D913" s="175">
        <v>55</v>
      </c>
      <c r="E913" s="175">
        <v>150.01</v>
      </c>
      <c r="F913" s="175">
        <v>1</v>
      </c>
      <c r="G913" s="175" t="s">
        <v>186</v>
      </c>
      <c r="H913" s="175" t="s">
        <v>207</v>
      </c>
      <c r="I913" s="175">
        <v>1</v>
      </c>
      <c r="J913" s="175">
        <v>5.01</v>
      </c>
      <c r="K913" s="175" t="s">
        <v>91</v>
      </c>
      <c r="L913" s="175">
        <v>422.40999999999997</v>
      </c>
      <c r="M913" s="175">
        <v>5.6955999999999998</v>
      </c>
      <c r="N913" s="175">
        <v>422.3</v>
      </c>
      <c r="O913" s="175">
        <v>5.6954000000000002</v>
      </c>
    </row>
    <row r="914" spans="2:15" x14ac:dyDescent="0.25">
      <c r="B914" s="175" t="s">
        <v>1519</v>
      </c>
      <c r="C914" s="175" t="s">
        <v>635</v>
      </c>
      <c r="D914" s="175">
        <v>55</v>
      </c>
      <c r="E914" s="175">
        <v>150.01</v>
      </c>
      <c r="F914" s="175">
        <v>10</v>
      </c>
      <c r="G914" s="175" t="s">
        <v>186</v>
      </c>
      <c r="H914" s="175" t="s">
        <v>207</v>
      </c>
      <c r="I914" s="175">
        <v>1</v>
      </c>
      <c r="J914" s="175">
        <v>5.01</v>
      </c>
      <c r="K914" s="175" t="s">
        <v>91</v>
      </c>
      <c r="L914" s="175">
        <v>5763.9000000000005</v>
      </c>
      <c r="M914" s="175">
        <v>0.97779000000000005</v>
      </c>
      <c r="N914" s="175">
        <v>5763.9000000000005</v>
      </c>
      <c r="O914" s="175">
        <v>0.97714999999999996</v>
      </c>
    </row>
    <row r="915" spans="2:15" x14ac:dyDescent="0.25">
      <c r="B915" s="175" t="s">
        <v>1520</v>
      </c>
      <c r="C915" s="175" t="s">
        <v>635</v>
      </c>
      <c r="D915" s="175">
        <v>55</v>
      </c>
      <c r="E915" s="175">
        <v>150.01</v>
      </c>
      <c r="F915" s="175">
        <v>100</v>
      </c>
      <c r="G915" s="175" t="s">
        <v>186</v>
      </c>
      <c r="H915" s="175" t="s">
        <v>207</v>
      </c>
      <c r="I915" s="175">
        <v>1</v>
      </c>
      <c r="J915" s="175">
        <v>5.01</v>
      </c>
      <c r="K915" s="175" t="s">
        <v>91</v>
      </c>
      <c r="L915" s="175">
        <v>57996</v>
      </c>
      <c r="M915" s="175">
        <v>9.9046999999999996E-2</v>
      </c>
      <c r="N915" s="175">
        <v>57948</v>
      </c>
      <c r="O915" s="175">
        <v>9.8782999999999996E-2</v>
      </c>
    </row>
    <row r="916" spans="2:15" x14ac:dyDescent="0.25">
      <c r="B916" s="175" t="s">
        <v>1521</v>
      </c>
      <c r="C916" s="175" t="s">
        <v>635</v>
      </c>
      <c r="D916" s="175">
        <v>55</v>
      </c>
      <c r="E916" s="175">
        <v>150.01</v>
      </c>
      <c r="F916" s="175">
        <v>1E-3</v>
      </c>
      <c r="G916" s="175" t="s">
        <v>186</v>
      </c>
      <c r="H916" s="175" t="s">
        <v>207</v>
      </c>
      <c r="I916" s="175">
        <v>5</v>
      </c>
      <c r="J916" s="175">
        <v>10</v>
      </c>
      <c r="K916" s="175" t="s">
        <v>91</v>
      </c>
      <c r="L916" s="175">
        <v>290</v>
      </c>
      <c r="M916" s="175">
        <v>29</v>
      </c>
      <c r="N916" s="175">
        <v>288.13</v>
      </c>
      <c r="O916" s="175">
        <v>28.936</v>
      </c>
    </row>
    <row r="917" spans="2:15" x14ac:dyDescent="0.25">
      <c r="B917" s="175" t="s">
        <v>1522</v>
      </c>
      <c r="C917" s="175" t="s">
        <v>635</v>
      </c>
      <c r="D917" s="175">
        <v>55</v>
      </c>
      <c r="E917" s="175">
        <v>150.01</v>
      </c>
      <c r="F917" s="175">
        <v>0.01</v>
      </c>
      <c r="G917" s="175" t="s">
        <v>186</v>
      </c>
      <c r="H917" s="175" t="s">
        <v>207</v>
      </c>
      <c r="I917" s="175">
        <v>5</v>
      </c>
      <c r="J917" s="175">
        <v>10</v>
      </c>
      <c r="K917" s="175" t="s">
        <v>91</v>
      </c>
      <c r="L917" s="175">
        <v>290</v>
      </c>
      <c r="M917" s="175">
        <v>28.936</v>
      </c>
      <c r="N917" s="175">
        <v>288.14</v>
      </c>
      <c r="O917" s="175">
        <v>28.936</v>
      </c>
    </row>
    <row r="918" spans="2:15" x14ac:dyDescent="0.25">
      <c r="B918" s="175" t="s">
        <v>1523</v>
      </c>
      <c r="C918" s="175" t="s">
        <v>635</v>
      </c>
      <c r="D918" s="175">
        <v>55</v>
      </c>
      <c r="E918" s="175">
        <v>150.01</v>
      </c>
      <c r="F918" s="175">
        <v>0.1</v>
      </c>
      <c r="G918" s="175" t="s">
        <v>186</v>
      </c>
      <c r="H918" s="175" t="s">
        <v>207</v>
      </c>
      <c r="I918" s="175">
        <v>5</v>
      </c>
      <c r="J918" s="175">
        <v>10</v>
      </c>
      <c r="K918" s="175" t="s">
        <v>91</v>
      </c>
      <c r="L918" s="175">
        <v>290</v>
      </c>
      <c r="M918" s="175">
        <v>28.931000000000001</v>
      </c>
      <c r="N918" s="175">
        <v>289.39999999999998</v>
      </c>
      <c r="O918" s="175">
        <v>28.93</v>
      </c>
    </row>
    <row r="919" spans="2:15" x14ac:dyDescent="0.25">
      <c r="B919" s="175" t="s">
        <v>1524</v>
      </c>
      <c r="C919" s="175" t="s">
        <v>635</v>
      </c>
      <c r="D919" s="175">
        <v>55</v>
      </c>
      <c r="E919" s="175">
        <v>150.01</v>
      </c>
      <c r="F919" s="175">
        <v>1</v>
      </c>
      <c r="G919" s="175" t="s">
        <v>186</v>
      </c>
      <c r="H919" s="175" t="s">
        <v>207</v>
      </c>
      <c r="I919" s="175">
        <v>5</v>
      </c>
      <c r="J919" s="175">
        <v>10</v>
      </c>
      <c r="K919" s="175" t="s">
        <v>91</v>
      </c>
      <c r="L919" s="175">
        <v>405.34</v>
      </c>
      <c r="M919" s="175">
        <v>28.398</v>
      </c>
      <c r="N919" s="175">
        <v>405.23</v>
      </c>
      <c r="O919" s="175">
        <v>28.396999999999998</v>
      </c>
    </row>
    <row r="920" spans="2:15" x14ac:dyDescent="0.25">
      <c r="B920" s="175" t="s">
        <v>1525</v>
      </c>
      <c r="C920" s="175" t="s">
        <v>635</v>
      </c>
      <c r="D920" s="175">
        <v>55</v>
      </c>
      <c r="E920" s="175">
        <v>150.01</v>
      </c>
      <c r="F920" s="175">
        <v>10</v>
      </c>
      <c r="G920" s="175" t="s">
        <v>186</v>
      </c>
      <c r="H920" s="175" t="s">
        <v>207</v>
      </c>
      <c r="I920" s="175">
        <v>5</v>
      </c>
      <c r="J920" s="175">
        <v>10</v>
      </c>
      <c r="K920" s="175" t="s">
        <v>91</v>
      </c>
      <c r="L920" s="175">
        <v>5330.6</v>
      </c>
      <c r="M920" s="175">
        <v>13.938000000000001</v>
      </c>
      <c r="N920" s="175">
        <v>5330.7000000000007</v>
      </c>
      <c r="O920" s="175">
        <v>13.932</v>
      </c>
    </row>
    <row r="921" spans="2:15" x14ac:dyDescent="0.25">
      <c r="B921" s="175" t="s">
        <v>1526</v>
      </c>
      <c r="C921" s="175" t="s">
        <v>635</v>
      </c>
      <c r="D921" s="175">
        <v>55</v>
      </c>
      <c r="E921" s="175">
        <v>150.01</v>
      </c>
      <c r="F921" s="175">
        <v>100</v>
      </c>
      <c r="G921" s="175" t="s">
        <v>186</v>
      </c>
      <c r="H921" s="175" t="s">
        <v>207</v>
      </c>
      <c r="I921" s="175">
        <v>5</v>
      </c>
      <c r="J921" s="175">
        <v>10</v>
      </c>
      <c r="K921" s="175" t="s">
        <v>91</v>
      </c>
      <c r="L921" s="175">
        <v>57941</v>
      </c>
      <c r="M921" s="175">
        <v>1.6236999999999999</v>
      </c>
      <c r="N921" s="175">
        <v>57264</v>
      </c>
      <c r="O921" s="175">
        <v>1.6205000000000001</v>
      </c>
    </row>
    <row r="922" spans="2:15" x14ac:dyDescent="0.25">
      <c r="B922" s="175" t="s">
        <v>1527</v>
      </c>
      <c r="C922" s="175" t="s">
        <v>635</v>
      </c>
      <c r="D922" s="175">
        <v>55</v>
      </c>
      <c r="E922" s="175">
        <v>150.01</v>
      </c>
      <c r="F922" s="175">
        <v>1E-3</v>
      </c>
      <c r="G922" s="175" t="s">
        <v>186</v>
      </c>
      <c r="H922" s="175" t="s">
        <v>207</v>
      </c>
      <c r="I922" s="175">
        <v>10</v>
      </c>
      <c r="J922" s="175">
        <v>10.01</v>
      </c>
      <c r="K922" s="175" t="s">
        <v>91</v>
      </c>
      <c r="L922" s="175">
        <v>290</v>
      </c>
      <c r="M922" s="175">
        <v>29</v>
      </c>
      <c r="N922" s="175">
        <v>288.13</v>
      </c>
      <c r="O922" s="175">
        <v>28.936</v>
      </c>
    </row>
    <row r="923" spans="2:15" x14ac:dyDescent="0.25">
      <c r="B923" s="175" t="s">
        <v>1528</v>
      </c>
      <c r="C923" s="175" t="s">
        <v>635</v>
      </c>
      <c r="D923" s="175">
        <v>55</v>
      </c>
      <c r="E923" s="175">
        <v>150.01</v>
      </c>
      <c r="F923" s="175">
        <v>0.01</v>
      </c>
      <c r="G923" s="175" t="s">
        <v>186</v>
      </c>
      <c r="H923" s="175" t="s">
        <v>207</v>
      </c>
      <c r="I923" s="175">
        <v>10</v>
      </c>
      <c r="J923" s="175">
        <v>10.01</v>
      </c>
      <c r="K923" s="175" t="s">
        <v>91</v>
      </c>
      <c r="L923" s="175">
        <v>290</v>
      </c>
      <c r="M923" s="175">
        <v>28.936</v>
      </c>
      <c r="N923" s="175">
        <v>288.14</v>
      </c>
      <c r="O923" s="175">
        <v>28.936</v>
      </c>
    </row>
    <row r="924" spans="2:15" x14ac:dyDescent="0.25">
      <c r="B924" s="175" t="s">
        <v>1529</v>
      </c>
      <c r="C924" s="175" t="s">
        <v>635</v>
      </c>
      <c r="D924" s="175">
        <v>55</v>
      </c>
      <c r="E924" s="175">
        <v>150.01</v>
      </c>
      <c r="F924" s="175">
        <v>0.1</v>
      </c>
      <c r="G924" s="175" t="s">
        <v>186</v>
      </c>
      <c r="H924" s="175" t="s">
        <v>207</v>
      </c>
      <c r="I924" s="175">
        <v>10</v>
      </c>
      <c r="J924" s="175">
        <v>10.01</v>
      </c>
      <c r="K924" s="175" t="s">
        <v>91</v>
      </c>
      <c r="L924" s="175">
        <v>290</v>
      </c>
      <c r="M924" s="175">
        <v>28.931000000000001</v>
      </c>
      <c r="N924" s="175">
        <v>289.39999999999998</v>
      </c>
      <c r="O924" s="175">
        <v>28.93</v>
      </c>
    </row>
    <row r="925" spans="2:15" x14ac:dyDescent="0.25">
      <c r="B925" s="175" t="s">
        <v>1530</v>
      </c>
      <c r="C925" s="175" t="s">
        <v>635</v>
      </c>
      <c r="D925" s="175">
        <v>55</v>
      </c>
      <c r="E925" s="175">
        <v>150.01</v>
      </c>
      <c r="F925" s="175">
        <v>1</v>
      </c>
      <c r="G925" s="175" t="s">
        <v>186</v>
      </c>
      <c r="H925" s="175" t="s">
        <v>207</v>
      </c>
      <c r="I925" s="175">
        <v>10</v>
      </c>
      <c r="J925" s="175">
        <v>10.01</v>
      </c>
      <c r="K925" s="175" t="s">
        <v>91</v>
      </c>
      <c r="L925" s="175">
        <v>405.34</v>
      </c>
      <c r="M925" s="175">
        <v>28.398</v>
      </c>
      <c r="N925" s="175">
        <v>405.23</v>
      </c>
      <c r="O925" s="175">
        <v>28.396999999999998</v>
      </c>
    </row>
    <row r="926" spans="2:15" x14ac:dyDescent="0.25">
      <c r="B926" s="175" t="s">
        <v>1531</v>
      </c>
      <c r="C926" s="175" t="s">
        <v>635</v>
      </c>
      <c r="D926" s="175">
        <v>55</v>
      </c>
      <c r="E926" s="175">
        <v>150.01</v>
      </c>
      <c r="F926" s="175">
        <v>10</v>
      </c>
      <c r="G926" s="175" t="s">
        <v>186</v>
      </c>
      <c r="H926" s="175" t="s">
        <v>207</v>
      </c>
      <c r="I926" s="175">
        <v>10</v>
      </c>
      <c r="J926" s="175">
        <v>10.01</v>
      </c>
      <c r="K926" s="175" t="s">
        <v>91</v>
      </c>
      <c r="L926" s="175">
        <v>5330.6</v>
      </c>
      <c r="M926" s="175">
        <v>13.938000000000001</v>
      </c>
      <c r="N926" s="175">
        <v>5330.7000000000007</v>
      </c>
      <c r="O926" s="175">
        <v>13.932</v>
      </c>
    </row>
    <row r="927" spans="2:15" x14ac:dyDescent="0.25">
      <c r="B927" s="175" t="s">
        <v>1532</v>
      </c>
      <c r="C927" s="175" t="s">
        <v>635</v>
      </c>
      <c r="D927" s="175">
        <v>55</v>
      </c>
      <c r="E927" s="175">
        <v>150.01</v>
      </c>
      <c r="F927" s="175">
        <v>100</v>
      </c>
      <c r="G927" s="175" t="s">
        <v>186</v>
      </c>
      <c r="H927" s="175" t="s">
        <v>207</v>
      </c>
      <c r="I927" s="175">
        <v>10</v>
      </c>
      <c r="J927" s="175">
        <v>10.01</v>
      </c>
      <c r="K927" s="175" t="s">
        <v>91</v>
      </c>
      <c r="L927" s="175">
        <v>57941</v>
      </c>
      <c r="M927" s="175">
        <v>1.6236999999999999</v>
      </c>
      <c r="N927" s="175">
        <v>57264</v>
      </c>
      <c r="O927" s="175">
        <v>1.6205000000000001</v>
      </c>
    </row>
    <row r="928" spans="2:15" x14ac:dyDescent="0.25">
      <c r="B928" s="175" t="s">
        <v>1533</v>
      </c>
      <c r="C928" s="175" t="s">
        <v>635</v>
      </c>
      <c r="D928" s="175">
        <v>150</v>
      </c>
      <c r="E928" s="175">
        <v>550.01</v>
      </c>
      <c r="F928" s="175">
        <v>0.01</v>
      </c>
      <c r="G928" s="175" t="s">
        <v>186</v>
      </c>
      <c r="H928" s="175" t="s">
        <v>207</v>
      </c>
      <c r="I928" s="175">
        <v>4.4999999999999998E-2</v>
      </c>
      <c r="J928" s="175">
        <v>0.10001</v>
      </c>
      <c r="K928" s="175" t="s">
        <v>91</v>
      </c>
      <c r="L928" s="175">
        <v>59</v>
      </c>
      <c r="M928" s="175">
        <v>2.1</v>
      </c>
      <c r="N928" s="175">
        <v>58.542000000000002</v>
      </c>
      <c r="O928" s="175">
        <v>2.0878999999999999</v>
      </c>
    </row>
    <row r="929" spans="2:15" x14ac:dyDescent="0.25">
      <c r="B929" s="175" t="s">
        <v>1534</v>
      </c>
      <c r="C929" s="175" t="s">
        <v>635</v>
      </c>
      <c r="D929" s="175">
        <v>150</v>
      </c>
      <c r="E929" s="175">
        <v>550.01</v>
      </c>
      <c r="F929" s="175">
        <v>0.1</v>
      </c>
      <c r="G929" s="175" t="s">
        <v>186</v>
      </c>
      <c r="H929" s="175" t="s">
        <v>207</v>
      </c>
      <c r="I929" s="175">
        <v>4.4999999999999998E-2</v>
      </c>
      <c r="J929" s="175">
        <v>0.10001</v>
      </c>
      <c r="K929" s="175" t="s">
        <v>91</v>
      </c>
      <c r="L929" s="175">
        <v>62.204999999999998</v>
      </c>
      <c r="M929" s="175">
        <v>2.0941999999999998</v>
      </c>
      <c r="N929" s="175">
        <v>64.156000000000006</v>
      </c>
      <c r="O929" s="175">
        <v>2.0802</v>
      </c>
    </row>
    <row r="930" spans="2:15" x14ac:dyDescent="0.25">
      <c r="B930" s="175" t="s">
        <v>1535</v>
      </c>
      <c r="C930" s="175" t="s">
        <v>635</v>
      </c>
      <c r="D930" s="175">
        <v>150</v>
      </c>
      <c r="E930" s="175">
        <v>550.01</v>
      </c>
      <c r="F930" s="175">
        <v>1</v>
      </c>
      <c r="G930" s="175" t="s">
        <v>186</v>
      </c>
      <c r="H930" s="175" t="s">
        <v>207</v>
      </c>
      <c r="I930" s="175">
        <v>4.4999999999999998E-2</v>
      </c>
      <c r="J930" s="175">
        <v>0.10001</v>
      </c>
      <c r="K930" s="175" t="s">
        <v>91</v>
      </c>
      <c r="L930" s="175">
        <v>445.36</v>
      </c>
      <c r="M930" s="175">
        <v>1.6256999999999999</v>
      </c>
      <c r="N930" s="175">
        <v>445.09999999999997</v>
      </c>
      <c r="O930" s="175">
        <v>1.6253</v>
      </c>
    </row>
    <row r="931" spans="2:15" x14ac:dyDescent="0.25">
      <c r="B931" s="175" t="s">
        <v>1536</v>
      </c>
      <c r="C931" s="175" t="s">
        <v>635</v>
      </c>
      <c r="D931" s="175">
        <v>150</v>
      </c>
      <c r="E931" s="175">
        <v>550.01</v>
      </c>
      <c r="F931" s="175">
        <v>10</v>
      </c>
      <c r="G931" s="175" t="s">
        <v>186</v>
      </c>
      <c r="H931" s="175" t="s">
        <v>207</v>
      </c>
      <c r="I931" s="175">
        <v>4.4999999999999998E-2</v>
      </c>
      <c r="J931" s="175">
        <v>0.10001</v>
      </c>
      <c r="K931" s="175" t="s">
        <v>91</v>
      </c>
      <c r="L931" s="175">
        <v>5769.8</v>
      </c>
      <c r="M931" s="175">
        <v>0.28151999999999999</v>
      </c>
      <c r="N931" s="175">
        <v>5769.8</v>
      </c>
      <c r="O931" s="175">
        <v>0.28083999999999998</v>
      </c>
    </row>
    <row r="932" spans="2:15" x14ac:dyDescent="0.25">
      <c r="B932" s="175" t="s">
        <v>1537</v>
      </c>
      <c r="C932" s="175" t="s">
        <v>635</v>
      </c>
      <c r="D932" s="175">
        <v>150</v>
      </c>
      <c r="E932" s="175">
        <v>550.01</v>
      </c>
      <c r="F932" s="175">
        <v>100</v>
      </c>
      <c r="G932" s="175" t="s">
        <v>186</v>
      </c>
      <c r="H932" s="175" t="s">
        <v>207</v>
      </c>
      <c r="I932" s="175">
        <v>4.4999999999999998E-2</v>
      </c>
      <c r="J932" s="175">
        <v>0.10001</v>
      </c>
      <c r="K932" s="175" t="s">
        <v>91</v>
      </c>
      <c r="L932" s="175">
        <v>57997</v>
      </c>
      <c r="M932" s="175">
        <v>2.869E-2</v>
      </c>
      <c r="N932" s="175">
        <v>57997</v>
      </c>
      <c r="O932" s="175">
        <v>2.8410999999999999E-2</v>
      </c>
    </row>
    <row r="933" spans="2:15" x14ac:dyDescent="0.25">
      <c r="B933" s="175" t="s">
        <v>1538</v>
      </c>
      <c r="C933" s="175" t="s">
        <v>635</v>
      </c>
      <c r="D933" s="175">
        <v>150</v>
      </c>
      <c r="E933" s="175">
        <v>550.01</v>
      </c>
      <c r="F933" s="175">
        <v>0.01</v>
      </c>
      <c r="G933" s="175" t="s">
        <v>186</v>
      </c>
      <c r="H933" s="175" t="s">
        <v>207</v>
      </c>
      <c r="I933" s="175">
        <v>0.1</v>
      </c>
      <c r="J933" s="175">
        <v>1.0000100000000001</v>
      </c>
      <c r="K933" s="175" t="s">
        <v>91</v>
      </c>
      <c r="L933" s="175">
        <v>74</v>
      </c>
      <c r="M933" s="175">
        <v>2.2999999999999998</v>
      </c>
      <c r="N933" s="175">
        <v>73.171000000000006</v>
      </c>
      <c r="O933" s="175">
        <v>2.2881999999999998</v>
      </c>
    </row>
    <row r="934" spans="2:15" x14ac:dyDescent="0.25">
      <c r="B934" s="175" t="s">
        <v>1539</v>
      </c>
      <c r="C934" s="175" t="s">
        <v>635</v>
      </c>
      <c r="D934" s="175">
        <v>150</v>
      </c>
      <c r="E934" s="175">
        <v>550.01</v>
      </c>
      <c r="F934" s="175">
        <v>0.1</v>
      </c>
      <c r="G934" s="175" t="s">
        <v>186</v>
      </c>
      <c r="H934" s="175" t="s">
        <v>207</v>
      </c>
      <c r="I934" s="175">
        <v>0.1</v>
      </c>
      <c r="J934" s="175">
        <v>1.0000100000000001</v>
      </c>
      <c r="K934" s="175" t="s">
        <v>91</v>
      </c>
      <c r="L934" s="175">
        <v>76.076000000000008</v>
      </c>
      <c r="M934" s="175">
        <v>2.2961999999999998</v>
      </c>
      <c r="N934" s="175">
        <v>78.162000000000006</v>
      </c>
      <c r="O934" s="175">
        <v>2.2814000000000001</v>
      </c>
    </row>
    <row r="935" spans="2:15" x14ac:dyDescent="0.25">
      <c r="B935" s="175" t="s">
        <v>1540</v>
      </c>
      <c r="C935" s="175" t="s">
        <v>635</v>
      </c>
      <c r="D935" s="175">
        <v>150</v>
      </c>
      <c r="E935" s="175">
        <v>550.01</v>
      </c>
      <c r="F935" s="175">
        <v>1</v>
      </c>
      <c r="G935" s="175" t="s">
        <v>186</v>
      </c>
      <c r="H935" s="175" t="s">
        <v>207</v>
      </c>
      <c r="I935" s="175">
        <v>0.1</v>
      </c>
      <c r="J935" s="175">
        <v>1.0000100000000001</v>
      </c>
      <c r="K935" s="175" t="s">
        <v>91</v>
      </c>
      <c r="L935" s="175">
        <v>437.31</v>
      </c>
      <c r="M935" s="175">
        <v>1.8466</v>
      </c>
      <c r="N935" s="175">
        <v>437.03</v>
      </c>
      <c r="O935" s="175">
        <v>1.8463000000000001</v>
      </c>
    </row>
    <row r="936" spans="2:15" x14ac:dyDescent="0.25">
      <c r="B936" s="175" t="s">
        <v>1541</v>
      </c>
      <c r="C936" s="175" t="s">
        <v>635</v>
      </c>
      <c r="D936" s="175">
        <v>150</v>
      </c>
      <c r="E936" s="175">
        <v>550.01</v>
      </c>
      <c r="F936" s="175">
        <v>10</v>
      </c>
      <c r="G936" s="175" t="s">
        <v>186</v>
      </c>
      <c r="H936" s="175" t="s">
        <v>207</v>
      </c>
      <c r="I936" s="175">
        <v>0.1</v>
      </c>
      <c r="J936" s="175">
        <v>1.0000100000000001</v>
      </c>
      <c r="K936" s="175" t="s">
        <v>91</v>
      </c>
      <c r="L936" s="175">
        <v>5764</v>
      </c>
      <c r="M936" s="175">
        <v>0.34064</v>
      </c>
      <c r="N936" s="175">
        <v>5763.9000000000005</v>
      </c>
      <c r="O936" s="175">
        <v>0.33996999999999999</v>
      </c>
    </row>
    <row r="937" spans="2:15" x14ac:dyDescent="0.25">
      <c r="B937" s="175" t="s">
        <v>1542</v>
      </c>
      <c r="C937" s="175" t="s">
        <v>635</v>
      </c>
      <c r="D937" s="175">
        <v>150</v>
      </c>
      <c r="E937" s="175">
        <v>550.01</v>
      </c>
      <c r="F937" s="175">
        <v>100</v>
      </c>
      <c r="G937" s="175" t="s">
        <v>186</v>
      </c>
      <c r="H937" s="175" t="s">
        <v>207</v>
      </c>
      <c r="I937" s="175">
        <v>0.1</v>
      </c>
      <c r="J937" s="175">
        <v>1.0000100000000001</v>
      </c>
      <c r="K937" s="175" t="s">
        <v>91</v>
      </c>
      <c r="L937" s="175">
        <v>57996</v>
      </c>
      <c r="M937" s="175">
        <v>3.4757999999999997E-2</v>
      </c>
      <c r="N937" s="175">
        <v>57996</v>
      </c>
      <c r="O937" s="175">
        <v>3.4478000000000002E-2</v>
      </c>
    </row>
    <row r="938" spans="2:15" x14ac:dyDescent="0.25">
      <c r="B938" s="175" t="s">
        <v>1543</v>
      </c>
      <c r="C938" s="175" t="s">
        <v>635</v>
      </c>
      <c r="D938" s="175">
        <v>150</v>
      </c>
      <c r="E938" s="175">
        <v>550.01</v>
      </c>
      <c r="F938" s="175">
        <v>0.01</v>
      </c>
      <c r="G938" s="175" t="s">
        <v>186</v>
      </c>
      <c r="H938" s="175" t="s">
        <v>207</v>
      </c>
      <c r="I938" s="175">
        <v>1</v>
      </c>
      <c r="J938" s="175">
        <v>5</v>
      </c>
      <c r="K938" s="175" t="s">
        <v>91</v>
      </c>
      <c r="L938" s="175">
        <v>120</v>
      </c>
      <c r="M938" s="175">
        <v>35</v>
      </c>
      <c r="N938" s="175">
        <v>115.24</v>
      </c>
      <c r="O938" s="175">
        <v>34.698999999999998</v>
      </c>
    </row>
    <row r="939" spans="2:15" x14ac:dyDescent="0.25">
      <c r="B939" s="175" t="s">
        <v>1544</v>
      </c>
      <c r="C939" s="175" t="s">
        <v>635</v>
      </c>
      <c r="D939" s="175">
        <v>150</v>
      </c>
      <c r="E939" s="175">
        <v>550.01</v>
      </c>
      <c r="F939" s="175">
        <v>0.1</v>
      </c>
      <c r="G939" s="175" t="s">
        <v>186</v>
      </c>
      <c r="H939" s="175" t="s">
        <v>207</v>
      </c>
      <c r="I939" s="175">
        <v>1</v>
      </c>
      <c r="J939" s="175">
        <v>5</v>
      </c>
      <c r="K939" s="175" t="s">
        <v>91</v>
      </c>
      <c r="L939" s="175">
        <v>120</v>
      </c>
      <c r="M939" s="175">
        <v>35</v>
      </c>
      <c r="N939" s="175">
        <v>115.76</v>
      </c>
      <c r="O939" s="175">
        <v>34.698</v>
      </c>
    </row>
    <row r="940" spans="2:15" x14ac:dyDescent="0.25">
      <c r="B940" s="175" t="s">
        <v>1545</v>
      </c>
      <c r="C940" s="175" t="s">
        <v>635</v>
      </c>
      <c r="D940" s="175">
        <v>150</v>
      </c>
      <c r="E940" s="175">
        <v>550.01</v>
      </c>
      <c r="F940" s="175">
        <v>1</v>
      </c>
      <c r="G940" s="175" t="s">
        <v>186</v>
      </c>
      <c r="H940" s="175" t="s">
        <v>207</v>
      </c>
      <c r="I940" s="175">
        <v>1</v>
      </c>
      <c r="J940" s="175">
        <v>5</v>
      </c>
      <c r="K940" s="175" t="s">
        <v>91</v>
      </c>
      <c r="L940" s="175">
        <v>120</v>
      </c>
      <c r="M940" s="175">
        <v>35</v>
      </c>
      <c r="N940" s="175">
        <v>155.32</v>
      </c>
      <c r="O940" s="175">
        <v>34.642000000000003</v>
      </c>
    </row>
    <row r="941" spans="2:15" x14ac:dyDescent="0.25">
      <c r="B941" s="175" t="s">
        <v>1546</v>
      </c>
      <c r="C941" s="175" t="s">
        <v>635</v>
      </c>
      <c r="D941" s="175">
        <v>150</v>
      </c>
      <c r="E941" s="175">
        <v>550.01</v>
      </c>
      <c r="F941" s="175">
        <v>10</v>
      </c>
      <c r="G941" s="175" t="s">
        <v>186</v>
      </c>
      <c r="H941" s="175" t="s">
        <v>207</v>
      </c>
      <c r="I941" s="175">
        <v>1</v>
      </c>
      <c r="J941" s="175">
        <v>5</v>
      </c>
      <c r="K941" s="175" t="s">
        <v>91</v>
      </c>
      <c r="L941" s="175">
        <v>3301.1</v>
      </c>
      <c r="M941" s="175">
        <v>30.465</v>
      </c>
      <c r="N941" s="175">
        <v>3300.7999999999997</v>
      </c>
      <c r="O941" s="175">
        <v>30.465</v>
      </c>
    </row>
    <row r="942" spans="2:15" x14ac:dyDescent="0.25">
      <c r="B942" s="175" t="s">
        <v>1547</v>
      </c>
      <c r="C942" s="175" t="s">
        <v>635</v>
      </c>
      <c r="D942" s="175">
        <v>150</v>
      </c>
      <c r="E942" s="175">
        <v>550.01</v>
      </c>
      <c r="F942" s="175">
        <v>100</v>
      </c>
      <c r="G942" s="175" t="s">
        <v>186</v>
      </c>
      <c r="H942" s="175" t="s">
        <v>207</v>
      </c>
      <c r="I942" s="175">
        <v>1</v>
      </c>
      <c r="J942" s="175">
        <v>5</v>
      </c>
      <c r="K942" s="175" t="s">
        <v>91</v>
      </c>
      <c r="L942" s="175">
        <v>57174</v>
      </c>
      <c r="M942" s="175">
        <v>7.1298000000000004</v>
      </c>
      <c r="N942" s="175">
        <v>57174</v>
      </c>
      <c r="O942" s="175">
        <v>7.1292999999999997</v>
      </c>
    </row>
    <row r="943" spans="2:15" x14ac:dyDescent="0.25">
      <c r="B943" s="175" t="s">
        <v>1548</v>
      </c>
      <c r="C943" s="175" t="s">
        <v>635</v>
      </c>
      <c r="D943" s="175">
        <v>150</v>
      </c>
      <c r="E943" s="175">
        <v>550.01</v>
      </c>
      <c r="F943" s="175">
        <v>0.01</v>
      </c>
      <c r="G943" s="175" t="s">
        <v>186</v>
      </c>
      <c r="H943" s="175" t="s">
        <v>207</v>
      </c>
      <c r="I943" s="175">
        <v>5</v>
      </c>
      <c r="J943" s="175">
        <v>5.01</v>
      </c>
      <c r="K943" s="175" t="s">
        <v>91</v>
      </c>
      <c r="L943" s="175">
        <v>120</v>
      </c>
      <c r="M943" s="175">
        <v>35</v>
      </c>
      <c r="N943" s="175">
        <v>115.24</v>
      </c>
      <c r="O943" s="175">
        <v>34.698999999999998</v>
      </c>
    </row>
    <row r="944" spans="2:15" x14ac:dyDescent="0.25">
      <c r="B944" s="175" t="s">
        <v>1549</v>
      </c>
      <c r="C944" s="175" t="s">
        <v>635</v>
      </c>
      <c r="D944" s="175">
        <v>150</v>
      </c>
      <c r="E944" s="175">
        <v>550.01</v>
      </c>
      <c r="F944" s="175">
        <v>0.1</v>
      </c>
      <c r="G944" s="175" t="s">
        <v>186</v>
      </c>
      <c r="H944" s="175" t="s">
        <v>207</v>
      </c>
      <c r="I944" s="175">
        <v>5</v>
      </c>
      <c r="J944" s="175">
        <v>5.01</v>
      </c>
      <c r="K944" s="175" t="s">
        <v>91</v>
      </c>
      <c r="L944" s="175">
        <v>120</v>
      </c>
      <c r="M944" s="175">
        <v>35</v>
      </c>
      <c r="N944" s="175">
        <v>115.76</v>
      </c>
      <c r="O944" s="175">
        <v>34.698</v>
      </c>
    </row>
    <row r="945" spans="2:15" x14ac:dyDescent="0.25">
      <c r="B945" s="175" t="s">
        <v>1550</v>
      </c>
      <c r="C945" s="175" t="s">
        <v>635</v>
      </c>
      <c r="D945" s="175">
        <v>150</v>
      </c>
      <c r="E945" s="175">
        <v>550.01</v>
      </c>
      <c r="F945" s="175">
        <v>1</v>
      </c>
      <c r="G945" s="175" t="s">
        <v>186</v>
      </c>
      <c r="H945" s="175" t="s">
        <v>207</v>
      </c>
      <c r="I945" s="175">
        <v>5</v>
      </c>
      <c r="J945" s="175">
        <v>5.01</v>
      </c>
      <c r="K945" s="175" t="s">
        <v>91</v>
      </c>
      <c r="L945" s="175">
        <v>120</v>
      </c>
      <c r="M945" s="175">
        <v>35</v>
      </c>
      <c r="N945" s="175">
        <v>155.32</v>
      </c>
      <c r="O945" s="175">
        <v>34.642000000000003</v>
      </c>
    </row>
    <row r="946" spans="2:15" x14ac:dyDescent="0.25">
      <c r="B946" s="175" t="s">
        <v>1551</v>
      </c>
      <c r="C946" s="175" t="s">
        <v>635</v>
      </c>
      <c r="D946" s="175">
        <v>150</v>
      </c>
      <c r="E946" s="175">
        <v>550.01</v>
      </c>
      <c r="F946" s="175">
        <v>10</v>
      </c>
      <c r="G946" s="175" t="s">
        <v>186</v>
      </c>
      <c r="H946" s="175" t="s">
        <v>207</v>
      </c>
      <c r="I946" s="175">
        <v>5</v>
      </c>
      <c r="J946" s="175">
        <v>5.01</v>
      </c>
      <c r="K946" s="175" t="s">
        <v>91</v>
      </c>
      <c r="L946" s="175">
        <v>3301.1</v>
      </c>
      <c r="M946" s="175">
        <v>30.465</v>
      </c>
      <c r="N946" s="175">
        <v>3300.7999999999997</v>
      </c>
      <c r="O946" s="175">
        <v>30.465</v>
      </c>
    </row>
    <row r="947" spans="2:15" x14ac:dyDescent="0.25">
      <c r="B947" s="175" t="s">
        <v>1552</v>
      </c>
      <c r="C947" s="175" t="s">
        <v>635</v>
      </c>
      <c r="D947" s="175">
        <v>150</v>
      </c>
      <c r="E947" s="175">
        <v>550.01</v>
      </c>
      <c r="F947" s="175">
        <v>100</v>
      </c>
      <c r="G947" s="175" t="s">
        <v>186</v>
      </c>
      <c r="H947" s="175" t="s">
        <v>207</v>
      </c>
      <c r="I947" s="175">
        <v>5</v>
      </c>
      <c r="J947" s="175">
        <v>5.01</v>
      </c>
      <c r="K947" s="175" t="s">
        <v>91</v>
      </c>
      <c r="L947" s="175">
        <v>57174</v>
      </c>
      <c r="M947" s="175">
        <v>7.1298000000000004</v>
      </c>
      <c r="N947" s="175">
        <v>57174</v>
      </c>
      <c r="O947" s="175">
        <v>7.1292999999999997</v>
      </c>
    </row>
    <row r="948" spans="2:15" x14ac:dyDescent="0.25">
      <c r="B948" s="175" t="s">
        <v>1553</v>
      </c>
      <c r="C948" s="175" t="s">
        <v>635</v>
      </c>
      <c r="D948" s="175">
        <v>550</v>
      </c>
      <c r="E948" s="175">
        <v>1025.01</v>
      </c>
      <c r="F948" s="175">
        <v>0.01</v>
      </c>
      <c r="G948" s="175" t="s">
        <v>186</v>
      </c>
      <c r="H948" s="175" t="s">
        <v>207</v>
      </c>
      <c r="I948" s="175">
        <v>4.4999999999999998E-2</v>
      </c>
      <c r="J948" s="175">
        <v>0.10001</v>
      </c>
      <c r="K948" s="175" t="s">
        <v>91</v>
      </c>
      <c r="L948" s="175">
        <v>210</v>
      </c>
      <c r="M948" s="175">
        <v>2.4</v>
      </c>
      <c r="N948" s="175">
        <v>192.41</v>
      </c>
      <c r="O948" s="175">
        <v>2.4161000000000001</v>
      </c>
    </row>
    <row r="949" spans="2:15" x14ac:dyDescent="0.25">
      <c r="B949" s="175" t="s">
        <v>1554</v>
      </c>
      <c r="C949" s="175" t="s">
        <v>635</v>
      </c>
      <c r="D949" s="175">
        <v>550</v>
      </c>
      <c r="E949" s="175">
        <v>1025.01</v>
      </c>
      <c r="F949" s="175">
        <v>0.1</v>
      </c>
      <c r="G949" s="175" t="s">
        <v>186</v>
      </c>
      <c r="H949" s="175" t="s">
        <v>207</v>
      </c>
      <c r="I949" s="175">
        <v>4.4999999999999998E-2</v>
      </c>
      <c r="J949" s="175">
        <v>0.10001</v>
      </c>
      <c r="K949" s="175" t="s">
        <v>91</v>
      </c>
      <c r="L949" s="175">
        <v>210</v>
      </c>
      <c r="M949" s="175">
        <v>2.4</v>
      </c>
      <c r="N949" s="175">
        <v>193.98</v>
      </c>
      <c r="O949" s="175">
        <v>2.4152</v>
      </c>
    </row>
    <row r="950" spans="2:15" x14ac:dyDescent="0.25">
      <c r="B950" s="175" t="s">
        <v>1555</v>
      </c>
      <c r="C950" s="175" t="s">
        <v>635</v>
      </c>
      <c r="D950" s="175">
        <v>550</v>
      </c>
      <c r="E950" s="175">
        <v>1025.01</v>
      </c>
      <c r="F950" s="175">
        <v>1</v>
      </c>
      <c r="G950" s="175" t="s">
        <v>186</v>
      </c>
      <c r="H950" s="175" t="s">
        <v>207</v>
      </c>
      <c r="I950" s="175">
        <v>4.4999999999999998E-2</v>
      </c>
      <c r="J950" s="175">
        <v>0.10001</v>
      </c>
      <c r="K950" s="175" t="s">
        <v>91</v>
      </c>
      <c r="L950" s="175">
        <v>350.89</v>
      </c>
      <c r="M950" s="175">
        <v>2.3235999999999999</v>
      </c>
      <c r="N950" s="175">
        <v>350.74</v>
      </c>
      <c r="O950" s="175">
        <v>2.3224</v>
      </c>
    </row>
    <row r="951" spans="2:15" x14ac:dyDescent="0.25">
      <c r="B951" s="175" t="s">
        <v>1556</v>
      </c>
      <c r="C951" s="175" t="s">
        <v>635</v>
      </c>
      <c r="D951" s="175">
        <v>550</v>
      </c>
      <c r="E951" s="175">
        <v>1025.01</v>
      </c>
      <c r="F951" s="175">
        <v>10</v>
      </c>
      <c r="G951" s="175" t="s">
        <v>186</v>
      </c>
      <c r="H951" s="175" t="s">
        <v>207</v>
      </c>
      <c r="I951" s="175">
        <v>4.4999999999999998E-2</v>
      </c>
      <c r="J951" s="175">
        <v>0.10001</v>
      </c>
      <c r="K951" s="175" t="s">
        <v>91</v>
      </c>
      <c r="L951" s="175">
        <v>5545.6</v>
      </c>
      <c r="M951" s="175">
        <v>0.82077999999999995</v>
      </c>
      <c r="N951" s="175">
        <v>5546.4000000000005</v>
      </c>
      <c r="O951" s="175">
        <v>0.81772</v>
      </c>
    </row>
    <row r="952" spans="2:15" x14ac:dyDescent="0.25">
      <c r="B952" s="175" t="s">
        <v>1557</v>
      </c>
      <c r="C952" s="175" t="s">
        <v>635</v>
      </c>
      <c r="D952" s="175">
        <v>550</v>
      </c>
      <c r="E952" s="175">
        <v>1025.01</v>
      </c>
      <c r="F952" s="175">
        <v>100</v>
      </c>
      <c r="G952" s="175" t="s">
        <v>186</v>
      </c>
      <c r="H952" s="175" t="s">
        <v>207</v>
      </c>
      <c r="I952" s="175">
        <v>4.4999999999999998E-2</v>
      </c>
      <c r="J952" s="175">
        <v>0.10001</v>
      </c>
      <c r="K952" s="175" t="s">
        <v>91</v>
      </c>
      <c r="L952" s="175">
        <v>57972</v>
      </c>
      <c r="M952" s="175">
        <v>8.8607000000000005E-2</v>
      </c>
      <c r="N952" s="175">
        <v>57972</v>
      </c>
      <c r="O952" s="175">
        <v>8.7215000000000001E-2</v>
      </c>
    </row>
    <row r="953" spans="2:15" x14ac:dyDescent="0.25">
      <c r="B953" s="175" t="s">
        <v>1558</v>
      </c>
      <c r="C953" s="175" t="s">
        <v>635</v>
      </c>
      <c r="D953" s="175">
        <v>550</v>
      </c>
      <c r="E953" s="175">
        <v>1025.01</v>
      </c>
      <c r="F953" s="175">
        <v>0.01</v>
      </c>
      <c r="G953" s="175" t="s">
        <v>186</v>
      </c>
      <c r="H953" s="175" t="s">
        <v>207</v>
      </c>
      <c r="I953" s="175">
        <v>0.1</v>
      </c>
      <c r="J953" s="175">
        <v>1</v>
      </c>
      <c r="K953" s="175" t="s">
        <v>91</v>
      </c>
      <c r="L953" s="175">
        <v>250</v>
      </c>
      <c r="M953" s="175">
        <v>2.6</v>
      </c>
      <c r="N953" s="175">
        <v>210.67</v>
      </c>
      <c r="O953" s="175">
        <v>2.6326000000000001</v>
      </c>
    </row>
    <row r="954" spans="2:15" x14ac:dyDescent="0.25">
      <c r="B954" s="175" t="s">
        <v>1559</v>
      </c>
      <c r="C954" s="175" t="s">
        <v>635</v>
      </c>
      <c r="D954" s="175">
        <v>550</v>
      </c>
      <c r="E954" s="175">
        <v>1025.01</v>
      </c>
      <c r="F954" s="175">
        <v>0.1</v>
      </c>
      <c r="G954" s="175" t="s">
        <v>186</v>
      </c>
      <c r="H954" s="175" t="s">
        <v>207</v>
      </c>
      <c r="I954" s="175">
        <v>0.1</v>
      </c>
      <c r="J954" s="175">
        <v>1</v>
      </c>
      <c r="K954" s="175" t="s">
        <v>91</v>
      </c>
      <c r="L954" s="175">
        <v>250</v>
      </c>
      <c r="M954" s="175">
        <v>2.6</v>
      </c>
      <c r="N954" s="175">
        <v>212.17</v>
      </c>
      <c r="O954" s="175">
        <v>2.6316999999999999</v>
      </c>
    </row>
    <row r="955" spans="2:15" x14ac:dyDescent="0.25">
      <c r="B955" s="175" t="s">
        <v>1560</v>
      </c>
      <c r="C955" s="175" t="s">
        <v>635</v>
      </c>
      <c r="D955" s="175">
        <v>550</v>
      </c>
      <c r="E955" s="175">
        <v>1025.01</v>
      </c>
      <c r="F955" s="175">
        <v>1</v>
      </c>
      <c r="G955" s="175" t="s">
        <v>186</v>
      </c>
      <c r="H955" s="175" t="s">
        <v>207</v>
      </c>
      <c r="I955" s="175">
        <v>0.1</v>
      </c>
      <c r="J955" s="175">
        <v>1</v>
      </c>
      <c r="K955" s="175" t="s">
        <v>91</v>
      </c>
      <c r="L955" s="175">
        <v>357.02</v>
      </c>
      <c r="M955" s="175">
        <v>2.5468999999999999</v>
      </c>
      <c r="N955" s="175">
        <v>356.89</v>
      </c>
      <c r="O955" s="175">
        <v>2.5457999999999998</v>
      </c>
    </row>
    <row r="956" spans="2:15" x14ac:dyDescent="0.25">
      <c r="B956" s="175" t="s">
        <v>1561</v>
      </c>
      <c r="C956" s="175" t="s">
        <v>635</v>
      </c>
      <c r="D956" s="175">
        <v>550</v>
      </c>
      <c r="E956" s="175">
        <v>1025.01</v>
      </c>
      <c r="F956" s="175">
        <v>10</v>
      </c>
      <c r="G956" s="175" t="s">
        <v>186</v>
      </c>
      <c r="H956" s="175" t="s">
        <v>207</v>
      </c>
      <c r="I956" s="175">
        <v>0.1</v>
      </c>
      <c r="J956" s="175">
        <v>1</v>
      </c>
      <c r="K956" s="175" t="s">
        <v>91</v>
      </c>
      <c r="L956" s="175">
        <v>5503.5</v>
      </c>
      <c r="M956" s="175">
        <v>0.96336999999999995</v>
      </c>
      <c r="N956" s="175">
        <v>5504.3</v>
      </c>
      <c r="O956" s="175">
        <v>0.96038000000000001</v>
      </c>
    </row>
    <row r="957" spans="2:15" x14ac:dyDescent="0.25">
      <c r="B957" s="175" t="s">
        <v>1562</v>
      </c>
      <c r="C957" s="175" t="s">
        <v>635</v>
      </c>
      <c r="D957" s="175">
        <v>550</v>
      </c>
      <c r="E957" s="175">
        <v>1025.01</v>
      </c>
      <c r="F957" s="175">
        <v>0.01</v>
      </c>
      <c r="G957" s="175" t="s">
        <v>186</v>
      </c>
      <c r="H957" s="175" t="s">
        <v>207</v>
      </c>
      <c r="I957" s="175">
        <v>1</v>
      </c>
      <c r="J957" s="175">
        <v>1.0000100000000001</v>
      </c>
      <c r="K957" s="175" t="s">
        <v>91</v>
      </c>
      <c r="L957" s="175">
        <v>250</v>
      </c>
      <c r="M957" s="175">
        <v>2.6</v>
      </c>
      <c r="N957" s="175">
        <v>210.67</v>
      </c>
      <c r="O957" s="175">
        <v>2.6326000000000001</v>
      </c>
    </row>
    <row r="958" spans="2:15" x14ac:dyDescent="0.25">
      <c r="B958" s="175" t="s">
        <v>1563</v>
      </c>
      <c r="C958" s="175" t="s">
        <v>635</v>
      </c>
      <c r="D958" s="175">
        <v>550</v>
      </c>
      <c r="E958" s="175">
        <v>1025.01</v>
      </c>
      <c r="F958" s="175">
        <v>0.1</v>
      </c>
      <c r="G958" s="175" t="s">
        <v>186</v>
      </c>
      <c r="H958" s="175" t="s">
        <v>207</v>
      </c>
      <c r="I958" s="175">
        <v>1</v>
      </c>
      <c r="J958" s="175">
        <v>1.0000100000000001</v>
      </c>
      <c r="K958" s="175" t="s">
        <v>91</v>
      </c>
      <c r="L958" s="175">
        <v>250</v>
      </c>
      <c r="M958" s="175">
        <v>2.6</v>
      </c>
      <c r="N958" s="175">
        <v>212.17</v>
      </c>
      <c r="O958" s="175">
        <v>2.6316999999999999</v>
      </c>
    </row>
    <row r="959" spans="2:15" x14ac:dyDescent="0.25">
      <c r="B959" s="175" t="s">
        <v>1564</v>
      </c>
      <c r="C959" s="175" t="s">
        <v>635</v>
      </c>
      <c r="D959" s="175">
        <v>550</v>
      </c>
      <c r="E959" s="175">
        <v>1025.01</v>
      </c>
      <c r="F959" s="175">
        <v>1</v>
      </c>
      <c r="G959" s="175" t="s">
        <v>186</v>
      </c>
      <c r="H959" s="175" t="s">
        <v>207</v>
      </c>
      <c r="I959" s="175">
        <v>1</v>
      </c>
      <c r="J959" s="175">
        <v>1.0000100000000001</v>
      </c>
      <c r="K959" s="175" t="s">
        <v>91</v>
      </c>
      <c r="L959" s="175">
        <v>357.02</v>
      </c>
      <c r="M959" s="175">
        <v>2.5468999999999999</v>
      </c>
      <c r="N959" s="175">
        <v>356.89</v>
      </c>
      <c r="O959" s="175">
        <v>2.5457999999999998</v>
      </c>
    </row>
    <row r="960" spans="2:15" x14ac:dyDescent="0.25">
      <c r="B960" s="175" t="s">
        <v>1565</v>
      </c>
      <c r="C960" s="175" t="s">
        <v>635</v>
      </c>
      <c r="D960" s="175">
        <v>550</v>
      </c>
      <c r="E960" s="175">
        <v>1025.01</v>
      </c>
      <c r="F960" s="175">
        <v>10</v>
      </c>
      <c r="G960" s="175" t="s">
        <v>186</v>
      </c>
      <c r="H960" s="175" t="s">
        <v>207</v>
      </c>
      <c r="I960" s="175">
        <v>1</v>
      </c>
      <c r="J960" s="175">
        <v>1.0000100000000001</v>
      </c>
      <c r="K960" s="175" t="s">
        <v>91</v>
      </c>
      <c r="L960" s="175">
        <v>5503.5</v>
      </c>
      <c r="M960" s="175">
        <v>0.96336999999999995</v>
      </c>
      <c r="N960" s="175">
        <v>5504.3</v>
      </c>
      <c r="O960" s="175">
        <v>0.96038000000000001</v>
      </c>
    </row>
    <row r="961" spans="2:15" x14ac:dyDescent="0.25">
      <c r="B961" s="175" t="s">
        <v>636</v>
      </c>
      <c r="C961" s="175" t="s">
        <v>113</v>
      </c>
      <c r="D961" s="175">
        <v>2.1999999999999998E-7</v>
      </c>
      <c r="E961" s="175">
        <v>3.3001E-6</v>
      </c>
      <c r="F961" s="175">
        <v>1E-10</v>
      </c>
      <c r="G961" s="175" t="s">
        <v>90</v>
      </c>
      <c r="H961" s="175" t="s">
        <v>637</v>
      </c>
      <c r="I961" s="175" t="s">
        <v>155</v>
      </c>
      <c r="J961" s="175" t="s">
        <v>155</v>
      </c>
      <c r="K961" s="175" t="s">
        <v>155</v>
      </c>
      <c r="L961" s="175">
        <v>1.2E-2</v>
      </c>
      <c r="M961" s="175">
        <v>5800</v>
      </c>
      <c r="N961" s="175">
        <v>1.155E-2</v>
      </c>
      <c r="O961" s="175">
        <v>5775.2000000000007</v>
      </c>
    </row>
    <row r="962" spans="2:15" x14ac:dyDescent="0.25">
      <c r="B962" s="175" t="s">
        <v>638</v>
      </c>
      <c r="C962" s="175" t="s">
        <v>113</v>
      </c>
      <c r="D962" s="175">
        <v>2.1999999999999998E-7</v>
      </c>
      <c r="E962" s="175">
        <v>3.3001E-6</v>
      </c>
      <c r="F962" s="175">
        <v>1.0000000000000001E-9</v>
      </c>
      <c r="G962" s="175" t="s">
        <v>90</v>
      </c>
      <c r="H962" s="175" t="s">
        <v>637</v>
      </c>
      <c r="I962" s="175" t="s">
        <v>155</v>
      </c>
      <c r="J962" s="175" t="s">
        <v>155</v>
      </c>
      <c r="K962" s="175" t="s">
        <v>155</v>
      </c>
      <c r="L962" s="175">
        <v>1.2E-2</v>
      </c>
      <c r="M962" s="175">
        <v>5800</v>
      </c>
      <c r="N962" s="175">
        <v>1.1562999999999999E-2</v>
      </c>
      <c r="O962" s="175">
        <v>5772.8</v>
      </c>
    </row>
    <row r="963" spans="2:15" x14ac:dyDescent="0.25">
      <c r="B963" s="175" t="s">
        <v>639</v>
      </c>
      <c r="C963" s="175" t="s">
        <v>113</v>
      </c>
      <c r="D963" s="175">
        <v>2.1999999999999998E-7</v>
      </c>
      <c r="E963" s="175">
        <v>3.3001E-6</v>
      </c>
      <c r="F963" s="175">
        <v>1E-8</v>
      </c>
      <c r="G963" s="175" t="s">
        <v>90</v>
      </c>
      <c r="H963" s="175" t="s">
        <v>637</v>
      </c>
      <c r="I963" s="175" t="s">
        <v>155</v>
      </c>
      <c r="J963" s="175" t="s">
        <v>155</v>
      </c>
      <c r="K963" s="175" t="s">
        <v>155</v>
      </c>
      <c r="L963" s="175">
        <v>1.2844999999999999E-2</v>
      </c>
      <c r="M963" s="175">
        <v>5547.8</v>
      </c>
      <c r="N963" s="175">
        <v>1.2837999999999999E-2</v>
      </c>
      <c r="O963" s="175">
        <v>5547.8</v>
      </c>
    </row>
    <row r="964" spans="2:15" x14ac:dyDescent="0.25">
      <c r="B964" s="175" t="s">
        <v>640</v>
      </c>
      <c r="C964" s="175" t="s">
        <v>113</v>
      </c>
      <c r="D964" s="175">
        <v>2.1999999999999998E-7</v>
      </c>
      <c r="E964" s="175">
        <v>3.3001E-6</v>
      </c>
      <c r="F964" s="175">
        <v>9.9999999999999995E-8</v>
      </c>
      <c r="G964" s="175" t="s">
        <v>90</v>
      </c>
      <c r="H964" s="175" t="s">
        <v>637</v>
      </c>
      <c r="I964" s="175" t="s">
        <v>155</v>
      </c>
      <c r="J964" s="175" t="s">
        <v>155</v>
      </c>
      <c r="K964" s="175" t="s">
        <v>155</v>
      </c>
      <c r="L964" s="175">
        <v>5.8705E-2</v>
      </c>
      <c r="M964" s="175">
        <v>2016.8999999999999</v>
      </c>
      <c r="N964" s="175">
        <v>5.8698E-2</v>
      </c>
      <c r="O964" s="175">
        <v>2014.4999999999998</v>
      </c>
    </row>
    <row r="965" spans="2:15" x14ac:dyDescent="0.25">
      <c r="B965" s="175" t="s">
        <v>641</v>
      </c>
      <c r="C965" s="175" t="s">
        <v>113</v>
      </c>
      <c r="D965" s="175">
        <v>2.1999999999999998E-7</v>
      </c>
      <c r="E965" s="175">
        <v>3.3001E-6</v>
      </c>
      <c r="F965" s="175">
        <v>9.9999999999999995E-7</v>
      </c>
      <c r="G965" s="175" t="s">
        <v>90</v>
      </c>
      <c r="H965" s="175" t="s">
        <v>637</v>
      </c>
      <c r="I965" s="175" t="s">
        <v>155</v>
      </c>
      <c r="J965" s="175" t="s">
        <v>155</v>
      </c>
      <c r="K965" s="175" t="s">
        <v>155</v>
      </c>
      <c r="L965" s="175">
        <v>0.57744999999999991</v>
      </c>
      <c r="M965" s="175">
        <v>218.19</v>
      </c>
      <c r="N965" s="175">
        <v>0.57744999999999991</v>
      </c>
      <c r="O965" s="175">
        <v>217</v>
      </c>
    </row>
    <row r="966" spans="2:15" x14ac:dyDescent="0.25">
      <c r="B966" s="175" t="s">
        <v>642</v>
      </c>
      <c r="C966" s="175" t="s">
        <v>113</v>
      </c>
      <c r="D966" s="175">
        <v>3.2999999999999997E-6</v>
      </c>
      <c r="E966" s="175">
        <v>1.1000999999999999E-5</v>
      </c>
      <c r="F966" s="175">
        <v>1.0000000000000001E-9</v>
      </c>
      <c r="G966" s="175" t="s">
        <v>90</v>
      </c>
      <c r="H966" s="175" t="s">
        <v>637</v>
      </c>
      <c r="I966" s="175" t="s">
        <v>155</v>
      </c>
      <c r="J966" s="175" t="s">
        <v>155</v>
      </c>
      <c r="K966" s="175" t="s">
        <v>155</v>
      </c>
      <c r="L966" s="175">
        <v>1.2E-2</v>
      </c>
      <c r="M966" s="175">
        <v>2900</v>
      </c>
      <c r="N966" s="175">
        <v>1.1575999999999999E-2</v>
      </c>
      <c r="O966" s="175">
        <v>2885.2000000000003</v>
      </c>
    </row>
    <row r="967" spans="2:15" x14ac:dyDescent="0.25">
      <c r="B967" s="175" t="s">
        <v>643</v>
      </c>
      <c r="C967" s="175" t="s">
        <v>113</v>
      </c>
      <c r="D967" s="175">
        <v>3.2999999999999997E-6</v>
      </c>
      <c r="E967" s="175">
        <v>1.1000999999999999E-5</v>
      </c>
      <c r="F967" s="175">
        <v>1E-8</v>
      </c>
      <c r="G967" s="175" t="s">
        <v>90</v>
      </c>
      <c r="H967" s="175" t="s">
        <v>637</v>
      </c>
      <c r="I967" s="175" t="s">
        <v>155</v>
      </c>
      <c r="J967" s="175" t="s">
        <v>155</v>
      </c>
      <c r="K967" s="175" t="s">
        <v>155</v>
      </c>
      <c r="L967" s="175">
        <v>1.2482E-2</v>
      </c>
      <c r="M967" s="175">
        <v>2856.2000000000003</v>
      </c>
      <c r="N967" s="175">
        <v>1.2511E-2</v>
      </c>
      <c r="O967" s="175">
        <v>2834.7</v>
      </c>
    </row>
    <row r="968" spans="2:15" x14ac:dyDescent="0.25">
      <c r="B968" s="175" t="s">
        <v>644</v>
      </c>
      <c r="C968" s="175" t="s">
        <v>113</v>
      </c>
      <c r="D968" s="175">
        <v>3.2999999999999997E-6</v>
      </c>
      <c r="E968" s="175">
        <v>1.1000999999999999E-5</v>
      </c>
      <c r="F968" s="175">
        <v>9.9999999999999995E-8</v>
      </c>
      <c r="G968" s="175" t="s">
        <v>90</v>
      </c>
      <c r="H968" s="175" t="s">
        <v>637</v>
      </c>
      <c r="I968" s="175" t="s">
        <v>155</v>
      </c>
      <c r="J968" s="175" t="s">
        <v>155</v>
      </c>
      <c r="K968" s="175" t="s">
        <v>155</v>
      </c>
      <c r="L968" s="175">
        <v>5.6911000000000003E-2</v>
      </c>
      <c r="M968" s="175">
        <v>1398.6999999999998</v>
      </c>
      <c r="N968" s="175">
        <v>5.6877999999999998E-2</v>
      </c>
      <c r="O968" s="175">
        <v>1390.6000000000001</v>
      </c>
    </row>
    <row r="969" spans="2:15" x14ac:dyDescent="0.25">
      <c r="B969" s="175" t="s">
        <v>645</v>
      </c>
      <c r="C969" s="175" t="s">
        <v>113</v>
      </c>
      <c r="D969" s="175">
        <v>3.2999999999999997E-6</v>
      </c>
      <c r="E969" s="175">
        <v>1.1000999999999999E-5</v>
      </c>
      <c r="F969" s="175">
        <v>9.9999999999999995E-7</v>
      </c>
      <c r="G969" s="175" t="s">
        <v>90</v>
      </c>
      <c r="H969" s="175" t="s">
        <v>637</v>
      </c>
      <c r="I969" s="175" t="s">
        <v>155</v>
      </c>
      <c r="J969" s="175" t="s">
        <v>155</v>
      </c>
      <c r="K969" s="175" t="s">
        <v>155</v>
      </c>
      <c r="L969" s="175">
        <v>0.57721999999999996</v>
      </c>
      <c r="M969" s="175">
        <v>165.28</v>
      </c>
      <c r="N969" s="175">
        <v>0.57721</v>
      </c>
      <c r="O969" s="175">
        <v>160.66</v>
      </c>
    </row>
    <row r="970" spans="2:15" x14ac:dyDescent="0.25">
      <c r="B970" s="175" t="s">
        <v>646</v>
      </c>
      <c r="C970" s="175" t="s">
        <v>113</v>
      </c>
      <c r="D970" s="175">
        <v>1.1E-5</v>
      </c>
      <c r="E970" s="175">
        <v>3.3000999999999998E-5</v>
      </c>
      <c r="F970" s="175">
        <v>1.0000000000000001E-9</v>
      </c>
      <c r="G970" s="175" t="s">
        <v>90</v>
      </c>
      <c r="H970" s="175" t="s">
        <v>637</v>
      </c>
      <c r="I970" s="175" t="s">
        <v>155</v>
      </c>
      <c r="J970" s="175" t="s">
        <v>155</v>
      </c>
      <c r="K970" s="175" t="s">
        <v>155</v>
      </c>
      <c r="L970" s="175">
        <v>0.12</v>
      </c>
      <c r="M970" s="175">
        <v>2900</v>
      </c>
      <c r="N970" s="175">
        <v>0.11547</v>
      </c>
      <c r="O970" s="175">
        <v>2886.7</v>
      </c>
    </row>
    <row r="971" spans="2:15" x14ac:dyDescent="0.25">
      <c r="B971" s="175" t="s">
        <v>647</v>
      </c>
      <c r="C971" s="175" t="s">
        <v>113</v>
      </c>
      <c r="D971" s="175">
        <v>1.1E-5</v>
      </c>
      <c r="E971" s="175">
        <v>3.3000999999999998E-5</v>
      </c>
      <c r="F971" s="175">
        <v>1E-8</v>
      </c>
      <c r="G971" s="175" t="s">
        <v>90</v>
      </c>
      <c r="H971" s="175" t="s">
        <v>637</v>
      </c>
      <c r="I971" s="175" t="s">
        <v>155</v>
      </c>
      <c r="J971" s="175" t="s">
        <v>155</v>
      </c>
      <c r="K971" s="175" t="s">
        <v>155</v>
      </c>
      <c r="L971" s="175">
        <v>0.12</v>
      </c>
      <c r="M971" s="175">
        <v>2900</v>
      </c>
      <c r="N971" s="175">
        <v>0.11560999999999999</v>
      </c>
      <c r="O971" s="175">
        <v>2885.2000000000003</v>
      </c>
    </row>
    <row r="972" spans="2:15" x14ac:dyDescent="0.25">
      <c r="B972" s="175" t="s">
        <v>648</v>
      </c>
      <c r="C972" s="175" t="s">
        <v>113</v>
      </c>
      <c r="D972" s="175">
        <v>1.1E-5</v>
      </c>
      <c r="E972" s="175">
        <v>3.3000999999999998E-5</v>
      </c>
      <c r="F972" s="175">
        <v>9.9999999999999995E-8</v>
      </c>
      <c r="G972" s="175" t="s">
        <v>90</v>
      </c>
      <c r="H972" s="175" t="s">
        <v>637</v>
      </c>
      <c r="I972" s="175" t="s">
        <v>155</v>
      </c>
      <c r="J972" s="175" t="s">
        <v>155</v>
      </c>
      <c r="K972" s="175" t="s">
        <v>155</v>
      </c>
      <c r="L972" s="175">
        <v>0.12801000000000001</v>
      </c>
      <c r="M972" s="175">
        <v>2745.1</v>
      </c>
      <c r="N972" s="175">
        <v>0.12797</v>
      </c>
      <c r="O972" s="175">
        <v>2743.5</v>
      </c>
    </row>
    <row r="973" spans="2:15" x14ac:dyDescent="0.25">
      <c r="B973" s="175" t="s">
        <v>649</v>
      </c>
      <c r="C973" s="175" t="s">
        <v>113</v>
      </c>
      <c r="D973" s="175">
        <v>1.1E-5</v>
      </c>
      <c r="E973" s="175">
        <v>3.3000999999999998E-5</v>
      </c>
      <c r="F973" s="175">
        <v>9.9999999999999995E-7</v>
      </c>
      <c r="G973" s="175" t="s">
        <v>90</v>
      </c>
      <c r="H973" s="175" t="s">
        <v>637</v>
      </c>
      <c r="I973" s="175" t="s">
        <v>155</v>
      </c>
      <c r="J973" s="175" t="s">
        <v>155</v>
      </c>
      <c r="K973" s="175" t="s">
        <v>155</v>
      </c>
      <c r="L973" s="175">
        <v>0.58646999999999994</v>
      </c>
      <c r="M973" s="175">
        <v>856.77</v>
      </c>
      <c r="N973" s="175">
        <v>0.58643999999999996</v>
      </c>
      <c r="O973" s="175">
        <v>853.69</v>
      </c>
    </row>
    <row r="974" spans="2:15" x14ac:dyDescent="0.25">
      <c r="B974" s="175" t="s">
        <v>650</v>
      </c>
      <c r="C974" s="175" t="s">
        <v>113</v>
      </c>
      <c r="D974" s="175">
        <v>1.1E-5</v>
      </c>
      <c r="E974" s="175">
        <v>3.3000999999999998E-5</v>
      </c>
      <c r="F974" s="175">
        <v>9.9999999999999991E-6</v>
      </c>
      <c r="G974" s="175" t="s">
        <v>90</v>
      </c>
      <c r="H974" s="175" t="s">
        <v>637</v>
      </c>
      <c r="I974" s="175" t="s">
        <v>155</v>
      </c>
      <c r="J974" s="175" t="s">
        <v>155</v>
      </c>
      <c r="K974" s="175" t="s">
        <v>155</v>
      </c>
      <c r="L974" s="175">
        <v>5.7744999999999997</v>
      </c>
      <c r="M974" s="175">
        <v>853.2700000000001</v>
      </c>
      <c r="N974" s="175">
        <v>5.7744</v>
      </c>
      <c r="O974" s="175">
        <v>89.444999999999993</v>
      </c>
    </row>
    <row r="975" spans="2:15" x14ac:dyDescent="0.25">
      <c r="B975" s="175" t="s">
        <v>651</v>
      </c>
      <c r="C975" s="175" t="s">
        <v>113</v>
      </c>
      <c r="D975" s="175">
        <v>3.2999999999999996E-5</v>
      </c>
      <c r="E975" s="175">
        <v>1.1001E-4</v>
      </c>
      <c r="F975" s="175">
        <v>1E-8</v>
      </c>
      <c r="G975" s="175" t="s">
        <v>90</v>
      </c>
      <c r="H975" s="175" t="s">
        <v>637</v>
      </c>
      <c r="I975" s="175" t="s">
        <v>155</v>
      </c>
      <c r="J975" s="175" t="s">
        <v>155</v>
      </c>
      <c r="K975" s="175" t="s">
        <v>155</v>
      </c>
      <c r="L975" s="175">
        <v>0.12</v>
      </c>
      <c r="M975" s="175">
        <v>2900</v>
      </c>
      <c r="N975" s="175">
        <v>0.11565</v>
      </c>
      <c r="O975" s="175">
        <v>2886.2</v>
      </c>
    </row>
    <row r="976" spans="2:15" x14ac:dyDescent="0.25">
      <c r="B976" s="175" t="s">
        <v>652</v>
      </c>
      <c r="C976" s="175" t="s">
        <v>113</v>
      </c>
      <c r="D976" s="175">
        <v>3.2999999999999996E-5</v>
      </c>
      <c r="E976" s="175">
        <v>1.1001E-4</v>
      </c>
      <c r="F976" s="175">
        <v>9.9999999999999995E-8</v>
      </c>
      <c r="G976" s="175" t="s">
        <v>90</v>
      </c>
      <c r="H976" s="175" t="s">
        <v>637</v>
      </c>
      <c r="I976" s="175" t="s">
        <v>155</v>
      </c>
      <c r="J976" s="175" t="s">
        <v>155</v>
      </c>
      <c r="K976" s="175" t="s">
        <v>155</v>
      </c>
      <c r="L976" s="175">
        <v>0.12458999999999999</v>
      </c>
      <c r="M976" s="175">
        <v>2858.2999999999997</v>
      </c>
      <c r="N976" s="175">
        <v>0.125</v>
      </c>
      <c r="O976" s="175">
        <v>2835.7</v>
      </c>
    </row>
    <row r="977" spans="2:15" x14ac:dyDescent="0.25">
      <c r="B977" s="175" t="s">
        <v>653</v>
      </c>
      <c r="C977" s="175" t="s">
        <v>113</v>
      </c>
      <c r="D977" s="175">
        <v>3.2999999999999996E-5</v>
      </c>
      <c r="E977" s="175">
        <v>1.1001E-4</v>
      </c>
      <c r="F977" s="175">
        <v>9.9999999999999995E-7</v>
      </c>
      <c r="G977" s="175" t="s">
        <v>90</v>
      </c>
      <c r="H977" s="175" t="s">
        <v>637</v>
      </c>
      <c r="I977" s="175" t="s">
        <v>155</v>
      </c>
      <c r="J977" s="175" t="s">
        <v>155</v>
      </c>
      <c r="K977" s="175" t="s">
        <v>155</v>
      </c>
      <c r="L977" s="175">
        <v>0.56897999999999993</v>
      </c>
      <c r="M977" s="175">
        <v>1398</v>
      </c>
      <c r="N977" s="175">
        <v>0.56873999999999991</v>
      </c>
      <c r="O977" s="175">
        <v>1390.9</v>
      </c>
    </row>
    <row r="978" spans="2:15" x14ac:dyDescent="0.25">
      <c r="B978" s="175" t="s">
        <v>654</v>
      </c>
      <c r="C978" s="175" t="s">
        <v>113</v>
      </c>
      <c r="D978" s="175">
        <v>3.2999999999999996E-5</v>
      </c>
      <c r="E978" s="175">
        <v>1.1001E-4</v>
      </c>
      <c r="F978" s="175">
        <v>9.9999999999999991E-6</v>
      </c>
      <c r="G978" s="175" t="s">
        <v>90</v>
      </c>
      <c r="H978" s="175" t="s">
        <v>637</v>
      </c>
      <c r="I978" s="175" t="s">
        <v>155</v>
      </c>
      <c r="J978" s="175" t="s">
        <v>155</v>
      </c>
      <c r="K978" s="175" t="s">
        <v>155</v>
      </c>
      <c r="L978" s="175">
        <v>5.7721999999999998</v>
      </c>
      <c r="M978" s="175">
        <v>164.7</v>
      </c>
      <c r="N978" s="175">
        <v>5.7721</v>
      </c>
      <c r="O978" s="175">
        <v>160.69</v>
      </c>
    </row>
    <row r="979" spans="2:15" x14ac:dyDescent="0.25">
      <c r="B979" s="175" t="s">
        <v>655</v>
      </c>
      <c r="C979" s="175" t="s">
        <v>113</v>
      </c>
      <c r="D979" s="175">
        <v>1.0999999999999999E-4</v>
      </c>
      <c r="E979" s="175">
        <v>3.3000999999999999E-4</v>
      </c>
      <c r="F979" s="175">
        <v>1E-8</v>
      </c>
      <c r="G979" s="175" t="s">
        <v>90</v>
      </c>
      <c r="H979" s="175" t="s">
        <v>637</v>
      </c>
      <c r="I979" s="175" t="s">
        <v>155</v>
      </c>
      <c r="J979" s="175" t="s">
        <v>155</v>
      </c>
      <c r="K979" s="175" t="s">
        <v>155</v>
      </c>
      <c r="L979" s="175">
        <v>0.35</v>
      </c>
      <c r="M979" s="175">
        <v>2900</v>
      </c>
      <c r="N979" s="175">
        <v>0.34649000000000002</v>
      </c>
      <c r="O979" s="175">
        <v>2886.7</v>
      </c>
    </row>
    <row r="980" spans="2:15" x14ac:dyDescent="0.25">
      <c r="B980" s="175" t="s">
        <v>656</v>
      </c>
      <c r="C980" s="175" t="s">
        <v>113</v>
      </c>
      <c r="D980" s="175">
        <v>1.0999999999999999E-4</v>
      </c>
      <c r="E980" s="175">
        <v>3.3000999999999999E-4</v>
      </c>
      <c r="F980" s="175">
        <v>9.9999999999999995E-8</v>
      </c>
      <c r="G980" s="175" t="s">
        <v>90</v>
      </c>
      <c r="H980" s="175" t="s">
        <v>637</v>
      </c>
      <c r="I980" s="175" t="s">
        <v>155</v>
      </c>
      <c r="J980" s="175" t="s">
        <v>155</v>
      </c>
      <c r="K980" s="175" t="s">
        <v>155</v>
      </c>
      <c r="L980" s="175">
        <v>0.35</v>
      </c>
      <c r="M980" s="175">
        <v>2900</v>
      </c>
      <c r="N980" s="175">
        <v>0.34958</v>
      </c>
      <c r="O980" s="175">
        <v>2881.2</v>
      </c>
    </row>
    <row r="981" spans="2:15" x14ac:dyDescent="0.25">
      <c r="B981" s="175" t="s">
        <v>657</v>
      </c>
      <c r="C981" s="175" t="s">
        <v>113</v>
      </c>
      <c r="D981" s="175">
        <v>1.0999999999999999E-4</v>
      </c>
      <c r="E981" s="175">
        <v>3.3000999999999999E-4</v>
      </c>
      <c r="F981" s="175">
        <v>9.9999999999999995E-7</v>
      </c>
      <c r="G981" s="175" t="s">
        <v>90</v>
      </c>
      <c r="H981" s="175" t="s">
        <v>637</v>
      </c>
      <c r="I981" s="175" t="s">
        <v>155</v>
      </c>
      <c r="J981" s="175" t="s">
        <v>155</v>
      </c>
      <c r="K981" s="175" t="s">
        <v>155</v>
      </c>
      <c r="L981" s="175">
        <v>0.60930999999999991</v>
      </c>
      <c r="M981" s="175">
        <v>2463.1000000000004</v>
      </c>
      <c r="N981" s="175">
        <v>0.60905999999999993</v>
      </c>
      <c r="O981" s="175">
        <v>2462.3000000000002</v>
      </c>
    </row>
    <row r="982" spans="2:15" x14ac:dyDescent="0.25">
      <c r="B982" s="175" t="s">
        <v>658</v>
      </c>
      <c r="C982" s="175" t="s">
        <v>113</v>
      </c>
      <c r="D982" s="175">
        <v>1.0999999999999999E-4</v>
      </c>
      <c r="E982" s="175">
        <v>3.3000999999999999E-4</v>
      </c>
      <c r="F982" s="175">
        <v>9.9999999999999991E-6</v>
      </c>
      <c r="G982" s="175" t="s">
        <v>90</v>
      </c>
      <c r="H982" s="175" t="s">
        <v>637</v>
      </c>
      <c r="I982" s="175" t="s">
        <v>155</v>
      </c>
      <c r="J982" s="175" t="s">
        <v>155</v>
      </c>
      <c r="K982" s="175" t="s">
        <v>155</v>
      </c>
      <c r="L982" s="175">
        <v>5.7584999999999997</v>
      </c>
      <c r="M982" s="175">
        <v>484.5</v>
      </c>
      <c r="N982" s="175">
        <v>5.7584999999999997</v>
      </c>
      <c r="O982" s="175">
        <v>483.14</v>
      </c>
    </row>
    <row r="983" spans="2:15" x14ac:dyDescent="0.25">
      <c r="B983" s="175" t="s">
        <v>659</v>
      </c>
      <c r="C983" s="175" t="s">
        <v>113</v>
      </c>
      <c r="D983" s="175">
        <v>3.3E-4</v>
      </c>
      <c r="E983" s="175">
        <v>1.1000999999999999E-3</v>
      </c>
      <c r="F983" s="175">
        <v>9.9999999999999995E-8</v>
      </c>
      <c r="G983" s="175" t="s">
        <v>90</v>
      </c>
      <c r="H983" s="175" t="s">
        <v>637</v>
      </c>
      <c r="I983" s="175" t="s">
        <v>155</v>
      </c>
      <c r="J983" s="175" t="s">
        <v>155</v>
      </c>
      <c r="K983" s="175" t="s">
        <v>155</v>
      </c>
      <c r="L983" s="175">
        <v>1.2</v>
      </c>
      <c r="M983" s="175">
        <v>2900</v>
      </c>
      <c r="N983" s="175">
        <v>1.1566000000000001</v>
      </c>
      <c r="O983" s="175">
        <v>2886.2</v>
      </c>
    </row>
    <row r="984" spans="2:15" x14ac:dyDescent="0.25">
      <c r="B984" s="175" t="s">
        <v>660</v>
      </c>
      <c r="C984" s="175" t="s">
        <v>113</v>
      </c>
      <c r="D984" s="175">
        <v>3.3E-4</v>
      </c>
      <c r="E984" s="175">
        <v>1.1000999999999999E-3</v>
      </c>
      <c r="F984" s="175">
        <v>9.9999999999999995E-7</v>
      </c>
      <c r="G984" s="175" t="s">
        <v>90</v>
      </c>
      <c r="H984" s="175" t="s">
        <v>637</v>
      </c>
      <c r="I984" s="175" t="s">
        <v>155</v>
      </c>
      <c r="J984" s="175" t="s">
        <v>155</v>
      </c>
      <c r="K984" s="175" t="s">
        <v>155</v>
      </c>
      <c r="L984" s="175">
        <v>1.2438</v>
      </c>
      <c r="M984" s="175">
        <v>2860.2</v>
      </c>
      <c r="N984" s="175">
        <v>1.2501</v>
      </c>
      <c r="O984" s="175">
        <v>2835.6000000000004</v>
      </c>
    </row>
    <row r="985" spans="2:15" x14ac:dyDescent="0.25">
      <c r="B985" s="175" t="s">
        <v>661</v>
      </c>
      <c r="C985" s="175" t="s">
        <v>113</v>
      </c>
      <c r="D985" s="175">
        <v>3.3E-4</v>
      </c>
      <c r="E985" s="175">
        <v>1.1000999999999999E-3</v>
      </c>
      <c r="F985" s="175">
        <v>9.9999999999999991E-6</v>
      </c>
      <c r="G985" s="175" t="s">
        <v>90</v>
      </c>
      <c r="H985" s="175" t="s">
        <v>637</v>
      </c>
      <c r="I985" s="175" t="s">
        <v>155</v>
      </c>
      <c r="J985" s="175" t="s">
        <v>155</v>
      </c>
      <c r="K985" s="175" t="s">
        <v>155</v>
      </c>
      <c r="L985" s="175">
        <v>5.6890999999999998</v>
      </c>
      <c r="M985" s="175">
        <v>1394</v>
      </c>
      <c r="N985" s="175">
        <v>5.6873999999999993</v>
      </c>
      <c r="O985" s="175">
        <v>1390.9</v>
      </c>
    </row>
    <row r="986" spans="2:15" x14ac:dyDescent="0.25">
      <c r="B986" s="175" t="s">
        <v>662</v>
      </c>
      <c r="C986" s="175" t="s">
        <v>113</v>
      </c>
      <c r="D986" s="175">
        <v>3.3E-4</v>
      </c>
      <c r="E986" s="175">
        <v>1.1000999999999999E-3</v>
      </c>
      <c r="F986" s="175">
        <v>9.9999999999999991E-5</v>
      </c>
      <c r="G986" s="175" t="s">
        <v>90</v>
      </c>
      <c r="H986" s="175" t="s">
        <v>637</v>
      </c>
      <c r="I986" s="175" t="s">
        <v>155</v>
      </c>
      <c r="J986" s="175" t="s">
        <v>155</v>
      </c>
      <c r="K986" s="175" t="s">
        <v>155</v>
      </c>
      <c r="L986" s="175">
        <v>57.721999999999994</v>
      </c>
      <c r="M986" s="175">
        <v>162.47999999999999</v>
      </c>
      <c r="N986" s="175">
        <v>57.720999999999997</v>
      </c>
      <c r="O986" s="175">
        <v>160.69</v>
      </c>
    </row>
    <row r="987" spans="2:15" x14ac:dyDescent="0.25">
      <c r="B987" s="175" t="s">
        <v>663</v>
      </c>
      <c r="C987" s="175" t="s">
        <v>113</v>
      </c>
      <c r="D987" s="175">
        <v>1.1000000000000001E-3</v>
      </c>
      <c r="E987" s="175">
        <v>3.3001000000000003E-3</v>
      </c>
      <c r="F987" s="175">
        <v>1.0000000000000001E-7</v>
      </c>
      <c r="G987" s="175" t="s">
        <v>90</v>
      </c>
      <c r="H987" s="175" t="s">
        <v>637</v>
      </c>
      <c r="I987" s="175" t="s">
        <v>155</v>
      </c>
      <c r="J987" s="175" t="s">
        <v>155</v>
      </c>
      <c r="K987" s="175" t="s">
        <v>155</v>
      </c>
      <c r="L987" s="175">
        <v>3.5</v>
      </c>
      <c r="M987" s="175">
        <v>2900</v>
      </c>
      <c r="N987" s="175">
        <v>3.4649000000000001</v>
      </c>
      <c r="O987" s="175">
        <v>2886.7</v>
      </c>
    </row>
    <row r="988" spans="2:15" x14ac:dyDescent="0.25">
      <c r="B988" s="175" t="s">
        <v>664</v>
      </c>
      <c r="C988" s="175" t="s">
        <v>113</v>
      </c>
      <c r="D988" s="175">
        <v>1.1000000000000001E-3</v>
      </c>
      <c r="E988" s="175">
        <v>3.3001000000000003E-3</v>
      </c>
      <c r="F988" s="175">
        <v>9.9999999999999995E-7</v>
      </c>
      <c r="G988" s="175" t="s">
        <v>90</v>
      </c>
      <c r="H988" s="175" t="s">
        <v>637</v>
      </c>
      <c r="I988" s="175" t="s">
        <v>155</v>
      </c>
      <c r="J988" s="175" t="s">
        <v>155</v>
      </c>
      <c r="K988" s="175" t="s">
        <v>155</v>
      </c>
      <c r="L988" s="175">
        <v>3.5</v>
      </c>
      <c r="M988" s="175">
        <v>2900</v>
      </c>
      <c r="N988" s="175">
        <v>3.4958</v>
      </c>
      <c r="O988" s="175">
        <v>2881.2000000000003</v>
      </c>
    </row>
    <row r="989" spans="2:15" x14ac:dyDescent="0.25">
      <c r="B989" s="175" t="s">
        <v>665</v>
      </c>
      <c r="C989" s="175" t="s">
        <v>113</v>
      </c>
      <c r="D989" s="175">
        <v>1.1000000000000001E-3</v>
      </c>
      <c r="E989" s="175">
        <v>3.3001000000000003E-3</v>
      </c>
      <c r="F989" s="175">
        <v>1.0000000000000001E-5</v>
      </c>
      <c r="G989" s="175" t="s">
        <v>90</v>
      </c>
      <c r="H989" s="175" t="s">
        <v>637</v>
      </c>
      <c r="I989" s="175" t="s">
        <v>155</v>
      </c>
      <c r="J989" s="175" t="s">
        <v>155</v>
      </c>
      <c r="K989" s="175" t="s">
        <v>155</v>
      </c>
      <c r="L989" s="175">
        <v>6.0937000000000001</v>
      </c>
      <c r="M989" s="175">
        <v>2463.2000000000003</v>
      </c>
      <c r="N989" s="175">
        <v>6.0905999999999993</v>
      </c>
      <c r="O989" s="175">
        <v>2462.2999999999997</v>
      </c>
    </row>
    <row r="990" spans="2:15" x14ac:dyDescent="0.25">
      <c r="B990" s="175" t="s">
        <v>666</v>
      </c>
      <c r="C990" s="175" t="s">
        <v>113</v>
      </c>
      <c r="D990" s="175">
        <v>1.1000000000000001E-3</v>
      </c>
      <c r="E990" s="175">
        <v>3.3001000000000003E-3</v>
      </c>
      <c r="F990" s="175">
        <v>1E-4</v>
      </c>
      <c r="G990" s="175" t="s">
        <v>90</v>
      </c>
      <c r="H990" s="175" t="s">
        <v>637</v>
      </c>
      <c r="I990" s="175" t="s">
        <v>155</v>
      </c>
      <c r="J990" s="175" t="s">
        <v>155</v>
      </c>
      <c r="K990" s="175" t="s">
        <v>155</v>
      </c>
      <c r="L990" s="175">
        <v>57.585000000000001</v>
      </c>
      <c r="M990" s="175">
        <v>484.68</v>
      </c>
      <c r="N990" s="175">
        <v>57.585000000000001</v>
      </c>
      <c r="O990" s="175">
        <v>483.14</v>
      </c>
    </row>
    <row r="991" spans="2:15" x14ac:dyDescent="0.25">
      <c r="B991" s="175" t="s">
        <v>667</v>
      </c>
      <c r="C991" s="175" t="s">
        <v>113</v>
      </c>
      <c r="D991" s="175">
        <v>3.3E-3</v>
      </c>
      <c r="E991" s="175">
        <v>1.1001E-2</v>
      </c>
      <c r="F991" s="175">
        <v>9.9999999999999995E-7</v>
      </c>
      <c r="G991" s="175" t="s">
        <v>90</v>
      </c>
      <c r="H991" s="175" t="s">
        <v>637</v>
      </c>
      <c r="I991" s="175" t="s">
        <v>155</v>
      </c>
      <c r="J991" s="175" t="s">
        <v>155</v>
      </c>
      <c r="K991" s="175" t="s">
        <v>155</v>
      </c>
      <c r="L991" s="175">
        <v>12</v>
      </c>
      <c r="M991" s="175">
        <v>2900</v>
      </c>
      <c r="N991" s="175">
        <v>11.566000000000001</v>
      </c>
      <c r="O991" s="175">
        <v>2886.2000000000003</v>
      </c>
    </row>
    <row r="992" spans="2:15" x14ac:dyDescent="0.25">
      <c r="B992" s="175" t="s">
        <v>668</v>
      </c>
      <c r="C992" s="175" t="s">
        <v>113</v>
      </c>
      <c r="D992" s="175">
        <v>3.3E-3</v>
      </c>
      <c r="E992" s="175">
        <v>1.1001E-2</v>
      </c>
      <c r="F992" s="175">
        <v>1.0000000000000001E-5</v>
      </c>
      <c r="G992" s="175" t="s">
        <v>90</v>
      </c>
      <c r="H992" s="175" t="s">
        <v>637</v>
      </c>
      <c r="I992" s="175" t="s">
        <v>155</v>
      </c>
      <c r="J992" s="175" t="s">
        <v>155</v>
      </c>
      <c r="K992" s="175" t="s">
        <v>155</v>
      </c>
      <c r="L992" s="175">
        <v>12.429</v>
      </c>
      <c r="M992" s="175">
        <v>2861.1</v>
      </c>
      <c r="N992" s="175">
        <v>12.500999999999999</v>
      </c>
      <c r="O992" s="175">
        <v>2835.6</v>
      </c>
    </row>
    <row r="993" spans="2:15" x14ac:dyDescent="0.25">
      <c r="B993" s="175" t="s">
        <v>669</v>
      </c>
      <c r="C993" s="175" t="s">
        <v>113</v>
      </c>
      <c r="D993" s="175">
        <v>3.3E-3</v>
      </c>
      <c r="E993" s="175">
        <v>1.1001E-2</v>
      </c>
      <c r="F993" s="175">
        <v>1E-4</v>
      </c>
      <c r="G993" s="175" t="s">
        <v>90</v>
      </c>
      <c r="H993" s="175" t="s">
        <v>637</v>
      </c>
      <c r="I993" s="175" t="s">
        <v>155</v>
      </c>
      <c r="J993" s="175" t="s">
        <v>155</v>
      </c>
      <c r="K993" s="175" t="s">
        <v>155</v>
      </c>
      <c r="L993" s="175">
        <v>56.879999999999995</v>
      </c>
      <c r="M993" s="175">
        <v>1394.3000000000002</v>
      </c>
      <c r="N993" s="175">
        <v>56.873999999999995</v>
      </c>
      <c r="O993" s="175">
        <v>1390.9</v>
      </c>
    </row>
    <row r="994" spans="2:15" x14ac:dyDescent="0.25">
      <c r="B994" s="175" t="s">
        <v>670</v>
      </c>
      <c r="C994" s="175" t="s">
        <v>113</v>
      </c>
      <c r="D994" s="175">
        <v>3.3E-3</v>
      </c>
      <c r="E994" s="175">
        <v>1.1001E-2</v>
      </c>
      <c r="F994" s="175">
        <v>1E-3</v>
      </c>
      <c r="G994" s="175" t="s">
        <v>90</v>
      </c>
      <c r="H994" s="175" t="s">
        <v>637</v>
      </c>
      <c r="I994" s="175" t="s">
        <v>155</v>
      </c>
      <c r="J994" s="175" t="s">
        <v>155</v>
      </c>
      <c r="K994" s="175" t="s">
        <v>155</v>
      </c>
      <c r="L994" s="175">
        <v>577.21</v>
      </c>
      <c r="M994" s="175">
        <v>162.54</v>
      </c>
      <c r="N994" s="175">
        <v>577.21</v>
      </c>
      <c r="O994" s="175">
        <v>160.69</v>
      </c>
    </row>
    <row r="995" spans="2:15" x14ac:dyDescent="0.25">
      <c r="B995" s="175" t="s">
        <v>671</v>
      </c>
      <c r="C995" s="175" t="s">
        <v>113</v>
      </c>
      <c r="D995" s="175">
        <v>1.0999999999999999E-2</v>
      </c>
      <c r="E995" s="175">
        <v>3.3000999999999996E-2</v>
      </c>
      <c r="F995" s="175">
        <v>9.9999999999999995E-7</v>
      </c>
      <c r="G995" s="175" t="s">
        <v>90</v>
      </c>
      <c r="H995" s="175" t="s">
        <v>637</v>
      </c>
      <c r="I995" s="175" t="s">
        <v>155</v>
      </c>
      <c r="J995" s="175" t="s">
        <v>155</v>
      </c>
      <c r="K995" s="175" t="s">
        <v>155</v>
      </c>
      <c r="L995" s="175">
        <v>36</v>
      </c>
      <c r="M995" s="175">
        <v>4600</v>
      </c>
      <c r="N995" s="175">
        <v>34.648000000000003</v>
      </c>
      <c r="O995" s="175">
        <v>4618.7</v>
      </c>
    </row>
    <row r="996" spans="2:15" x14ac:dyDescent="0.25">
      <c r="B996" s="175" t="s">
        <v>672</v>
      </c>
      <c r="C996" s="175" t="s">
        <v>113</v>
      </c>
      <c r="D996" s="175">
        <v>1.0999999999999999E-2</v>
      </c>
      <c r="E996" s="175">
        <v>3.3000999999999996E-2</v>
      </c>
      <c r="F996" s="175">
        <v>1.0000000000000001E-5</v>
      </c>
      <c r="G996" s="175" t="s">
        <v>90</v>
      </c>
      <c r="H996" s="175" t="s">
        <v>637</v>
      </c>
      <c r="I996" s="175" t="s">
        <v>155</v>
      </c>
      <c r="J996" s="175" t="s">
        <v>155</v>
      </c>
      <c r="K996" s="175" t="s">
        <v>155</v>
      </c>
      <c r="L996" s="175">
        <v>36</v>
      </c>
      <c r="M996" s="175">
        <v>4600</v>
      </c>
      <c r="N996" s="175">
        <v>34.893999999999998</v>
      </c>
      <c r="O996" s="175">
        <v>4613.9000000000005</v>
      </c>
    </row>
    <row r="997" spans="2:15" x14ac:dyDescent="0.25">
      <c r="B997" s="175" t="s">
        <v>673</v>
      </c>
      <c r="C997" s="175" t="s">
        <v>113</v>
      </c>
      <c r="D997" s="175">
        <v>1.0999999999999999E-2</v>
      </c>
      <c r="E997" s="175">
        <v>3.3000999999999996E-2</v>
      </c>
      <c r="F997" s="175">
        <v>1E-4</v>
      </c>
      <c r="G997" s="175" t="s">
        <v>90</v>
      </c>
      <c r="H997" s="175" t="s">
        <v>637</v>
      </c>
      <c r="I997" s="175" t="s">
        <v>155</v>
      </c>
      <c r="J997" s="175" t="s">
        <v>155</v>
      </c>
      <c r="K997" s="175" t="s">
        <v>155</v>
      </c>
      <c r="L997" s="175">
        <v>56.814</v>
      </c>
      <c r="M997" s="175">
        <v>4211.2999999999993</v>
      </c>
      <c r="N997" s="175">
        <v>56.808</v>
      </c>
      <c r="O997" s="175">
        <v>4211</v>
      </c>
    </row>
    <row r="998" spans="2:15" x14ac:dyDescent="0.25">
      <c r="B998" s="175" t="s">
        <v>674</v>
      </c>
      <c r="C998" s="175" t="s">
        <v>113</v>
      </c>
      <c r="D998" s="175">
        <v>1.0999999999999999E-2</v>
      </c>
      <c r="E998" s="175">
        <v>3.3000999999999996E-2</v>
      </c>
      <c r="F998" s="175">
        <v>1E-3</v>
      </c>
      <c r="G998" s="175" t="s">
        <v>90</v>
      </c>
      <c r="H998" s="175" t="s">
        <v>637</v>
      </c>
      <c r="I998" s="175" t="s">
        <v>155</v>
      </c>
      <c r="J998" s="175" t="s">
        <v>155</v>
      </c>
      <c r="K998" s="175" t="s">
        <v>155</v>
      </c>
      <c r="L998" s="175">
        <v>572.02</v>
      </c>
      <c r="M998" s="175">
        <v>1057.8000000000002</v>
      </c>
      <c r="N998" s="175">
        <v>572.02</v>
      </c>
      <c r="O998" s="175">
        <v>1057.1999999999998</v>
      </c>
    </row>
    <row r="999" spans="2:15" x14ac:dyDescent="0.25">
      <c r="B999" s="175" t="s">
        <v>675</v>
      </c>
      <c r="C999" s="175" t="s">
        <v>113</v>
      </c>
      <c r="D999" s="175">
        <v>3.3000000000000002E-2</v>
      </c>
      <c r="E999" s="175">
        <v>0.11001000000000001</v>
      </c>
      <c r="F999" s="175">
        <v>1.0000000000000001E-5</v>
      </c>
      <c r="G999" s="175" t="s">
        <v>90</v>
      </c>
      <c r="H999" s="175" t="s">
        <v>637</v>
      </c>
      <c r="I999" s="175" t="s">
        <v>155</v>
      </c>
      <c r="J999" s="175" t="s">
        <v>155</v>
      </c>
      <c r="K999" s="175" t="s">
        <v>155</v>
      </c>
      <c r="L999" s="175">
        <v>120</v>
      </c>
      <c r="M999" s="175">
        <v>5200</v>
      </c>
      <c r="N999" s="175">
        <v>115.61</v>
      </c>
      <c r="O999" s="175">
        <v>5195.5999999999995</v>
      </c>
    </row>
    <row r="1000" spans="2:15" x14ac:dyDescent="0.25">
      <c r="B1000" s="175" t="s">
        <v>676</v>
      </c>
      <c r="C1000" s="175" t="s">
        <v>113</v>
      </c>
      <c r="D1000" s="175">
        <v>3.3000000000000002E-2</v>
      </c>
      <c r="E1000" s="175">
        <v>0.11001000000000001</v>
      </c>
      <c r="F1000" s="175">
        <v>1E-4</v>
      </c>
      <c r="G1000" s="175" t="s">
        <v>90</v>
      </c>
      <c r="H1000" s="175" t="s">
        <v>637</v>
      </c>
      <c r="I1000" s="175" t="s">
        <v>155</v>
      </c>
      <c r="J1000" s="175" t="s">
        <v>155</v>
      </c>
      <c r="K1000" s="175" t="s">
        <v>155</v>
      </c>
      <c r="L1000" s="175">
        <v>121.85000000000001</v>
      </c>
      <c r="M1000" s="175">
        <v>5183.2</v>
      </c>
      <c r="N1000" s="175">
        <v>122.72</v>
      </c>
      <c r="O1000" s="175">
        <v>5152.8</v>
      </c>
    </row>
    <row r="1001" spans="2:15" x14ac:dyDescent="0.25">
      <c r="B1001" s="175" t="s">
        <v>677</v>
      </c>
      <c r="C1001" s="175" t="s">
        <v>113</v>
      </c>
      <c r="D1001" s="175">
        <v>3.3000000000000002E-2</v>
      </c>
      <c r="E1001" s="175">
        <v>0.11001000000000001</v>
      </c>
      <c r="F1001" s="175">
        <v>1E-3</v>
      </c>
      <c r="G1001" s="175" t="s">
        <v>90</v>
      </c>
      <c r="H1001" s="175" t="s">
        <v>637</v>
      </c>
      <c r="I1001" s="175" t="s">
        <v>155</v>
      </c>
      <c r="J1001" s="175" t="s">
        <v>155</v>
      </c>
      <c r="K1001" s="175" t="s">
        <v>155</v>
      </c>
      <c r="L1001" s="175">
        <v>536.63</v>
      </c>
      <c r="M1001" s="175">
        <v>3284.2</v>
      </c>
      <c r="N1001" s="175">
        <v>536.45000000000005</v>
      </c>
      <c r="O1001" s="175">
        <v>3282</v>
      </c>
    </row>
    <row r="1002" spans="2:15" x14ac:dyDescent="0.25">
      <c r="B1002" s="175" t="s">
        <v>678</v>
      </c>
      <c r="C1002" s="175" t="s">
        <v>113</v>
      </c>
      <c r="D1002" s="175">
        <v>3.3000000000000002E-2</v>
      </c>
      <c r="E1002" s="175">
        <v>0.11001000000000001</v>
      </c>
      <c r="F1002" s="175">
        <v>0.01</v>
      </c>
      <c r="G1002" s="175" t="s">
        <v>90</v>
      </c>
      <c r="H1002" s="175" t="s">
        <v>637</v>
      </c>
      <c r="I1002" s="175" t="s">
        <v>155</v>
      </c>
      <c r="J1002" s="175" t="s">
        <v>155</v>
      </c>
      <c r="K1002" s="175" t="s">
        <v>155</v>
      </c>
      <c r="L1002" s="175">
        <v>5766.3</v>
      </c>
      <c r="M1002" s="175">
        <v>438.5</v>
      </c>
      <c r="N1002" s="175">
        <v>5766.3</v>
      </c>
      <c r="O1002" s="175">
        <v>436.53</v>
      </c>
    </row>
    <row r="1003" spans="2:15" x14ac:dyDescent="0.25">
      <c r="B1003" s="175" t="s">
        <v>679</v>
      </c>
      <c r="C1003" s="175" t="s">
        <v>113</v>
      </c>
      <c r="D1003" s="175">
        <v>0.11</v>
      </c>
      <c r="E1003" s="175">
        <v>0.33000999999999997</v>
      </c>
      <c r="F1003" s="175">
        <v>1.0000000000000001E-5</v>
      </c>
      <c r="G1003" s="175" t="s">
        <v>90</v>
      </c>
      <c r="H1003" s="175" t="s">
        <v>3</v>
      </c>
      <c r="I1003" s="175" t="s">
        <v>155</v>
      </c>
      <c r="J1003" s="175" t="s">
        <v>155</v>
      </c>
      <c r="K1003" s="175" t="s">
        <v>155</v>
      </c>
      <c r="L1003" s="175">
        <v>0.35</v>
      </c>
      <c r="M1003" s="175">
        <v>5.2</v>
      </c>
      <c r="N1003" s="175">
        <v>0.34612999999999999</v>
      </c>
      <c r="O1003" s="175">
        <v>5.1997999999999998</v>
      </c>
    </row>
    <row r="1004" spans="2:15" x14ac:dyDescent="0.25">
      <c r="B1004" s="175" t="s">
        <v>680</v>
      </c>
      <c r="C1004" s="175" t="s">
        <v>113</v>
      </c>
      <c r="D1004" s="175">
        <v>0.11</v>
      </c>
      <c r="E1004" s="175">
        <v>0.33000999999999997</v>
      </c>
      <c r="F1004" s="175">
        <v>1E-4</v>
      </c>
      <c r="G1004" s="175" t="s">
        <v>90</v>
      </c>
      <c r="H1004" s="175" t="s">
        <v>3</v>
      </c>
      <c r="I1004" s="175" t="s">
        <v>155</v>
      </c>
      <c r="J1004" s="175" t="s">
        <v>155</v>
      </c>
      <c r="K1004" s="175" t="s">
        <v>155</v>
      </c>
      <c r="L1004" s="175">
        <v>0.35</v>
      </c>
      <c r="M1004" s="175">
        <v>5.2</v>
      </c>
      <c r="N1004" s="175">
        <v>0.34836</v>
      </c>
      <c r="O1004" s="175">
        <v>5.1952999999999996</v>
      </c>
    </row>
    <row r="1005" spans="2:15" x14ac:dyDescent="0.25">
      <c r="B1005" s="175" t="s">
        <v>681</v>
      </c>
      <c r="C1005" s="175" t="s">
        <v>113</v>
      </c>
      <c r="D1005" s="175">
        <v>0.11</v>
      </c>
      <c r="E1005" s="175">
        <v>0.33000999999999997</v>
      </c>
      <c r="F1005" s="175">
        <v>1E-3</v>
      </c>
      <c r="G1005" s="175" t="s">
        <v>90</v>
      </c>
      <c r="H1005" s="175" t="s">
        <v>3</v>
      </c>
      <c r="I1005" s="175" t="s">
        <v>155</v>
      </c>
      <c r="J1005" s="175" t="s">
        <v>155</v>
      </c>
      <c r="K1005" s="175" t="s">
        <v>155</v>
      </c>
      <c r="L1005" s="175">
        <v>0.55623</v>
      </c>
      <c r="M1005" s="175">
        <v>4.8038000000000007</v>
      </c>
      <c r="N1005" s="175">
        <v>0.55607999999999991</v>
      </c>
      <c r="O1005" s="175">
        <v>4.8037000000000001</v>
      </c>
    </row>
    <row r="1006" spans="2:15" x14ac:dyDescent="0.25">
      <c r="B1006" s="175" t="s">
        <v>682</v>
      </c>
      <c r="C1006" s="175" t="s">
        <v>113</v>
      </c>
      <c r="D1006" s="175">
        <v>0.11</v>
      </c>
      <c r="E1006" s="175">
        <v>0.33000999999999997</v>
      </c>
      <c r="F1006" s="175">
        <v>0.01</v>
      </c>
      <c r="G1006" s="175" t="s">
        <v>90</v>
      </c>
      <c r="H1006" s="175" t="s">
        <v>3</v>
      </c>
      <c r="I1006" s="175" t="s">
        <v>155</v>
      </c>
      <c r="J1006" s="175" t="s">
        <v>155</v>
      </c>
      <c r="K1006" s="175" t="s">
        <v>155</v>
      </c>
      <c r="L1006" s="175">
        <v>5.7038000000000002</v>
      </c>
      <c r="M1006" s="175">
        <v>1.2944</v>
      </c>
      <c r="N1006" s="175">
        <v>5.7038000000000002</v>
      </c>
      <c r="O1006" s="175">
        <v>1.2937999999999998</v>
      </c>
    </row>
    <row r="1007" spans="2:15" x14ac:dyDescent="0.25">
      <c r="B1007" s="175" t="s">
        <v>683</v>
      </c>
      <c r="C1007" s="175" t="s">
        <v>113</v>
      </c>
      <c r="D1007" s="175">
        <v>0.33</v>
      </c>
      <c r="E1007" s="175">
        <v>1.1000999999999999</v>
      </c>
      <c r="F1007" s="175">
        <v>1E-4</v>
      </c>
      <c r="G1007" s="175" t="s">
        <v>90</v>
      </c>
      <c r="H1007" s="175" t="s">
        <v>3</v>
      </c>
      <c r="I1007" s="175" t="s">
        <v>155</v>
      </c>
      <c r="J1007" s="175" t="s">
        <v>155</v>
      </c>
      <c r="K1007" s="175" t="s">
        <v>155</v>
      </c>
      <c r="L1007" s="175">
        <v>1.2</v>
      </c>
      <c r="M1007" s="175">
        <v>5.2</v>
      </c>
      <c r="N1007" s="175">
        <v>1.1557999999999999</v>
      </c>
      <c r="O1007" s="175">
        <v>5.1983000000000006</v>
      </c>
    </row>
    <row r="1008" spans="2:15" x14ac:dyDescent="0.25">
      <c r="B1008" s="175" t="s">
        <v>684</v>
      </c>
      <c r="C1008" s="175" t="s">
        <v>113</v>
      </c>
      <c r="D1008" s="175">
        <v>0.33</v>
      </c>
      <c r="E1008" s="175">
        <v>1.1000999999999999</v>
      </c>
      <c r="F1008" s="175">
        <v>1E-3</v>
      </c>
      <c r="G1008" s="175" t="s">
        <v>90</v>
      </c>
      <c r="H1008" s="175" t="s">
        <v>3</v>
      </c>
      <c r="I1008" s="175" t="s">
        <v>155</v>
      </c>
      <c r="J1008" s="175" t="s">
        <v>155</v>
      </c>
      <c r="K1008" s="175" t="s">
        <v>155</v>
      </c>
      <c r="L1008" s="175">
        <v>1.2193000000000001</v>
      </c>
      <c r="M1008" s="175">
        <v>5.1824999999999992</v>
      </c>
      <c r="N1008" s="175">
        <v>1.2267999999999999</v>
      </c>
      <c r="O1008" s="175">
        <v>5.1555</v>
      </c>
    </row>
    <row r="1009" spans="2:15" x14ac:dyDescent="0.25">
      <c r="B1009" s="175" t="s">
        <v>685</v>
      </c>
      <c r="C1009" s="175" t="s">
        <v>113</v>
      </c>
      <c r="D1009" s="175">
        <v>0.33</v>
      </c>
      <c r="E1009" s="175">
        <v>1.1000999999999999</v>
      </c>
      <c r="F1009" s="175">
        <v>0.01</v>
      </c>
      <c r="G1009" s="175" t="s">
        <v>90</v>
      </c>
      <c r="H1009" s="175" t="s">
        <v>3</v>
      </c>
      <c r="I1009" s="175" t="s">
        <v>155</v>
      </c>
      <c r="J1009" s="175" t="s">
        <v>155</v>
      </c>
      <c r="K1009" s="175" t="s">
        <v>155</v>
      </c>
      <c r="L1009" s="175">
        <v>5.3658000000000001</v>
      </c>
      <c r="M1009" s="175">
        <v>3.2864999999999998</v>
      </c>
      <c r="N1009" s="175">
        <v>5.3640999999999996</v>
      </c>
      <c r="O1009" s="175">
        <v>3.2842000000000002</v>
      </c>
    </row>
    <row r="1010" spans="2:15" x14ac:dyDescent="0.25">
      <c r="B1010" s="175" t="s">
        <v>686</v>
      </c>
      <c r="C1010" s="175" t="s">
        <v>113</v>
      </c>
      <c r="D1010" s="175">
        <v>0.33</v>
      </c>
      <c r="E1010" s="175">
        <v>1.1000999999999999</v>
      </c>
      <c r="F1010" s="175">
        <v>0.1</v>
      </c>
      <c r="G1010" s="175" t="s">
        <v>90</v>
      </c>
      <c r="H1010" s="175" t="s">
        <v>3</v>
      </c>
      <c r="I1010" s="175" t="s">
        <v>155</v>
      </c>
      <c r="J1010" s="175" t="s">
        <v>155</v>
      </c>
      <c r="K1010" s="175" t="s">
        <v>155</v>
      </c>
      <c r="L1010" s="175">
        <v>57.662999999999997</v>
      </c>
      <c r="M1010" s="175">
        <v>0.43886000000000003</v>
      </c>
      <c r="N1010" s="175">
        <v>57.662999999999997</v>
      </c>
      <c r="O1010" s="175">
        <v>0.43689</v>
      </c>
    </row>
    <row r="1011" spans="2:15" x14ac:dyDescent="0.25">
      <c r="B1011" s="175" t="s">
        <v>687</v>
      </c>
      <c r="C1011" s="175" t="s">
        <v>113</v>
      </c>
      <c r="D1011" s="175">
        <v>1.1000000000000001</v>
      </c>
      <c r="E1011" s="175">
        <v>3.3001</v>
      </c>
      <c r="F1011" s="175">
        <v>1E-4</v>
      </c>
      <c r="G1011" s="175" t="s">
        <v>90</v>
      </c>
      <c r="H1011" s="175" t="s">
        <v>3</v>
      </c>
      <c r="I1011" s="175" t="s">
        <v>155</v>
      </c>
      <c r="J1011" s="175" t="s">
        <v>155</v>
      </c>
      <c r="K1011" s="175" t="s">
        <v>155</v>
      </c>
      <c r="L1011" s="175">
        <v>3.5</v>
      </c>
      <c r="M1011" s="175">
        <v>5.2</v>
      </c>
      <c r="N1011" s="175">
        <v>3.4636</v>
      </c>
      <c r="O1011" s="175">
        <v>5.1989000000000001</v>
      </c>
    </row>
    <row r="1012" spans="2:15" x14ac:dyDescent="0.25">
      <c r="B1012" s="175" t="s">
        <v>688</v>
      </c>
      <c r="C1012" s="175" t="s">
        <v>113</v>
      </c>
      <c r="D1012" s="175">
        <v>1.1000000000000001</v>
      </c>
      <c r="E1012" s="175">
        <v>3.3001</v>
      </c>
      <c r="F1012" s="175">
        <v>1E-3</v>
      </c>
      <c r="G1012" s="175" t="s">
        <v>90</v>
      </c>
      <c r="H1012" s="175" t="s">
        <v>3</v>
      </c>
      <c r="I1012" s="175" t="s">
        <v>155</v>
      </c>
      <c r="J1012" s="175" t="s">
        <v>155</v>
      </c>
      <c r="K1012" s="175" t="s">
        <v>155</v>
      </c>
      <c r="L1012" s="175">
        <v>3.5</v>
      </c>
      <c r="M1012" s="175">
        <v>5.2</v>
      </c>
      <c r="N1012" s="175">
        <v>3.4866000000000001</v>
      </c>
      <c r="O1012" s="175">
        <v>5.1943999999999999</v>
      </c>
    </row>
    <row r="1013" spans="2:15" x14ac:dyDescent="0.25">
      <c r="B1013" s="175" t="s">
        <v>689</v>
      </c>
      <c r="C1013" s="175" t="s">
        <v>113</v>
      </c>
      <c r="D1013" s="175">
        <v>1.1000000000000001</v>
      </c>
      <c r="E1013" s="175">
        <v>3.3001</v>
      </c>
      <c r="F1013" s="175">
        <v>0.01</v>
      </c>
      <c r="G1013" s="175" t="s">
        <v>90</v>
      </c>
      <c r="H1013" s="175" t="s">
        <v>3</v>
      </c>
      <c r="I1013" s="175" t="s">
        <v>155</v>
      </c>
      <c r="J1013" s="175" t="s">
        <v>155</v>
      </c>
      <c r="K1013" s="175" t="s">
        <v>155</v>
      </c>
      <c r="L1013" s="175">
        <v>5.5760999999999994</v>
      </c>
      <c r="M1013" s="175">
        <v>4.8038999999999996</v>
      </c>
      <c r="N1013" s="175">
        <v>5.5633999999999997</v>
      </c>
      <c r="O1013" s="175">
        <v>4.8029000000000002</v>
      </c>
    </row>
    <row r="1014" spans="2:15" x14ac:dyDescent="0.25">
      <c r="B1014" s="175" t="s">
        <v>690</v>
      </c>
      <c r="C1014" s="175" t="s">
        <v>113</v>
      </c>
      <c r="D1014" s="175">
        <v>1.1000000000000001</v>
      </c>
      <c r="E1014" s="175">
        <v>3.3001</v>
      </c>
      <c r="F1014" s="175">
        <v>0.1</v>
      </c>
      <c r="G1014" s="175" t="s">
        <v>90</v>
      </c>
      <c r="H1014" s="175" t="s">
        <v>3</v>
      </c>
      <c r="I1014" s="175" t="s">
        <v>155</v>
      </c>
      <c r="J1014" s="175" t="s">
        <v>155</v>
      </c>
      <c r="K1014" s="175" t="s">
        <v>155</v>
      </c>
      <c r="L1014" s="175">
        <v>57.042999999999999</v>
      </c>
      <c r="M1014" s="175">
        <v>1.2990999999999999</v>
      </c>
      <c r="N1014" s="175">
        <v>57.037999999999997</v>
      </c>
      <c r="O1014" s="175">
        <v>1.2937000000000001</v>
      </c>
    </row>
    <row r="1015" spans="2:15" x14ac:dyDescent="0.25">
      <c r="B1015" s="175" t="s">
        <v>691</v>
      </c>
      <c r="C1015" s="175" t="s">
        <v>113</v>
      </c>
      <c r="D1015" s="175">
        <v>3.3</v>
      </c>
      <c r="E1015" s="175">
        <v>11.000999999999999</v>
      </c>
      <c r="F1015" s="175">
        <v>1E-3</v>
      </c>
      <c r="G1015" s="175" t="s">
        <v>90</v>
      </c>
      <c r="H1015" s="175" t="s">
        <v>3</v>
      </c>
      <c r="I1015" s="175" t="s">
        <v>155</v>
      </c>
      <c r="J1015" s="175" t="s">
        <v>155</v>
      </c>
      <c r="K1015" s="175" t="s">
        <v>155</v>
      </c>
      <c r="L1015" s="175">
        <v>13</v>
      </c>
      <c r="M1015" s="175">
        <v>5.2</v>
      </c>
      <c r="N1015" s="175">
        <v>12.076000000000001</v>
      </c>
      <c r="O1015" s="175">
        <v>5.1982999999999997</v>
      </c>
    </row>
    <row r="1016" spans="2:15" x14ac:dyDescent="0.25">
      <c r="B1016" s="175" t="s">
        <v>692</v>
      </c>
      <c r="C1016" s="175" t="s">
        <v>113</v>
      </c>
      <c r="D1016" s="175">
        <v>3.3</v>
      </c>
      <c r="E1016" s="175">
        <v>11.000999999999999</v>
      </c>
      <c r="F1016" s="175">
        <v>0.01</v>
      </c>
      <c r="G1016" s="175" t="s">
        <v>90</v>
      </c>
      <c r="H1016" s="175" t="s">
        <v>3</v>
      </c>
      <c r="I1016" s="175" t="s">
        <v>155</v>
      </c>
      <c r="J1016" s="175" t="s">
        <v>155</v>
      </c>
      <c r="K1016" s="175" t="s">
        <v>155</v>
      </c>
      <c r="L1016" s="175">
        <v>13</v>
      </c>
      <c r="M1016" s="175">
        <v>5.2</v>
      </c>
      <c r="N1016" s="175">
        <v>12.712999999999999</v>
      </c>
      <c r="O1016" s="175">
        <v>5.1555999999999997</v>
      </c>
    </row>
    <row r="1017" spans="2:15" x14ac:dyDescent="0.25">
      <c r="B1017" s="175" t="s">
        <v>693</v>
      </c>
      <c r="C1017" s="175" t="s">
        <v>113</v>
      </c>
      <c r="D1017" s="175">
        <v>3.3</v>
      </c>
      <c r="E1017" s="175">
        <v>11.000999999999999</v>
      </c>
      <c r="F1017" s="175">
        <v>0.1</v>
      </c>
      <c r="G1017" s="175" t="s">
        <v>90</v>
      </c>
      <c r="H1017" s="175" t="s">
        <v>3</v>
      </c>
      <c r="I1017" s="175" t="s">
        <v>155</v>
      </c>
      <c r="J1017" s="175" t="s">
        <v>155</v>
      </c>
      <c r="K1017" s="175" t="s">
        <v>155</v>
      </c>
      <c r="L1017" s="175">
        <v>53.665999999999997</v>
      </c>
      <c r="M1017" s="175">
        <v>3.2879</v>
      </c>
      <c r="N1017" s="175">
        <v>53.64</v>
      </c>
      <c r="O1017" s="175">
        <v>3.2843</v>
      </c>
    </row>
    <row r="1018" spans="2:15" x14ac:dyDescent="0.25">
      <c r="B1018" s="175" t="s">
        <v>694</v>
      </c>
      <c r="C1018" s="175" t="s">
        <v>113</v>
      </c>
      <c r="D1018" s="175">
        <v>3.3</v>
      </c>
      <c r="E1018" s="175">
        <v>11.000999999999999</v>
      </c>
      <c r="F1018" s="175">
        <v>1</v>
      </c>
      <c r="G1018" s="175" t="s">
        <v>90</v>
      </c>
      <c r="H1018" s="175" t="s">
        <v>3</v>
      </c>
      <c r="I1018" s="175" t="s">
        <v>155</v>
      </c>
      <c r="J1018" s="175" t="s">
        <v>155</v>
      </c>
      <c r="K1018" s="175" t="s">
        <v>155</v>
      </c>
      <c r="L1018" s="175">
        <v>576.63</v>
      </c>
      <c r="M1018" s="175">
        <v>0.43998999999999999</v>
      </c>
      <c r="N1018" s="175">
        <v>576.63</v>
      </c>
      <c r="O1018" s="175">
        <v>0.43690000000000001</v>
      </c>
    </row>
    <row r="1019" spans="2:15" x14ac:dyDescent="0.25">
      <c r="B1019" s="175" t="s">
        <v>695</v>
      </c>
      <c r="C1019" s="175" t="s">
        <v>113</v>
      </c>
      <c r="D1019" s="175">
        <v>11</v>
      </c>
      <c r="E1019" s="175">
        <v>33.000999999999998</v>
      </c>
      <c r="F1019" s="175">
        <v>1E-3</v>
      </c>
      <c r="G1019" s="175" t="s">
        <v>90</v>
      </c>
      <c r="H1019" s="175" t="s">
        <v>3</v>
      </c>
      <c r="I1019" s="175" t="s">
        <v>155</v>
      </c>
      <c r="J1019" s="175" t="s">
        <v>155</v>
      </c>
      <c r="K1019" s="175" t="s">
        <v>155</v>
      </c>
      <c r="L1019" s="175">
        <v>35</v>
      </c>
      <c r="M1019" s="175">
        <v>8.6999999999999993</v>
      </c>
      <c r="N1019" s="175">
        <v>34.642000000000003</v>
      </c>
      <c r="O1019" s="175">
        <v>8.6618999999999993</v>
      </c>
    </row>
    <row r="1020" spans="2:15" x14ac:dyDescent="0.25">
      <c r="B1020" s="175" t="s">
        <v>696</v>
      </c>
      <c r="C1020" s="175" t="s">
        <v>113</v>
      </c>
      <c r="D1020" s="175">
        <v>11</v>
      </c>
      <c r="E1020" s="175">
        <v>33.000999999999998</v>
      </c>
      <c r="F1020" s="175">
        <v>0.01</v>
      </c>
      <c r="G1020" s="175" t="s">
        <v>90</v>
      </c>
      <c r="H1020" s="175" t="s">
        <v>3</v>
      </c>
      <c r="I1020" s="175" t="s">
        <v>155</v>
      </c>
      <c r="J1020" s="175" t="s">
        <v>155</v>
      </c>
      <c r="K1020" s="175" t="s">
        <v>155</v>
      </c>
      <c r="L1020" s="175">
        <v>35</v>
      </c>
      <c r="M1020" s="175">
        <v>8.6999999999999993</v>
      </c>
      <c r="N1020" s="175">
        <v>34.805999999999997</v>
      </c>
      <c r="O1020" s="175">
        <v>8.6585000000000001</v>
      </c>
    </row>
    <row r="1021" spans="2:15" x14ac:dyDescent="0.25">
      <c r="B1021" s="175" t="s">
        <v>697</v>
      </c>
      <c r="C1021" s="175" t="s">
        <v>113</v>
      </c>
      <c r="D1021" s="175">
        <v>11</v>
      </c>
      <c r="E1021" s="175">
        <v>33.000999999999998</v>
      </c>
      <c r="F1021" s="175">
        <v>0.1</v>
      </c>
      <c r="G1021" s="175" t="s">
        <v>90</v>
      </c>
      <c r="H1021" s="175" t="s">
        <v>3</v>
      </c>
      <c r="I1021" s="175" t="s">
        <v>155</v>
      </c>
      <c r="J1021" s="175" t="s">
        <v>155</v>
      </c>
      <c r="K1021" s="175" t="s">
        <v>155</v>
      </c>
      <c r="L1021" s="175">
        <v>50.507999999999996</v>
      </c>
      <c r="M1021" s="175">
        <v>8.3397000000000006</v>
      </c>
      <c r="N1021" s="175">
        <v>50.436999999999998</v>
      </c>
      <c r="O1021" s="175">
        <v>8.3396000000000008</v>
      </c>
    </row>
    <row r="1022" spans="2:15" x14ac:dyDescent="0.25">
      <c r="B1022" s="175" t="s">
        <v>698</v>
      </c>
      <c r="C1022" s="175" t="s">
        <v>113</v>
      </c>
      <c r="D1022" s="175">
        <v>11</v>
      </c>
      <c r="E1022" s="175">
        <v>33.000999999999998</v>
      </c>
      <c r="F1022" s="175">
        <v>1</v>
      </c>
      <c r="G1022" s="175" t="s">
        <v>90</v>
      </c>
      <c r="H1022" s="175" t="s">
        <v>3</v>
      </c>
      <c r="I1022" s="175" t="s">
        <v>155</v>
      </c>
      <c r="J1022" s="175" t="s">
        <v>155</v>
      </c>
      <c r="K1022" s="175" t="s">
        <v>155</v>
      </c>
      <c r="L1022" s="175">
        <v>557.54999999999995</v>
      </c>
      <c r="M1022" s="175">
        <v>3.1193</v>
      </c>
      <c r="N1022" s="175">
        <v>557.52</v>
      </c>
      <c r="O1022" s="175">
        <v>3.1158000000000001</v>
      </c>
    </row>
    <row r="1023" spans="2:15" x14ac:dyDescent="0.25">
      <c r="B1023" s="175" t="s">
        <v>699</v>
      </c>
      <c r="C1023" s="175" t="s">
        <v>113</v>
      </c>
      <c r="D1023" s="175">
        <v>33</v>
      </c>
      <c r="E1023" s="175">
        <v>110.01</v>
      </c>
      <c r="F1023" s="175">
        <v>0.01</v>
      </c>
      <c r="G1023" s="175" t="s">
        <v>90</v>
      </c>
      <c r="H1023" s="175" t="s">
        <v>700</v>
      </c>
      <c r="I1023" s="175" t="s">
        <v>155</v>
      </c>
      <c r="J1023" s="175" t="s">
        <v>155</v>
      </c>
      <c r="K1023" s="175" t="s">
        <v>155</v>
      </c>
      <c r="L1023" s="175">
        <v>120</v>
      </c>
      <c r="M1023" s="175">
        <v>13</v>
      </c>
      <c r="N1023" s="175">
        <v>115.63</v>
      </c>
      <c r="O1023" s="175">
        <v>12.701000000000001</v>
      </c>
    </row>
    <row r="1024" spans="2:15" x14ac:dyDescent="0.25">
      <c r="B1024" s="175" t="s">
        <v>701</v>
      </c>
      <c r="C1024" s="175" t="s">
        <v>113</v>
      </c>
      <c r="D1024" s="175">
        <v>33</v>
      </c>
      <c r="E1024" s="175">
        <v>110.01</v>
      </c>
      <c r="F1024" s="175">
        <v>0.1</v>
      </c>
      <c r="G1024" s="175" t="s">
        <v>90</v>
      </c>
      <c r="H1024" s="175" t="s">
        <v>700</v>
      </c>
      <c r="I1024" s="175" t="s">
        <v>155</v>
      </c>
      <c r="J1024" s="175" t="s">
        <v>155</v>
      </c>
      <c r="K1024" s="175" t="s">
        <v>155</v>
      </c>
      <c r="L1024" s="175">
        <v>120</v>
      </c>
      <c r="M1024" s="175">
        <v>13</v>
      </c>
      <c r="N1024" s="175">
        <v>119.5</v>
      </c>
      <c r="O1024" s="175">
        <v>12.676</v>
      </c>
    </row>
    <row r="1025" spans="2:15" x14ac:dyDescent="0.25">
      <c r="B1025" s="175" t="s">
        <v>702</v>
      </c>
      <c r="C1025" s="175" t="s">
        <v>113</v>
      </c>
      <c r="D1025" s="175">
        <v>33</v>
      </c>
      <c r="E1025" s="175">
        <v>110.01</v>
      </c>
      <c r="F1025" s="175">
        <v>1</v>
      </c>
      <c r="G1025" s="175" t="s">
        <v>90</v>
      </c>
      <c r="H1025" s="175" t="s">
        <v>700</v>
      </c>
      <c r="I1025" s="175" t="s">
        <v>155</v>
      </c>
      <c r="J1025" s="175" t="s">
        <v>155</v>
      </c>
      <c r="K1025" s="175" t="s">
        <v>155</v>
      </c>
      <c r="L1025" s="175">
        <v>430.99</v>
      </c>
      <c r="M1025" s="175">
        <v>10.808999999999999</v>
      </c>
      <c r="N1025" s="175">
        <v>430.28</v>
      </c>
      <c r="O1025" s="175">
        <v>10.808</v>
      </c>
    </row>
    <row r="1026" spans="2:15" x14ac:dyDescent="0.25">
      <c r="B1026" s="175" t="s">
        <v>703</v>
      </c>
      <c r="C1026" s="175" t="s">
        <v>113</v>
      </c>
      <c r="D1026" s="175">
        <v>33</v>
      </c>
      <c r="E1026" s="175">
        <v>110.01</v>
      </c>
      <c r="F1026" s="175">
        <v>10</v>
      </c>
      <c r="G1026" s="175" t="s">
        <v>90</v>
      </c>
      <c r="H1026" s="175" t="s">
        <v>700</v>
      </c>
      <c r="I1026" s="175" t="s">
        <v>155</v>
      </c>
      <c r="J1026" s="175" t="s">
        <v>155</v>
      </c>
      <c r="K1026" s="175" t="s">
        <v>155</v>
      </c>
      <c r="L1026" s="175">
        <v>5725.6</v>
      </c>
      <c r="M1026" s="175">
        <v>2.2155999999999998</v>
      </c>
      <c r="N1026" s="175">
        <v>5725.3</v>
      </c>
      <c r="O1026" s="175">
        <v>2.2101000000000002</v>
      </c>
    </row>
    <row r="1027" spans="2:15" x14ac:dyDescent="0.25">
      <c r="B1027" s="175" t="s">
        <v>1566</v>
      </c>
      <c r="C1027" s="175" t="s">
        <v>113</v>
      </c>
      <c r="D1027" s="175">
        <v>110</v>
      </c>
      <c r="E1027" s="175">
        <v>110.1</v>
      </c>
      <c r="F1027" s="175">
        <v>0.01</v>
      </c>
      <c r="G1027" s="175" t="s">
        <v>90</v>
      </c>
      <c r="H1027" s="175" t="s">
        <v>3</v>
      </c>
      <c r="I1027" s="175" t="s">
        <v>155</v>
      </c>
      <c r="J1027" s="175" t="s">
        <v>155</v>
      </c>
      <c r="K1027" s="175" t="s">
        <v>155</v>
      </c>
      <c r="L1027" s="175">
        <v>120</v>
      </c>
      <c r="M1027" s="175">
        <v>13</v>
      </c>
      <c r="N1027" s="175">
        <v>115.63</v>
      </c>
      <c r="O1027" s="175">
        <v>12.701000000000001</v>
      </c>
    </row>
    <row r="1028" spans="2:15" x14ac:dyDescent="0.25">
      <c r="B1028" s="175" t="s">
        <v>1567</v>
      </c>
      <c r="C1028" s="175" t="s">
        <v>113</v>
      </c>
      <c r="D1028" s="175">
        <v>110</v>
      </c>
      <c r="E1028" s="175">
        <v>110.1</v>
      </c>
      <c r="F1028" s="175">
        <v>0.1</v>
      </c>
      <c r="G1028" s="175" t="s">
        <v>90</v>
      </c>
      <c r="H1028" s="175" t="s">
        <v>3</v>
      </c>
      <c r="I1028" s="175" t="s">
        <v>155</v>
      </c>
      <c r="J1028" s="175" t="s">
        <v>155</v>
      </c>
      <c r="K1028" s="175" t="s">
        <v>155</v>
      </c>
      <c r="L1028" s="175">
        <v>120</v>
      </c>
      <c r="M1028" s="175">
        <v>13</v>
      </c>
      <c r="N1028" s="175">
        <v>119.5</v>
      </c>
      <c r="O1028" s="175">
        <v>12.676</v>
      </c>
    </row>
    <row r="1029" spans="2:15" x14ac:dyDescent="0.25">
      <c r="B1029" s="175" t="s">
        <v>1568</v>
      </c>
      <c r="C1029" s="175" t="s">
        <v>113</v>
      </c>
      <c r="D1029" s="175">
        <v>110</v>
      </c>
      <c r="E1029" s="175">
        <v>110.1</v>
      </c>
      <c r="F1029" s="175">
        <v>1</v>
      </c>
      <c r="G1029" s="175" t="s">
        <v>90</v>
      </c>
      <c r="H1029" s="175" t="s">
        <v>3</v>
      </c>
      <c r="I1029" s="175" t="s">
        <v>155</v>
      </c>
      <c r="J1029" s="175" t="s">
        <v>155</v>
      </c>
      <c r="K1029" s="175" t="s">
        <v>155</v>
      </c>
      <c r="L1029" s="175">
        <v>430.99</v>
      </c>
      <c r="M1029" s="175">
        <v>10.808999999999999</v>
      </c>
      <c r="N1029" s="175">
        <v>430.28</v>
      </c>
      <c r="O1029" s="175">
        <v>10.808</v>
      </c>
    </row>
    <row r="1030" spans="2:15" x14ac:dyDescent="0.25">
      <c r="B1030" s="175" t="s">
        <v>1569</v>
      </c>
      <c r="C1030" s="175" t="s">
        <v>113</v>
      </c>
      <c r="D1030" s="175">
        <v>110</v>
      </c>
      <c r="E1030" s="175">
        <v>110.1</v>
      </c>
      <c r="F1030" s="175">
        <v>10</v>
      </c>
      <c r="G1030" s="175" t="s">
        <v>90</v>
      </c>
      <c r="H1030" s="175" t="s">
        <v>3</v>
      </c>
      <c r="I1030" s="175" t="s">
        <v>155</v>
      </c>
      <c r="J1030" s="175" t="s">
        <v>155</v>
      </c>
      <c r="K1030" s="175" t="s">
        <v>155</v>
      </c>
      <c r="L1030" s="175">
        <v>5725.6</v>
      </c>
      <c r="M1030" s="175">
        <v>2.2155999999999998</v>
      </c>
      <c r="N1030" s="175">
        <v>5725.3</v>
      </c>
      <c r="O1030" s="175">
        <v>2.2101000000000002</v>
      </c>
    </row>
    <row r="1031" spans="2:15" x14ac:dyDescent="0.25">
      <c r="B1031" s="175" t="s">
        <v>1570</v>
      </c>
      <c r="C1031" s="175" t="s">
        <v>1117</v>
      </c>
      <c r="D1031" s="175">
        <v>-250</v>
      </c>
      <c r="E1031" s="175">
        <v>-99.9</v>
      </c>
      <c r="F1031" s="175">
        <v>0.1</v>
      </c>
      <c r="G1031" s="175" t="s">
        <v>5</v>
      </c>
      <c r="H1031" s="175" t="s">
        <v>5</v>
      </c>
      <c r="I1031" s="175"/>
      <c r="J1031" s="175"/>
      <c r="K1031" s="175"/>
      <c r="L1031" s="175">
        <v>0.58422842381533813</v>
      </c>
      <c r="M1031" s="175">
        <v>0</v>
      </c>
      <c r="N1031" s="175">
        <v>0.58257756275525496</v>
      </c>
      <c r="O1031" s="175">
        <v>0</v>
      </c>
    </row>
    <row r="1032" spans="2:15" x14ac:dyDescent="0.25">
      <c r="B1032" s="175" t="s">
        <v>1571</v>
      </c>
      <c r="C1032" s="175" t="s">
        <v>1117</v>
      </c>
      <c r="D1032" s="175">
        <v>-100</v>
      </c>
      <c r="E1032" s="175">
        <v>-24.9</v>
      </c>
      <c r="F1032" s="175">
        <v>0.1</v>
      </c>
      <c r="G1032" s="175" t="s">
        <v>5</v>
      </c>
      <c r="H1032" s="175" t="s">
        <v>5</v>
      </c>
      <c r="I1032" s="175"/>
      <c r="J1032" s="175"/>
      <c r="K1032" s="175"/>
      <c r="L1032" s="175">
        <v>0.19859292765724584</v>
      </c>
      <c r="M1032" s="175">
        <v>0</v>
      </c>
      <c r="N1032" s="175">
        <v>0.19764767973606681</v>
      </c>
      <c r="O1032" s="175">
        <v>0</v>
      </c>
    </row>
    <row r="1033" spans="2:15" x14ac:dyDescent="0.25">
      <c r="B1033" s="175" t="s">
        <v>1572</v>
      </c>
      <c r="C1033" s="175" t="s">
        <v>1117</v>
      </c>
      <c r="D1033" s="175">
        <v>-25</v>
      </c>
      <c r="E1033" s="175">
        <v>350.1</v>
      </c>
      <c r="F1033" s="175">
        <v>0.1</v>
      </c>
      <c r="G1033" s="175" t="s">
        <v>5</v>
      </c>
      <c r="H1033" s="175" t="s">
        <v>5</v>
      </c>
      <c r="I1033" s="175"/>
      <c r="J1033" s="175"/>
      <c r="K1033" s="175"/>
      <c r="L1033" s="175">
        <v>0.17588372079055786</v>
      </c>
      <c r="M1033" s="175">
        <v>0</v>
      </c>
      <c r="N1033" s="175">
        <v>0.17481572477527779</v>
      </c>
      <c r="O1033" s="175">
        <v>0</v>
      </c>
    </row>
    <row r="1034" spans="2:15" x14ac:dyDescent="0.25">
      <c r="B1034" s="175" t="s">
        <v>1573</v>
      </c>
      <c r="C1034" s="175" t="s">
        <v>1117</v>
      </c>
      <c r="D1034" s="175">
        <v>350</v>
      </c>
      <c r="E1034" s="175">
        <v>650.1</v>
      </c>
      <c r="F1034" s="175">
        <v>0.1</v>
      </c>
      <c r="G1034" s="175" t="s">
        <v>5</v>
      </c>
      <c r="H1034" s="175" t="s">
        <v>5</v>
      </c>
      <c r="I1034" s="175"/>
      <c r="J1034" s="175"/>
      <c r="K1034" s="175"/>
      <c r="L1034" s="175">
        <v>0.19682908375567337</v>
      </c>
      <c r="M1034" s="175">
        <v>0</v>
      </c>
      <c r="N1034" s="175">
        <v>0.19628464572909862</v>
      </c>
      <c r="O1034" s="175">
        <v>0</v>
      </c>
    </row>
    <row r="1035" spans="2:15" x14ac:dyDescent="0.25">
      <c r="B1035" s="175" t="s">
        <v>1574</v>
      </c>
      <c r="C1035" s="175" t="s">
        <v>1117</v>
      </c>
      <c r="D1035" s="175">
        <v>650</v>
      </c>
      <c r="E1035" s="175">
        <v>1000</v>
      </c>
      <c r="F1035" s="175">
        <v>0.1</v>
      </c>
      <c r="G1035" s="175" t="s">
        <v>5</v>
      </c>
      <c r="H1035" s="175" t="s">
        <v>5</v>
      </c>
      <c r="I1035" s="175"/>
      <c r="J1035" s="175"/>
      <c r="K1035" s="175"/>
      <c r="L1035" s="175">
        <v>0.25181161507827815</v>
      </c>
      <c r="M1035" s="175">
        <v>0</v>
      </c>
      <c r="N1035" s="175">
        <v>0.25138628328775375</v>
      </c>
      <c r="O1035" s="175">
        <v>0</v>
      </c>
    </row>
    <row r="1036" spans="2:15" x14ac:dyDescent="0.25">
      <c r="B1036" s="175" t="s">
        <v>1575</v>
      </c>
      <c r="C1036" s="175" t="s">
        <v>1117</v>
      </c>
      <c r="D1036" s="175">
        <v>1000</v>
      </c>
      <c r="E1036" s="175">
        <v>1000.1</v>
      </c>
      <c r="F1036" s="175">
        <v>0.1</v>
      </c>
      <c r="G1036" s="175" t="s">
        <v>5</v>
      </c>
      <c r="H1036" s="175" t="s">
        <v>5</v>
      </c>
      <c r="I1036" s="175"/>
      <c r="J1036" s="175"/>
      <c r="K1036" s="175"/>
      <c r="L1036" s="175">
        <v>0.25181161507827815</v>
      </c>
      <c r="M1036" s="175">
        <v>0</v>
      </c>
      <c r="N1036" s="175">
        <v>0.25138628328775375</v>
      </c>
      <c r="O1036" s="175">
        <v>0</v>
      </c>
    </row>
    <row r="1037" spans="2:15" x14ac:dyDescent="0.25">
      <c r="B1037" s="175" t="s">
        <v>1576</v>
      </c>
      <c r="C1037" s="175" t="s">
        <v>1117</v>
      </c>
      <c r="D1037" s="175">
        <v>-250</v>
      </c>
      <c r="E1037" s="175">
        <v>-99.9</v>
      </c>
      <c r="F1037" s="175">
        <v>1</v>
      </c>
      <c r="G1037" s="175" t="s">
        <v>5</v>
      </c>
      <c r="H1037" s="175" t="s">
        <v>5</v>
      </c>
      <c r="I1037" s="175"/>
      <c r="J1037" s="175"/>
      <c r="K1037" s="175"/>
      <c r="L1037" s="175">
        <v>0.82286180789817798</v>
      </c>
      <c r="M1037" s="175">
        <v>0</v>
      </c>
      <c r="N1037" s="175">
        <v>0.81816661910997879</v>
      </c>
      <c r="O1037" s="175">
        <v>0</v>
      </c>
    </row>
    <row r="1038" spans="2:15" x14ac:dyDescent="0.25">
      <c r="B1038" s="175" t="s">
        <v>1577</v>
      </c>
      <c r="C1038" s="175" t="s">
        <v>1117</v>
      </c>
      <c r="D1038" s="175">
        <v>-100</v>
      </c>
      <c r="E1038" s="175">
        <v>-24.9</v>
      </c>
      <c r="F1038" s="175">
        <v>1</v>
      </c>
      <c r="G1038" s="175" t="s">
        <v>5</v>
      </c>
      <c r="H1038" s="175" t="s">
        <v>5</v>
      </c>
      <c r="I1038" s="175"/>
      <c r="J1038" s="175"/>
      <c r="K1038" s="175"/>
      <c r="L1038" s="175">
        <v>0.60873868592915292</v>
      </c>
      <c r="M1038" s="175">
        <v>0</v>
      </c>
      <c r="N1038" s="175">
        <v>0.60750687675535897</v>
      </c>
      <c r="O1038" s="175">
        <v>0</v>
      </c>
    </row>
    <row r="1039" spans="2:15" x14ac:dyDescent="0.25">
      <c r="B1039" s="175" t="s">
        <v>1578</v>
      </c>
      <c r="C1039" s="175" t="s">
        <v>1117</v>
      </c>
      <c r="D1039" s="175">
        <v>-25</v>
      </c>
      <c r="E1039" s="175">
        <v>350.1</v>
      </c>
      <c r="F1039" s="175">
        <v>1</v>
      </c>
      <c r="G1039" s="175" t="s">
        <v>5</v>
      </c>
      <c r="H1039" s="175" t="s">
        <v>5</v>
      </c>
      <c r="I1039" s="175"/>
      <c r="J1039" s="175"/>
      <c r="K1039" s="175"/>
      <c r="L1039" s="175">
        <v>0.60171315431059569</v>
      </c>
      <c r="M1039" s="175">
        <v>0</v>
      </c>
      <c r="N1039" s="175">
        <v>0.60046693300189791</v>
      </c>
      <c r="O1039" s="175">
        <v>0</v>
      </c>
    </row>
    <row r="1040" spans="2:15" x14ac:dyDescent="0.25">
      <c r="B1040" s="175" t="s">
        <v>1579</v>
      </c>
      <c r="C1040" s="175" t="s">
        <v>1117</v>
      </c>
      <c r="D1040" s="175">
        <v>350</v>
      </c>
      <c r="E1040" s="175">
        <v>650.1</v>
      </c>
      <c r="F1040" s="175">
        <v>1</v>
      </c>
      <c r="G1040" s="175" t="s">
        <v>5</v>
      </c>
      <c r="H1040" s="175" t="s">
        <v>5</v>
      </c>
      <c r="I1040" s="175"/>
      <c r="J1040" s="175"/>
      <c r="K1040" s="175"/>
      <c r="L1040" s="175">
        <v>0.60776950104574878</v>
      </c>
      <c r="M1040" s="175">
        <v>0</v>
      </c>
      <c r="N1040" s="175">
        <v>0.6070647923813387</v>
      </c>
      <c r="O1040" s="175">
        <v>0</v>
      </c>
    </row>
    <row r="1041" spans="2:15" x14ac:dyDescent="0.25">
      <c r="B1041" s="175" t="s">
        <v>1580</v>
      </c>
      <c r="C1041" s="175" t="s">
        <v>1117</v>
      </c>
      <c r="D1041" s="175">
        <v>650</v>
      </c>
      <c r="E1041" s="175">
        <v>1000</v>
      </c>
      <c r="F1041" s="175">
        <v>1</v>
      </c>
      <c r="G1041" s="175" t="s">
        <v>5</v>
      </c>
      <c r="H1041" s="175" t="s">
        <v>5</v>
      </c>
      <c r="I1041" s="175"/>
      <c r="J1041" s="175"/>
      <c r="K1041" s="175"/>
      <c r="L1041" s="175">
        <v>0.62773495018011505</v>
      </c>
      <c r="M1041" s="175">
        <v>0</v>
      </c>
      <c r="N1041" s="175">
        <v>0.62705267994422198</v>
      </c>
      <c r="O1041" s="175">
        <v>0</v>
      </c>
    </row>
    <row r="1042" spans="2:15" x14ac:dyDescent="0.25">
      <c r="B1042" s="175" t="s">
        <v>1581</v>
      </c>
      <c r="C1042" s="175" t="s">
        <v>1117</v>
      </c>
      <c r="D1042" s="175">
        <v>1000</v>
      </c>
      <c r="E1042" s="175">
        <v>1000.1</v>
      </c>
      <c r="F1042" s="175">
        <v>1</v>
      </c>
      <c r="G1042" s="175" t="s">
        <v>5</v>
      </c>
      <c r="H1042" s="175" t="s">
        <v>5</v>
      </c>
      <c r="I1042" s="175"/>
      <c r="J1042" s="175"/>
      <c r="K1042" s="175"/>
      <c r="L1042" s="175">
        <v>0.62773495018011505</v>
      </c>
      <c r="M1042" s="175">
        <v>0</v>
      </c>
      <c r="N1042" s="175">
        <v>0.62705267994422198</v>
      </c>
      <c r="O1042" s="175">
        <v>0</v>
      </c>
    </row>
    <row r="1043" spans="2:15" x14ac:dyDescent="0.25">
      <c r="B1043" s="175" t="s">
        <v>1118</v>
      </c>
      <c r="C1043" s="175" t="s">
        <v>1119</v>
      </c>
      <c r="D1043" s="175">
        <v>-210</v>
      </c>
      <c r="E1043" s="175">
        <v>-99.9</v>
      </c>
      <c r="F1043" s="175">
        <v>0.1</v>
      </c>
      <c r="G1043" s="175" t="s">
        <v>5</v>
      </c>
      <c r="H1043" s="175" t="s">
        <v>5</v>
      </c>
      <c r="I1043" s="175"/>
      <c r="J1043" s="175"/>
      <c r="K1043" s="175"/>
      <c r="L1043" s="175">
        <v>0.32482492761088289</v>
      </c>
      <c r="M1043" s="175">
        <v>0</v>
      </c>
      <c r="N1043" s="175">
        <v>0.31951027618499706</v>
      </c>
      <c r="O1043" s="175">
        <v>0</v>
      </c>
    </row>
    <row r="1044" spans="2:15" x14ac:dyDescent="0.25">
      <c r="B1044" s="175" t="s">
        <v>1582</v>
      </c>
      <c r="C1044" s="175" t="s">
        <v>1119</v>
      </c>
      <c r="D1044" s="175">
        <v>-100</v>
      </c>
      <c r="E1044" s="175">
        <v>-29.9</v>
      </c>
      <c r="F1044" s="175">
        <v>0.1</v>
      </c>
      <c r="G1044" s="175" t="s">
        <v>5</v>
      </c>
      <c r="H1044" s="175" t="s">
        <v>5</v>
      </c>
      <c r="I1044" s="175"/>
      <c r="J1044" s="175"/>
      <c r="K1044" s="175"/>
      <c r="L1044" s="175">
        <v>0.20265709478627572</v>
      </c>
      <c r="M1044" s="175">
        <v>0</v>
      </c>
      <c r="N1044" s="175">
        <v>0.19649070802855273</v>
      </c>
      <c r="O1044" s="175">
        <v>0</v>
      </c>
    </row>
    <row r="1045" spans="2:15" x14ac:dyDescent="0.25">
      <c r="B1045" s="175" t="s">
        <v>1583</v>
      </c>
      <c r="C1045" s="175" t="s">
        <v>1119</v>
      </c>
      <c r="D1045" s="175">
        <v>-30</v>
      </c>
      <c r="E1045" s="175">
        <v>150.1</v>
      </c>
      <c r="F1045" s="175">
        <v>0.1</v>
      </c>
      <c r="G1045" s="175" t="s">
        <v>5</v>
      </c>
      <c r="H1045" s="175" t="s">
        <v>5</v>
      </c>
      <c r="I1045" s="175"/>
      <c r="J1045" s="175"/>
      <c r="K1045" s="175"/>
      <c r="L1045" s="175">
        <v>0.18177460560928196</v>
      </c>
      <c r="M1045" s="175">
        <v>0</v>
      </c>
      <c r="N1045" s="175">
        <v>0.17487340426365131</v>
      </c>
      <c r="O1045" s="175">
        <v>0</v>
      </c>
    </row>
    <row r="1046" spans="2:15" x14ac:dyDescent="0.25">
      <c r="B1046" s="175" t="s">
        <v>1584</v>
      </c>
      <c r="C1046" s="175" t="s">
        <v>1119</v>
      </c>
      <c r="D1046" s="175">
        <v>150</v>
      </c>
      <c r="E1046" s="175">
        <v>760.1</v>
      </c>
      <c r="F1046" s="175">
        <v>0.1</v>
      </c>
      <c r="G1046" s="175" t="s">
        <v>5</v>
      </c>
      <c r="H1046" s="175" t="s">
        <v>5</v>
      </c>
      <c r="I1046" s="175"/>
      <c r="J1046" s="175"/>
      <c r="K1046" s="175"/>
      <c r="L1046" s="175">
        <v>0.20889557181656554</v>
      </c>
      <c r="M1046" s="175">
        <v>0</v>
      </c>
      <c r="N1046" s="175">
        <v>0.20722397356361655</v>
      </c>
      <c r="O1046" s="175">
        <v>0</v>
      </c>
    </row>
    <row r="1047" spans="2:15" x14ac:dyDescent="0.25">
      <c r="B1047" s="175" t="s">
        <v>1585</v>
      </c>
      <c r="C1047" s="175" t="s">
        <v>1119</v>
      </c>
      <c r="D1047" s="175">
        <v>760</v>
      </c>
      <c r="E1047" s="175">
        <v>1200</v>
      </c>
      <c r="F1047" s="175">
        <v>0.1</v>
      </c>
      <c r="G1047" s="175" t="s">
        <v>5</v>
      </c>
      <c r="H1047" s="175" t="s">
        <v>5</v>
      </c>
      <c r="I1047" s="175"/>
      <c r="J1047" s="175"/>
      <c r="K1047" s="175"/>
      <c r="L1047" s="175">
        <v>0.275029812806388</v>
      </c>
      <c r="M1047" s="175">
        <v>0</v>
      </c>
      <c r="N1047" s="175">
        <v>0.2737623298177479</v>
      </c>
      <c r="O1047" s="175">
        <v>0</v>
      </c>
    </row>
    <row r="1048" spans="2:15" x14ac:dyDescent="0.25">
      <c r="B1048" s="175" t="s">
        <v>1586</v>
      </c>
      <c r="C1048" s="175" t="s">
        <v>1119</v>
      </c>
      <c r="D1048" s="175">
        <v>1200</v>
      </c>
      <c r="E1048" s="175">
        <v>1200.0999999999999</v>
      </c>
      <c r="F1048" s="175">
        <v>0.1</v>
      </c>
      <c r="G1048" s="175" t="s">
        <v>5</v>
      </c>
      <c r="H1048" s="175" t="s">
        <v>5</v>
      </c>
      <c r="I1048" s="175"/>
      <c r="J1048" s="175"/>
      <c r="K1048" s="175"/>
      <c r="L1048" s="175">
        <v>0.275029812806388</v>
      </c>
      <c r="M1048" s="175">
        <v>0</v>
      </c>
      <c r="N1048" s="175">
        <v>0.2737623298177479</v>
      </c>
      <c r="O1048" s="175">
        <v>0</v>
      </c>
    </row>
    <row r="1049" spans="2:15" x14ac:dyDescent="0.25">
      <c r="B1049" s="175" t="s">
        <v>1120</v>
      </c>
      <c r="C1049" s="175" t="s">
        <v>1119</v>
      </c>
      <c r="D1049" s="175">
        <v>-210</v>
      </c>
      <c r="E1049" s="175">
        <v>-99.9</v>
      </c>
      <c r="F1049" s="175">
        <v>1</v>
      </c>
      <c r="G1049" s="175" t="s">
        <v>5</v>
      </c>
      <c r="H1049" s="175" t="s">
        <v>5</v>
      </c>
      <c r="I1049" s="175"/>
      <c r="J1049" s="175"/>
      <c r="K1049" s="175"/>
      <c r="L1049" s="175">
        <v>0.66767094037873331</v>
      </c>
      <c r="M1049" s="175">
        <v>0</v>
      </c>
      <c r="N1049" s="175">
        <v>0.65733310930441746</v>
      </c>
      <c r="O1049" s="175">
        <v>0</v>
      </c>
    </row>
    <row r="1050" spans="2:15" x14ac:dyDescent="0.25">
      <c r="B1050" s="175" t="s">
        <v>1587</v>
      </c>
      <c r="C1050" s="175" t="s">
        <v>1119</v>
      </c>
      <c r="D1050" s="175">
        <v>-100</v>
      </c>
      <c r="E1050" s="175">
        <v>-29.9</v>
      </c>
      <c r="F1050" s="175">
        <v>1</v>
      </c>
      <c r="G1050" s="175" t="s">
        <v>5</v>
      </c>
      <c r="H1050" s="175" t="s">
        <v>5</v>
      </c>
      <c r="I1050" s="175"/>
      <c r="J1050" s="175"/>
      <c r="K1050" s="175"/>
      <c r="L1050" s="175">
        <v>0.61518598589708495</v>
      </c>
      <c r="M1050" s="175">
        <v>0</v>
      </c>
      <c r="N1050" s="175">
        <v>0.60713145062791962</v>
      </c>
      <c r="O1050" s="175">
        <v>0</v>
      </c>
    </row>
    <row r="1051" spans="2:15" x14ac:dyDescent="0.25">
      <c r="B1051" s="175" t="s">
        <v>1588</v>
      </c>
      <c r="C1051" s="175" t="s">
        <v>1119</v>
      </c>
      <c r="D1051" s="175">
        <v>-30</v>
      </c>
      <c r="E1051" s="175">
        <v>150.1</v>
      </c>
      <c r="F1051" s="175">
        <v>1</v>
      </c>
      <c r="G1051" s="175" t="s">
        <v>5</v>
      </c>
      <c r="H1051" s="175" t="s">
        <v>5</v>
      </c>
      <c r="I1051" s="175"/>
      <c r="J1051" s="175"/>
      <c r="K1051" s="175"/>
      <c r="L1051" s="175">
        <v>0.60862624526170805</v>
      </c>
      <c r="M1051" s="175">
        <v>0</v>
      </c>
      <c r="N1051" s="175">
        <v>0.6004837279383668</v>
      </c>
      <c r="O1051" s="175">
        <v>0</v>
      </c>
    </row>
    <row r="1052" spans="2:15" x14ac:dyDescent="0.25">
      <c r="B1052" s="175" t="s">
        <v>1589</v>
      </c>
      <c r="C1052" s="175" t="s">
        <v>1119</v>
      </c>
      <c r="D1052" s="175">
        <v>150</v>
      </c>
      <c r="E1052" s="175">
        <v>760.1</v>
      </c>
      <c r="F1052" s="175">
        <v>1</v>
      </c>
      <c r="G1052" s="175" t="s">
        <v>5</v>
      </c>
      <c r="H1052" s="175" t="s">
        <v>5</v>
      </c>
      <c r="I1052" s="175"/>
      <c r="J1052" s="175"/>
      <c r="K1052" s="175"/>
      <c r="L1052" s="175">
        <v>0.61296338719355525</v>
      </c>
      <c r="M1052" s="175">
        <v>0</v>
      </c>
      <c r="N1052" s="175">
        <v>0.61068958990594768</v>
      </c>
      <c r="O1052" s="175">
        <v>0</v>
      </c>
    </row>
    <row r="1053" spans="2:15" x14ac:dyDescent="0.25">
      <c r="B1053" s="175" t="s">
        <v>1590</v>
      </c>
      <c r="C1053" s="175" t="s">
        <v>1119</v>
      </c>
      <c r="D1053" s="175">
        <v>760</v>
      </c>
      <c r="E1053" s="175">
        <v>1200</v>
      </c>
      <c r="F1053" s="175">
        <v>1</v>
      </c>
      <c r="G1053" s="175" t="s">
        <v>5</v>
      </c>
      <c r="H1053" s="175" t="s">
        <v>5</v>
      </c>
      <c r="I1053" s="175"/>
      <c r="J1053" s="175"/>
      <c r="K1053" s="175"/>
      <c r="L1053" s="175">
        <v>0.63853594420951998</v>
      </c>
      <c r="M1053" s="175">
        <v>0</v>
      </c>
      <c r="N1053" s="175">
        <v>0.6363535284943751</v>
      </c>
      <c r="O1053" s="175">
        <v>0</v>
      </c>
    </row>
    <row r="1054" spans="2:15" x14ac:dyDescent="0.25">
      <c r="B1054" s="175" t="s">
        <v>1591</v>
      </c>
      <c r="C1054" s="175" t="s">
        <v>1119</v>
      </c>
      <c r="D1054" s="175">
        <v>1200</v>
      </c>
      <c r="E1054" s="175">
        <v>1200.0999999999999</v>
      </c>
      <c r="F1054" s="175">
        <v>1</v>
      </c>
      <c r="G1054" s="175" t="s">
        <v>5</v>
      </c>
      <c r="H1054" s="175" t="s">
        <v>5</v>
      </c>
      <c r="I1054" s="175"/>
      <c r="J1054" s="175"/>
      <c r="K1054" s="175"/>
      <c r="L1054" s="175">
        <v>0.63853594420951998</v>
      </c>
      <c r="M1054" s="175">
        <v>0</v>
      </c>
      <c r="N1054" s="175">
        <v>0.6363535284943751</v>
      </c>
      <c r="O1054" s="175">
        <v>0</v>
      </c>
    </row>
    <row r="1055" spans="2:15" x14ac:dyDescent="0.25">
      <c r="B1055" s="175" t="s">
        <v>1592</v>
      </c>
      <c r="C1055" s="175" t="s">
        <v>1121</v>
      </c>
      <c r="D1055" s="175">
        <v>-200</v>
      </c>
      <c r="E1055" s="175">
        <v>-99.9</v>
      </c>
      <c r="F1055" s="175">
        <v>0.1</v>
      </c>
      <c r="G1055" s="175" t="s">
        <v>5</v>
      </c>
      <c r="H1055" s="175" t="s">
        <v>5</v>
      </c>
      <c r="I1055" s="175"/>
      <c r="J1055" s="175"/>
      <c r="K1055" s="175"/>
      <c r="L1055" s="175">
        <v>0.39349449356889432</v>
      </c>
      <c r="M1055" s="175">
        <v>0</v>
      </c>
      <c r="N1055" s="175">
        <v>0.38767236505606467</v>
      </c>
      <c r="O1055" s="175">
        <v>0</v>
      </c>
    </row>
    <row r="1056" spans="2:15" x14ac:dyDescent="0.25">
      <c r="B1056" s="175" t="s">
        <v>1593</v>
      </c>
      <c r="C1056" s="175" t="s">
        <v>1121</v>
      </c>
      <c r="D1056" s="175">
        <v>-100</v>
      </c>
      <c r="E1056" s="175">
        <v>-24.9</v>
      </c>
      <c r="F1056" s="175">
        <v>0.1</v>
      </c>
      <c r="G1056" s="175" t="s">
        <v>5</v>
      </c>
      <c r="H1056" s="175" t="s">
        <v>5</v>
      </c>
      <c r="I1056" s="175"/>
      <c r="J1056" s="175"/>
      <c r="K1056" s="175"/>
      <c r="L1056" s="175">
        <v>0.22869477122874926</v>
      </c>
      <c r="M1056" s="175">
        <v>0</v>
      </c>
      <c r="N1056" s="175">
        <v>0.21852515769698472</v>
      </c>
      <c r="O1056" s="175">
        <v>0</v>
      </c>
    </row>
    <row r="1057" spans="2:15" x14ac:dyDescent="0.25">
      <c r="B1057" s="175" t="s">
        <v>1594</v>
      </c>
      <c r="C1057" s="175" t="s">
        <v>1121</v>
      </c>
      <c r="D1057" s="175">
        <v>-25</v>
      </c>
      <c r="E1057" s="175">
        <v>120.1</v>
      </c>
      <c r="F1057" s="175">
        <v>0.1</v>
      </c>
      <c r="G1057" s="175" t="s">
        <v>5</v>
      </c>
      <c r="H1057" s="175" t="s">
        <v>5</v>
      </c>
      <c r="I1057" s="175"/>
      <c r="J1057" s="175"/>
      <c r="K1057" s="175"/>
      <c r="L1057" s="175">
        <v>0.20427602708206327</v>
      </c>
      <c r="M1057" s="175">
        <v>0</v>
      </c>
      <c r="N1057" s="175">
        <v>0.196533247379368</v>
      </c>
      <c r="O1057" s="175">
        <v>0</v>
      </c>
    </row>
    <row r="1058" spans="2:15" x14ac:dyDescent="0.25">
      <c r="B1058" s="175" t="s">
        <v>1595</v>
      </c>
      <c r="C1058" s="175" t="s">
        <v>1121</v>
      </c>
      <c r="D1058" s="175">
        <v>120</v>
      </c>
      <c r="E1058" s="175">
        <v>1000.1</v>
      </c>
      <c r="F1058" s="175">
        <v>0.1</v>
      </c>
      <c r="G1058" s="175" t="s">
        <v>5</v>
      </c>
      <c r="H1058" s="175" t="s">
        <v>5</v>
      </c>
      <c r="I1058" s="175"/>
      <c r="J1058" s="175"/>
      <c r="K1058" s="175"/>
      <c r="L1058" s="175">
        <v>0.31026319266530111</v>
      </c>
      <c r="M1058" s="175">
        <v>0</v>
      </c>
      <c r="N1058" s="175">
        <v>0.30757852124919205</v>
      </c>
      <c r="O1058" s="175">
        <v>0</v>
      </c>
    </row>
    <row r="1059" spans="2:15" x14ac:dyDescent="0.25">
      <c r="B1059" s="175" t="s">
        <v>1596</v>
      </c>
      <c r="C1059" s="175" t="s">
        <v>1121</v>
      </c>
      <c r="D1059" s="175">
        <v>1000</v>
      </c>
      <c r="E1059" s="175">
        <v>1372</v>
      </c>
      <c r="F1059" s="175">
        <v>0.1</v>
      </c>
      <c r="G1059" s="175" t="s">
        <v>5</v>
      </c>
      <c r="H1059" s="175" t="s">
        <v>5</v>
      </c>
      <c r="I1059" s="175"/>
      <c r="J1059" s="175"/>
      <c r="K1059" s="175"/>
      <c r="L1059" s="175">
        <v>0.46917668362698639</v>
      </c>
      <c r="M1059" s="175">
        <v>0</v>
      </c>
      <c r="N1059" s="175">
        <v>0.46671830934825215</v>
      </c>
      <c r="O1059" s="175">
        <v>0</v>
      </c>
    </row>
    <row r="1060" spans="2:15" x14ac:dyDescent="0.25">
      <c r="B1060" s="175" t="s">
        <v>1597</v>
      </c>
      <c r="C1060" s="175" t="s">
        <v>1121</v>
      </c>
      <c r="D1060" s="175">
        <v>1372</v>
      </c>
      <c r="E1060" s="175">
        <v>1372.1</v>
      </c>
      <c r="F1060" s="175">
        <v>0.1</v>
      </c>
      <c r="G1060" s="175" t="s">
        <v>5</v>
      </c>
      <c r="H1060" s="175" t="s">
        <v>5</v>
      </c>
      <c r="I1060" s="175"/>
      <c r="J1060" s="175"/>
      <c r="K1060" s="175"/>
      <c r="L1060" s="175">
        <v>0.46917668362698639</v>
      </c>
      <c r="M1060" s="175">
        <v>0</v>
      </c>
      <c r="N1060" s="175">
        <v>0.46671830934825215</v>
      </c>
      <c r="O1060" s="175">
        <v>0</v>
      </c>
    </row>
    <row r="1061" spans="2:15" x14ac:dyDescent="0.25">
      <c r="B1061" s="175" t="s">
        <v>1598</v>
      </c>
      <c r="C1061" s="175" t="s">
        <v>1121</v>
      </c>
      <c r="D1061" s="175">
        <v>-200</v>
      </c>
      <c r="E1061" s="175">
        <v>-99.9</v>
      </c>
      <c r="F1061" s="175">
        <v>1</v>
      </c>
      <c r="G1061" s="175" t="s">
        <v>5</v>
      </c>
      <c r="H1061" s="175" t="s">
        <v>5</v>
      </c>
      <c r="I1061" s="175"/>
      <c r="J1061" s="175"/>
      <c r="K1061" s="175"/>
      <c r="L1061" s="175">
        <v>0.70603263238442071</v>
      </c>
      <c r="M1061" s="175">
        <v>0</v>
      </c>
      <c r="N1061" s="175">
        <v>0.69302948178859092</v>
      </c>
      <c r="O1061" s="175">
        <v>0</v>
      </c>
    </row>
    <row r="1062" spans="2:15" x14ac:dyDescent="0.25">
      <c r="B1062" s="175" t="s">
        <v>1599</v>
      </c>
      <c r="C1062" s="175" t="s">
        <v>1121</v>
      </c>
      <c r="D1062" s="175">
        <v>-100</v>
      </c>
      <c r="E1062" s="175">
        <v>-24.9</v>
      </c>
      <c r="F1062" s="175">
        <v>1</v>
      </c>
      <c r="G1062" s="175" t="s">
        <v>5</v>
      </c>
      <c r="H1062" s="175" t="s">
        <v>5</v>
      </c>
      <c r="I1062" s="175"/>
      <c r="J1062" s="175"/>
      <c r="K1062" s="175"/>
      <c r="L1062" s="175">
        <v>0.62924197246369684</v>
      </c>
      <c r="M1062" s="175">
        <v>0</v>
      </c>
      <c r="N1062" s="175">
        <v>0.61461633930972914</v>
      </c>
      <c r="O1062" s="175">
        <v>0</v>
      </c>
    </row>
    <row r="1063" spans="2:15" x14ac:dyDescent="0.25">
      <c r="B1063" s="175" t="s">
        <v>1600</v>
      </c>
      <c r="C1063" s="175" t="s">
        <v>1121</v>
      </c>
      <c r="D1063" s="175">
        <v>-25</v>
      </c>
      <c r="E1063" s="175">
        <v>120.1</v>
      </c>
      <c r="F1063" s="175">
        <v>1</v>
      </c>
      <c r="G1063" s="175" t="s">
        <v>5</v>
      </c>
      <c r="H1063" s="175" t="s">
        <v>5</v>
      </c>
      <c r="I1063" s="175"/>
      <c r="J1063" s="175"/>
      <c r="K1063" s="175"/>
      <c r="L1063" s="175">
        <v>0.61728342678650294</v>
      </c>
      <c r="M1063" s="175">
        <v>0</v>
      </c>
      <c r="N1063" s="175">
        <v>0.60714521930546406</v>
      </c>
      <c r="O1063" s="175">
        <v>0</v>
      </c>
    </row>
    <row r="1064" spans="2:15" x14ac:dyDescent="0.25">
      <c r="B1064" s="175" t="s">
        <v>1601</v>
      </c>
      <c r="C1064" s="175" t="s">
        <v>1121</v>
      </c>
      <c r="D1064" s="175">
        <v>120</v>
      </c>
      <c r="E1064" s="175">
        <v>1000.1</v>
      </c>
      <c r="F1064" s="175">
        <v>1</v>
      </c>
      <c r="G1064" s="175" t="s">
        <v>5</v>
      </c>
      <c r="H1064" s="175" t="s">
        <v>5</v>
      </c>
      <c r="I1064" s="175"/>
      <c r="J1064" s="175"/>
      <c r="K1064" s="175"/>
      <c r="L1064" s="175">
        <v>0.65668817157760961</v>
      </c>
      <c r="M1064" s="175">
        <v>0</v>
      </c>
      <c r="N1064" s="175">
        <v>0.65161687112431321</v>
      </c>
      <c r="O1064" s="175">
        <v>0</v>
      </c>
    </row>
    <row r="1065" spans="2:15" x14ac:dyDescent="0.25">
      <c r="B1065" s="175" t="s">
        <v>1602</v>
      </c>
      <c r="C1065" s="175" t="s">
        <v>1121</v>
      </c>
      <c r="D1065" s="175">
        <v>1000</v>
      </c>
      <c r="E1065" s="175">
        <v>1372</v>
      </c>
      <c r="F1065" s="175">
        <v>1</v>
      </c>
      <c r="G1065" s="175" t="s">
        <v>5</v>
      </c>
      <c r="H1065" s="175" t="s">
        <v>5</v>
      </c>
      <c r="I1065" s="175"/>
      <c r="J1065" s="175"/>
      <c r="K1065" s="175"/>
      <c r="L1065" s="175">
        <v>0.74634382223891738</v>
      </c>
      <c r="M1065" s="175">
        <v>0</v>
      </c>
      <c r="N1065" s="175">
        <v>0.74015267362949577</v>
      </c>
      <c r="O1065" s="175">
        <v>0</v>
      </c>
    </row>
    <row r="1066" spans="2:15" x14ac:dyDescent="0.25">
      <c r="B1066" s="175" t="s">
        <v>1603</v>
      </c>
      <c r="C1066" s="175" t="s">
        <v>1121</v>
      </c>
      <c r="D1066" s="175">
        <v>1372</v>
      </c>
      <c r="E1066" s="175">
        <v>1372.1</v>
      </c>
      <c r="F1066" s="175">
        <v>1</v>
      </c>
      <c r="G1066" s="175" t="s">
        <v>5</v>
      </c>
      <c r="H1066" s="175" t="s">
        <v>5</v>
      </c>
      <c r="I1066" s="175"/>
      <c r="J1066" s="175"/>
      <c r="K1066" s="175"/>
      <c r="L1066" s="175">
        <v>0.74634382223891738</v>
      </c>
      <c r="M1066" s="175">
        <v>0</v>
      </c>
      <c r="N1066" s="175">
        <v>0.74015267362949577</v>
      </c>
      <c r="O1066" s="175">
        <v>0</v>
      </c>
    </row>
    <row r="1067" spans="2:15" x14ac:dyDescent="0.25">
      <c r="B1067" s="175" t="s">
        <v>1604</v>
      </c>
      <c r="C1067" s="175" t="s">
        <v>1122</v>
      </c>
      <c r="D1067" s="175">
        <v>-200</v>
      </c>
      <c r="E1067" s="175">
        <v>-99.9</v>
      </c>
      <c r="F1067" s="175">
        <v>0.1</v>
      </c>
      <c r="G1067" s="175" t="s">
        <v>5</v>
      </c>
      <c r="H1067" s="175" t="s">
        <v>5</v>
      </c>
      <c r="I1067" s="175"/>
      <c r="J1067" s="175"/>
      <c r="K1067" s="175"/>
      <c r="L1067" s="175">
        <v>0.47200850971072272</v>
      </c>
      <c r="M1067" s="175">
        <v>0</v>
      </c>
      <c r="N1067" s="175">
        <v>0.46682217203535792</v>
      </c>
      <c r="O1067" s="175">
        <v>0</v>
      </c>
    </row>
    <row r="1068" spans="2:15" x14ac:dyDescent="0.25">
      <c r="B1068" s="175" t="s">
        <v>1605</v>
      </c>
      <c r="C1068" s="175" t="s">
        <v>1122</v>
      </c>
      <c r="D1068" s="175">
        <v>-100</v>
      </c>
      <c r="E1068" s="175">
        <v>-24.9</v>
      </c>
      <c r="F1068" s="175">
        <v>0.1</v>
      </c>
      <c r="G1068" s="175" t="s">
        <v>5</v>
      </c>
      <c r="H1068" s="175" t="s">
        <v>5</v>
      </c>
      <c r="I1068" s="175"/>
      <c r="J1068" s="175"/>
      <c r="K1068" s="175"/>
      <c r="L1068" s="175">
        <v>0.26967921130961303</v>
      </c>
      <c r="M1068" s="175">
        <v>0</v>
      </c>
      <c r="N1068" s="175">
        <v>0.26325360396958047</v>
      </c>
      <c r="O1068" s="175">
        <v>0</v>
      </c>
    </row>
    <row r="1069" spans="2:15" x14ac:dyDescent="0.25">
      <c r="B1069" s="175" t="s">
        <v>1606</v>
      </c>
      <c r="C1069" s="175" t="s">
        <v>1122</v>
      </c>
      <c r="D1069" s="175">
        <v>-25</v>
      </c>
      <c r="E1069" s="175">
        <v>120.1</v>
      </c>
      <c r="F1069" s="175">
        <v>0.1</v>
      </c>
      <c r="G1069" s="175" t="s">
        <v>5</v>
      </c>
      <c r="H1069" s="175" t="s">
        <v>5</v>
      </c>
      <c r="I1069" s="175"/>
      <c r="J1069" s="175"/>
      <c r="K1069" s="175"/>
      <c r="L1069" s="175">
        <v>0.23706428989274492</v>
      </c>
      <c r="M1069" s="175">
        <v>0</v>
      </c>
      <c r="N1069" s="175">
        <v>0.22972823190184791</v>
      </c>
      <c r="O1069" s="175">
        <v>0</v>
      </c>
    </row>
    <row r="1070" spans="2:15" x14ac:dyDescent="0.25">
      <c r="B1070" s="175" t="s">
        <v>1607</v>
      </c>
      <c r="C1070" s="175" t="s">
        <v>1122</v>
      </c>
      <c r="D1070" s="175">
        <v>120</v>
      </c>
      <c r="E1070" s="175">
        <v>410.1</v>
      </c>
      <c r="F1070" s="175">
        <v>0.1</v>
      </c>
      <c r="G1070" s="175" t="s">
        <v>5</v>
      </c>
      <c r="H1070" s="175" t="s">
        <v>5</v>
      </c>
      <c r="I1070" s="175"/>
      <c r="J1070" s="175"/>
      <c r="K1070" s="175"/>
      <c r="L1070" s="175">
        <v>0.22303414471216912</v>
      </c>
      <c r="M1070" s="175">
        <v>0</v>
      </c>
      <c r="N1070" s="175">
        <v>0.21855088337458745</v>
      </c>
      <c r="O1070" s="175">
        <v>0</v>
      </c>
    </row>
    <row r="1071" spans="2:15" x14ac:dyDescent="0.25">
      <c r="B1071" s="175" t="s">
        <v>1608</v>
      </c>
      <c r="C1071" s="175" t="s">
        <v>1122</v>
      </c>
      <c r="D1071" s="175">
        <v>410</v>
      </c>
      <c r="E1071" s="175">
        <v>1300</v>
      </c>
      <c r="F1071" s="175">
        <v>0.1</v>
      </c>
      <c r="G1071" s="175" t="s">
        <v>5</v>
      </c>
      <c r="H1071" s="175" t="s">
        <v>5</v>
      </c>
      <c r="I1071" s="175"/>
      <c r="J1071" s="175"/>
      <c r="K1071" s="175"/>
      <c r="L1071" s="175">
        <v>0.32196849222192542</v>
      </c>
      <c r="M1071" s="175">
        <v>0</v>
      </c>
      <c r="N1071" s="175">
        <v>0.31887923874091234</v>
      </c>
      <c r="O1071" s="175">
        <v>0</v>
      </c>
    </row>
    <row r="1072" spans="2:15" x14ac:dyDescent="0.25">
      <c r="B1072" s="175" t="s">
        <v>1609</v>
      </c>
      <c r="C1072" s="175" t="s">
        <v>1122</v>
      </c>
      <c r="D1072" s="175">
        <v>1300</v>
      </c>
      <c r="E1072" s="175">
        <v>1300.0999999999999</v>
      </c>
      <c r="F1072" s="175">
        <v>0.1</v>
      </c>
      <c r="G1072" s="175" t="s">
        <v>5</v>
      </c>
      <c r="H1072" s="175" t="s">
        <v>5</v>
      </c>
      <c r="I1072" s="175"/>
      <c r="J1072" s="175"/>
      <c r="K1072" s="175"/>
      <c r="L1072" s="175">
        <v>0.32196849222192542</v>
      </c>
      <c r="M1072" s="175">
        <v>0</v>
      </c>
      <c r="N1072" s="175">
        <v>0.31887923874091234</v>
      </c>
      <c r="O1072" s="175">
        <v>0</v>
      </c>
    </row>
    <row r="1073" spans="2:15" x14ac:dyDescent="0.25">
      <c r="B1073" s="175" t="s">
        <v>1610</v>
      </c>
      <c r="C1073" s="175" t="s">
        <v>1122</v>
      </c>
      <c r="D1073" s="175">
        <v>-200</v>
      </c>
      <c r="E1073" s="175">
        <v>-99.9</v>
      </c>
      <c r="F1073" s="175">
        <v>1</v>
      </c>
      <c r="G1073" s="175" t="s">
        <v>5</v>
      </c>
      <c r="H1073" s="175" t="s">
        <v>5</v>
      </c>
      <c r="I1073" s="175"/>
      <c r="J1073" s="175"/>
      <c r="K1073" s="175"/>
      <c r="L1073" s="175">
        <v>0.75325912675912654</v>
      </c>
      <c r="M1073" s="175">
        <v>0</v>
      </c>
      <c r="N1073" s="175">
        <v>0.7402181707468477</v>
      </c>
      <c r="O1073" s="175">
        <v>0</v>
      </c>
    </row>
    <row r="1074" spans="2:15" x14ac:dyDescent="0.25">
      <c r="B1074" s="175" t="s">
        <v>1611</v>
      </c>
      <c r="C1074" s="175" t="s">
        <v>1122</v>
      </c>
      <c r="D1074" s="175">
        <v>-100</v>
      </c>
      <c r="E1074" s="175">
        <v>-24.9</v>
      </c>
      <c r="F1074" s="175">
        <v>1</v>
      </c>
      <c r="G1074" s="175" t="s">
        <v>5</v>
      </c>
      <c r="H1074" s="175" t="s">
        <v>5</v>
      </c>
      <c r="I1074" s="175"/>
      <c r="J1074" s="175"/>
      <c r="K1074" s="175"/>
      <c r="L1074" s="175">
        <v>0.64265086014210049</v>
      </c>
      <c r="M1074" s="175">
        <v>0</v>
      </c>
      <c r="N1074" s="175">
        <v>0.63190383762323588</v>
      </c>
      <c r="O1074" s="175">
        <v>0</v>
      </c>
    </row>
    <row r="1075" spans="2:15" x14ac:dyDescent="0.25">
      <c r="B1075" s="175" t="s">
        <v>1612</v>
      </c>
      <c r="C1075" s="175" t="s">
        <v>1122</v>
      </c>
      <c r="D1075" s="175">
        <v>-25</v>
      </c>
      <c r="E1075" s="175">
        <v>120.1</v>
      </c>
      <c r="F1075" s="175">
        <v>1</v>
      </c>
      <c r="G1075" s="175" t="s">
        <v>5</v>
      </c>
      <c r="H1075" s="175" t="s">
        <v>5</v>
      </c>
      <c r="I1075" s="175"/>
      <c r="J1075" s="175"/>
      <c r="K1075" s="175"/>
      <c r="L1075" s="175">
        <v>0.62966080437895933</v>
      </c>
      <c r="M1075" s="175">
        <v>0</v>
      </c>
      <c r="N1075" s="175">
        <v>0.61868817713994606</v>
      </c>
      <c r="O1075" s="175">
        <v>0</v>
      </c>
    </row>
    <row r="1076" spans="2:15" x14ac:dyDescent="0.25">
      <c r="B1076" s="175" t="s">
        <v>1613</v>
      </c>
      <c r="C1076" s="175" t="s">
        <v>1122</v>
      </c>
      <c r="D1076" s="175">
        <v>120</v>
      </c>
      <c r="E1076" s="175">
        <v>410.1</v>
      </c>
      <c r="F1076" s="175">
        <v>1</v>
      </c>
      <c r="G1076" s="175" t="s">
        <v>5</v>
      </c>
      <c r="H1076" s="175" t="s">
        <v>5</v>
      </c>
      <c r="I1076" s="175"/>
      <c r="J1076" s="175"/>
      <c r="K1076" s="175"/>
      <c r="L1076" s="175">
        <v>0.62103418018537249</v>
      </c>
      <c r="M1076" s="175">
        <v>0</v>
      </c>
      <c r="N1076" s="175">
        <v>0.61462548647433468</v>
      </c>
      <c r="O1076" s="175">
        <v>0</v>
      </c>
    </row>
    <row r="1077" spans="2:15" x14ac:dyDescent="0.25">
      <c r="B1077" s="175" t="s">
        <v>1614</v>
      </c>
      <c r="C1077" s="175" t="s">
        <v>1122</v>
      </c>
      <c r="D1077" s="175">
        <v>410</v>
      </c>
      <c r="E1077" s="175">
        <v>1300</v>
      </c>
      <c r="F1077" s="175">
        <v>1</v>
      </c>
      <c r="G1077" s="175" t="s">
        <v>5</v>
      </c>
      <c r="H1077" s="175" t="s">
        <v>5</v>
      </c>
      <c r="I1077" s="175"/>
      <c r="J1077" s="175"/>
      <c r="K1077" s="175"/>
      <c r="L1077" s="175">
        <v>0.66302559018086848</v>
      </c>
      <c r="M1077" s="175">
        <v>0</v>
      </c>
      <c r="N1077" s="175">
        <v>0.65702661201810075</v>
      </c>
      <c r="O1077" s="175">
        <v>0</v>
      </c>
    </row>
    <row r="1078" spans="2:15" x14ac:dyDescent="0.25">
      <c r="B1078" s="175" t="s">
        <v>1615</v>
      </c>
      <c r="C1078" s="175" t="s">
        <v>1122</v>
      </c>
      <c r="D1078" s="175">
        <v>1300</v>
      </c>
      <c r="E1078" s="175">
        <v>1300.0999999999999</v>
      </c>
      <c r="F1078" s="175">
        <v>1</v>
      </c>
      <c r="G1078" s="175" t="s">
        <v>5</v>
      </c>
      <c r="H1078" s="175" t="s">
        <v>5</v>
      </c>
      <c r="I1078" s="175"/>
      <c r="J1078" s="175"/>
      <c r="K1078" s="175"/>
      <c r="L1078" s="175">
        <v>0.66302559018086848</v>
      </c>
      <c r="M1078" s="175">
        <v>0</v>
      </c>
      <c r="N1078" s="175">
        <v>0.65702661201810075</v>
      </c>
      <c r="O1078" s="175">
        <v>0</v>
      </c>
    </row>
    <row r="1079" spans="2:15" x14ac:dyDescent="0.25">
      <c r="B1079" s="175" t="s">
        <v>1124</v>
      </c>
      <c r="C1079" s="175" t="s">
        <v>1123</v>
      </c>
      <c r="D1079" s="175">
        <v>0</v>
      </c>
      <c r="E1079" s="175">
        <v>250.1</v>
      </c>
      <c r="F1079" s="175">
        <v>0.1</v>
      </c>
      <c r="G1079" s="175" t="s">
        <v>5</v>
      </c>
      <c r="H1079" s="175" t="s">
        <v>5</v>
      </c>
      <c r="I1079" s="175"/>
      <c r="J1079" s="175"/>
      <c r="K1079" s="175"/>
      <c r="L1079" s="175">
        <v>0.66952654329837447</v>
      </c>
      <c r="M1079" s="175">
        <v>0</v>
      </c>
      <c r="N1079" s="175">
        <v>0.66592057015932238</v>
      </c>
      <c r="O1079" s="175">
        <v>0</v>
      </c>
    </row>
    <row r="1080" spans="2:15" x14ac:dyDescent="0.25">
      <c r="B1080" s="175" t="s">
        <v>1616</v>
      </c>
      <c r="C1080" s="175" t="s">
        <v>1123</v>
      </c>
      <c r="D1080" s="175">
        <v>250</v>
      </c>
      <c r="E1080" s="175">
        <v>400.1</v>
      </c>
      <c r="F1080" s="175">
        <v>0.1</v>
      </c>
      <c r="G1080" s="175" t="s">
        <v>5</v>
      </c>
      <c r="H1080" s="175" t="s">
        <v>5</v>
      </c>
      <c r="I1080" s="175"/>
      <c r="J1080" s="175"/>
      <c r="K1080" s="175"/>
      <c r="L1080" s="175">
        <v>0.41654469294323576</v>
      </c>
      <c r="M1080" s="175">
        <v>0</v>
      </c>
      <c r="N1080" s="175">
        <v>0.41163452967440906</v>
      </c>
      <c r="O1080" s="175">
        <v>0</v>
      </c>
    </row>
    <row r="1081" spans="2:15" x14ac:dyDescent="0.25">
      <c r="B1081" s="175" t="s">
        <v>1617</v>
      </c>
      <c r="C1081" s="175" t="s">
        <v>1123</v>
      </c>
      <c r="D1081" s="175">
        <v>400</v>
      </c>
      <c r="E1081" s="175">
        <v>1000.1</v>
      </c>
      <c r="F1081" s="175">
        <v>0.1</v>
      </c>
      <c r="G1081" s="175" t="s">
        <v>5</v>
      </c>
      <c r="H1081" s="175" t="s">
        <v>5</v>
      </c>
      <c r="I1081" s="175"/>
      <c r="J1081" s="175"/>
      <c r="K1081" s="175"/>
      <c r="L1081" s="175">
        <v>0.39416654581477856</v>
      </c>
      <c r="M1081" s="175">
        <v>0</v>
      </c>
      <c r="N1081" s="175">
        <v>0.38897399738369565</v>
      </c>
      <c r="O1081" s="175">
        <v>0</v>
      </c>
    </row>
    <row r="1082" spans="2:15" x14ac:dyDescent="0.25">
      <c r="B1082" s="175" t="s">
        <v>1618</v>
      </c>
      <c r="C1082" s="175" t="s">
        <v>1123</v>
      </c>
      <c r="D1082" s="175">
        <v>1000</v>
      </c>
      <c r="E1082" s="175">
        <v>1767</v>
      </c>
      <c r="F1082" s="175">
        <v>0.1</v>
      </c>
      <c r="G1082" s="175" t="s">
        <v>5</v>
      </c>
      <c r="H1082" s="175" t="s">
        <v>5</v>
      </c>
      <c r="I1082" s="175"/>
      <c r="J1082" s="175"/>
      <c r="K1082" s="175"/>
      <c r="L1082" s="175">
        <v>0.53997687564079666</v>
      </c>
      <c r="M1082" s="175">
        <v>0</v>
      </c>
      <c r="N1082" s="175">
        <v>0.53619821990369732</v>
      </c>
      <c r="O1082" s="175">
        <v>0</v>
      </c>
    </row>
    <row r="1083" spans="2:15" x14ac:dyDescent="0.25">
      <c r="B1083" s="175" t="s">
        <v>1619</v>
      </c>
      <c r="C1083" s="175" t="s">
        <v>1123</v>
      </c>
      <c r="D1083" s="175">
        <v>1767</v>
      </c>
      <c r="E1083" s="175">
        <v>1767.1</v>
      </c>
      <c r="F1083" s="175">
        <v>0.1</v>
      </c>
      <c r="G1083" s="175" t="s">
        <v>5</v>
      </c>
      <c r="H1083" s="175" t="s">
        <v>5</v>
      </c>
      <c r="I1083" s="175"/>
      <c r="J1083" s="175"/>
      <c r="K1083" s="175"/>
      <c r="L1083" s="175">
        <v>0.53997687564079666</v>
      </c>
      <c r="M1083" s="175">
        <v>0</v>
      </c>
      <c r="N1083" s="175">
        <v>0.53619821990369732</v>
      </c>
      <c r="O1083" s="175">
        <v>0</v>
      </c>
    </row>
    <row r="1084" spans="2:15" x14ac:dyDescent="0.25">
      <c r="B1084" s="175" t="s">
        <v>1125</v>
      </c>
      <c r="C1084" s="175" t="s">
        <v>1123</v>
      </c>
      <c r="D1084" s="175">
        <v>0</v>
      </c>
      <c r="E1084" s="175">
        <v>250.1</v>
      </c>
      <c r="F1084" s="175">
        <v>1</v>
      </c>
      <c r="G1084" s="175" t="s">
        <v>5</v>
      </c>
      <c r="H1084" s="175" t="s">
        <v>5</v>
      </c>
      <c r="I1084" s="175"/>
      <c r="J1084" s="175"/>
      <c r="K1084" s="175"/>
      <c r="L1084" s="175">
        <v>0.8903440635172053</v>
      </c>
      <c r="M1084" s="175">
        <v>0</v>
      </c>
      <c r="N1084" s="175">
        <v>0.87946017861033199</v>
      </c>
      <c r="O1084" s="175">
        <v>0</v>
      </c>
    </row>
    <row r="1085" spans="2:15" x14ac:dyDescent="0.25">
      <c r="B1085" s="175" t="s">
        <v>1620</v>
      </c>
      <c r="C1085" s="175" t="s">
        <v>1123</v>
      </c>
      <c r="D1085" s="175">
        <v>250</v>
      </c>
      <c r="E1085" s="175">
        <v>400.1</v>
      </c>
      <c r="F1085" s="175">
        <v>1</v>
      </c>
      <c r="G1085" s="175" t="s">
        <v>5</v>
      </c>
      <c r="H1085" s="175" t="s">
        <v>5</v>
      </c>
      <c r="I1085" s="175"/>
      <c r="J1085" s="175"/>
      <c r="K1085" s="175"/>
      <c r="L1085" s="175">
        <v>0.71812879542313479</v>
      </c>
      <c r="M1085" s="175">
        <v>0</v>
      </c>
      <c r="N1085" s="175">
        <v>0.70671280306802997</v>
      </c>
      <c r="O1085" s="175">
        <v>0</v>
      </c>
    </row>
    <row r="1086" spans="2:15" x14ac:dyDescent="0.25">
      <c r="B1086" s="175" t="s">
        <v>1621</v>
      </c>
      <c r="C1086" s="175" t="s">
        <v>1123</v>
      </c>
      <c r="D1086" s="175">
        <v>400</v>
      </c>
      <c r="E1086" s="175">
        <v>1000.1</v>
      </c>
      <c r="F1086" s="175">
        <v>1</v>
      </c>
      <c r="G1086" s="175" t="s">
        <v>5</v>
      </c>
      <c r="H1086" s="175" t="s">
        <v>5</v>
      </c>
      <c r="I1086" s="175"/>
      <c r="J1086" s="175"/>
      <c r="K1086" s="175"/>
      <c r="L1086" s="175">
        <v>0.70538411623473762</v>
      </c>
      <c r="M1086" s="175">
        <v>0</v>
      </c>
      <c r="N1086" s="175">
        <v>0.69375843824825034</v>
      </c>
      <c r="O1086" s="175">
        <v>0</v>
      </c>
    </row>
    <row r="1087" spans="2:15" x14ac:dyDescent="0.25">
      <c r="B1087" s="175" t="s">
        <v>1622</v>
      </c>
      <c r="C1087" s="175" t="s">
        <v>1123</v>
      </c>
      <c r="D1087" s="175">
        <v>1000</v>
      </c>
      <c r="E1087" s="175">
        <v>1767</v>
      </c>
      <c r="F1087" s="175">
        <v>1</v>
      </c>
      <c r="G1087" s="175" t="s">
        <v>5</v>
      </c>
      <c r="H1087" s="175" t="s">
        <v>5</v>
      </c>
      <c r="I1087" s="175"/>
      <c r="J1087" s="175"/>
      <c r="K1087" s="175"/>
      <c r="L1087" s="175">
        <v>0.79609956150189165</v>
      </c>
      <c r="M1087" s="175">
        <v>0</v>
      </c>
      <c r="N1087" s="175">
        <v>0.78581711041939883</v>
      </c>
      <c r="O1087" s="175">
        <v>0</v>
      </c>
    </row>
    <row r="1088" spans="2:15" x14ac:dyDescent="0.25">
      <c r="B1088" s="175" t="s">
        <v>1623</v>
      </c>
      <c r="C1088" s="175" t="s">
        <v>1123</v>
      </c>
      <c r="D1088" s="175">
        <v>1767</v>
      </c>
      <c r="E1088" s="175">
        <v>1767.1</v>
      </c>
      <c r="F1088" s="175">
        <v>1</v>
      </c>
      <c r="G1088" s="175" t="s">
        <v>5</v>
      </c>
      <c r="H1088" s="175" t="s">
        <v>5</v>
      </c>
      <c r="I1088" s="175"/>
      <c r="J1088" s="175"/>
      <c r="K1088" s="175"/>
      <c r="L1088" s="175">
        <v>0.79609956150189165</v>
      </c>
      <c r="M1088" s="175">
        <v>0</v>
      </c>
      <c r="N1088" s="175">
        <v>0.78581711041939883</v>
      </c>
      <c r="O1088" s="175">
        <v>0</v>
      </c>
    </row>
    <row r="1089" spans="2:15" x14ac:dyDescent="0.25">
      <c r="B1089" s="175" t="s">
        <v>1127</v>
      </c>
      <c r="C1089" s="175" t="s">
        <v>1126</v>
      </c>
      <c r="D1089" s="175">
        <v>0</v>
      </c>
      <c r="E1089" s="175">
        <v>250.1</v>
      </c>
      <c r="F1089" s="175">
        <v>0.1</v>
      </c>
      <c r="G1089" s="175" t="s">
        <v>5</v>
      </c>
      <c r="H1089" s="175" t="s">
        <v>5</v>
      </c>
      <c r="I1089" s="175"/>
      <c r="J1089" s="175"/>
      <c r="K1089" s="175"/>
      <c r="L1089" s="175">
        <v>0.55632015286420577</v>
      </c>
      <c r="M1089" s="175">
        <v>0</v>
      </c>
      <c r="N1089" s="175">
        <v>0.55207204158030887</v>
      </c>
      <c r="O1089" s="175">
        <v>0</v>
      </c>
    </row>
    <row r="1090" spans="2:15" x14ac:dyDescent="0.25">
      <c r="B1090" s="175" t="s">
        <v>1624</v>
      </c>
      <c r="C1090" s="175" t="s">
        <v>1126</v>
      </c>
      <c r="D1090" s="175">
        <v>250</v>
      </c>
      <c r="E1090" s="175">
        <v>1000.1</v>
      </c>
      <c r="F1090" s="175">
        <v>0.1</v>
      </c>
      <c r="G1090" s="175" t="s">
        <v>5</v>
      </c>
      <c r="H1090" s="175" t="s">
        <v>5</v>
      </c>
      <c r="I1090" s="175"/>
      <c r="J1090" s="175"/>
      <c r="K1090" s="175"/>
      <c r="L1090" s="175">
        <v>0.42875922732359073</v>
      </c>
      <c r="M1090" s="175">
        <v>0</v>
      </c>
      <c r="N1090" s="175">
        <v>0.42399054213062337</v>
      </c>
      <c r="O1090" s="175">
        <v>0</v>
      </c>
    </row>
    <row r="1091" spans="2:15" x14ac:dyDescent="0.25">
      <c r="B1091" s="175" t="s">
        <v>1625</v>
      </c>
      <c r="C1091" s="175" t="s">
        <v>1126</v>
      </c>
      <c r="D1091" s="175">
        <v>1000</v>
      </c>
      <c r="E1091" s="175">
        <v>1400.1</v>
      </c>
      <c r="F1091" s="175">
        <v>0.1</v>
      </c>
      <c r="G1091" s="175" t="s">
        <v>5</v>
      </c>
      <c r="H1091" s="175" t="s">
        <v>5</v>
      </c>
      <c r="I1091" s="175"/>
      <c r="J1091" s="175"/>
      <c r="K1091" s="175"/>
      <c r="L1091" s="175">
        <v>0.4386000776019367</v>
      </c>
      <c r="M1091" s="175">
        <v>0</v>
      </c>
      <c r="N1091" s="175">
        <v>0.43393954979181404</v>
      </c>
      <c r="O1091" s="175">
        <v>0</v>
      </c>
    </row>
    <row r="1092" spans="2:15" x14ac:dyDescent="0.25">
      <c r="B1092" s="175" t="s">
        <v>1626</v>
      </c>
      <c r="C1092" s="175" t="s">
        <v>1126</v>
      </c>
      <c r="D1092" s="175">
        <v>1400</v>
      </c>
      <c r="E1092" s="175">
        <v>1767</v>
      </c>
      <c r="F1092" s="175">
        <v>0.1</v>
      </c>
      <c r="G1092" s="175" t="s">
        <v>5</v>
      </c>
      <c r="H1092" s="175" t="s">
        <v>5</v>
      </c>
      <c r="I1092" s="175"/>
      <c r="J1092" s="175"/>
      <c r="K1092" s="175"/>
      <c r="L1092" s="175">
        <v>0.54056503056097305</v>
      </c>
      <c r="M1092" s="175">
        <v>0</v>
      </c>
      <c r="N1092" s="175">
        <v>0.53679051506754771</v>
      </c>
      <c r="O1092" s="175">
        <v>0</v>
      </c>
    </row>
    <row r="1093" spans="2:15" x14ac:dyDescent="0.25">
      <c r="B1093" s="175" t="s">
        <v>1627</v>
      </c>
      <c r="C1093" s="175" t="s">
        <v>1126</v>
      </c>
      <c r="D1093" s="175">
        <v>1767</v>
      </c>
      <c r="E1093" s="175">
        <v>1767.1</v>
      </c>
      <c r="F1093" s="175">
        <v>0.1</v>
      </c>
      <c r="G1093" s="175" t="s">
        <v>5</v>
      </c>
      <c r="H1093" s="175" t="s">
        <v>5</v>
      </c>
      <c r="I1093" s="175"/>
      <c r="J1093" s="175"/>
      <c r="K1093" s="175"/>
      <c r="L1093" s="175">
        <v>0.54056503056097305</v>
      </c>
      <c r="M1093" s="175">
        <v>0</v>
      </c>
      <c r="N1093" s="175">
        <v>0.53679051506754771</v>
      </c>
      <c r="O1093" s="175">
        <v>0</v>
      </c>
    </row>
    <row r="1094" spans="2:15" x14ac:dyDescent="0.25">
      <c r="B1094" s="175" t="s">
        <v>1128</v>
      </c>
      <c r="C1094" s="175" t="s">
        <v>1126</v>
      </c>
      <c r="D1094" s="175">
        <v>0</v>
      </c>
      <c r="E1094" s="175">
        <v>250.1</v>
      </c>
      <c r="F1094" s="175">
        <v>1</v>
      </c>
      <c r="G1094" s="175" t="s">
        <v>5</v>
      </c>
      <c r="H1094" s="175" t="s">
        <v>5</v>
      </c>
      <c r="I1094" s="175"/>
      <c r="J1094" s="175"/>
      <c r="K1094" s="175"/>
      <c r="L1094" s="175">
        <v>0.80846634602032896</v>
      </c>
      <c r="M1094" s="175">
        <v>0</v>
      </c>
      <c r="N1094" s="175">
        <v>0.7967330412971777</v>
      </c>
      <c r="O1094" s="175">
        <v>0</v>
      </c>
    </row>
    <row r="1095" spans="2:15" x14ac:dyDescent="0.25">
      <c r="B1095" s="175" t="s">
        <v>1628</v>
      </c>
      <c r="C1095" s="175" t="s">
        <v>1126</v>
      </c>
      <c r="D1095" s="175">
        <v>250</v>
      </c>
      <c r="E1095" s="175">
        <v>1000.1</v>
      </c>
      <c r="F1095" s="175">
        <v>1</v>
      </c>
      <c r="G1095" s="175" t="s">
        <v>5</v>
      </c>
      <c r="H1095" s="175" t="s">
        <v>5</v>
      </c>
      <c r="I1095" s="175"/>
      <c r="J1095" s="175"/>
      <c r="K1095" s="175"/>
      <c r="L1095" s="175">
        <v>0.72528198696219559</v>
      </c>
      <c r="M1095" s="175">
        <v>0</v>
      </c>
      <c r="N1095" s="175">
        <v>0.71398037775293233</v>
      </c>
      <c r="O1095" s="175">
        <v>0</v>
      </c>
    </row>
    <row r="1096" spans="2:15" x14ac:dyDescent="0.25">
      <c r="B1096" s="175" t="s">
        <v>1629</v>
      </c>
      <c r="C1096" s="175" t="s">
        <v>1126</v>
      </c>
      <c r="D1096" s="175">
        <v>1000</v>
      </c>
      <c r="E1096" s="175">
        <v>1400.1</v>
      </c>
      <c r="F1096" s="175">
        <v>1</v>
      </c>
      <c r="G1096" s="175" t="s">
        <v>5</v>
      </c>
      <c r="H1096" s="175" t="s">
        <v>5</v>
      </c>
      <c r="I1096" s="175"/>
      <c r="J1096" s="175"/>
      <c r="K1096" s="175"/>
      <c r="L1096" s="175">
        <v>0.73114260829822586</v>
      </c>
      <c r="M1096" s="175">
        <v>0</v>
      </c>
      <c r="N1096" s="175">
        <v>0.7199330058231268</v>
      </c>
      <c r="O1096" s="175">
        <v>0</v>
      </c>
    </row>
    <row r="1097" spans="2:15" x14ac:dyDescent="0.25">
      <c r="B1097" s="175" t="s">
        <v>1630</v>
      </c>
      <c r="C1097" s="175" t="s">
        <v>1126</v>
      </c>
      <c r="D1097" s="175">
        <v>1400</v>
      </c>
      <c r="E1097" s="175">
        <v>1767</v>
      </c>
      <c r="F1097" s="175">
        <v>1</v>
      </c>
      <c r="G1097" s="175" t="s">
        <v>5</v>
      </c>
      <c r="H1097" s="175" t="s">
        <v>5</v>
      </c>
      <c r="I1097" s="175"/>
      <c r="J1097" s="175"/>
      <c r="K1097" s="175"/>
      <c r="L1097" s="175">
        <v>0.79649861133720357</v>
      </c>
      <c r="M1097" s="175">
        <v>0</v>
      </c>
      <c r="N1097" s="175">
        <v>0.78622137917159396</v>
      </c>
      <c r="O1097" s="175">
        <v>0</v>
      </c>
    </row>
    <row r="1098" spans="2:15" x14ac:dyDescent="0.25">
      <c r="B1098" s="175" t="s">
        <v>1631</v>
      </c>
      <c r="C1098" s="175" t="s">
        <v>1126</v>
      </c>
      <c r="D1098" s="175">
        <v>1767</v>
      </c>
      <c r="E1098" s="175">
        <v>1767.1</v>
      </c>
      <c r="F1098" s="175">
        <v>1</v>
      </c>
      <c r="G1098" s="175" t="s">
        <v>5</v>
      </c>
      <c r="H1098" s="175" t="s">
        <v>5</v>
      </c>
      <c r="I1098" s="175"/>
      <c r="J1098" s="175"/>
      <c r="K1098" s="175"/>
      <c r="L1098" s="175">
        <v>0.79649861133720357</v>
      </c>
      <c r="M1098" s="175">
        <v>0</v>
      </c>
      <c r="N1098" s="175">
        <v>0.78622137917159396</v>
      </c>
      <c r="O1098" s="175">
        <v>0</v>
      </c>
    </row>
    <row r="1099" spans="2:15" x14ac:dyDescent="0.25">
      <c r="B1099" s="175" t="s">
        <v>1632</v>
      </c>
      <c r="C1099" s="175" t="s">
        <v>1129</v>
      </c>
      <c r="D1099" s="175">
        <v>-250</v>
      </c>
      <c r="E1099" s="175">
        <v>-149.9</v>
      </c>
      <c r="F1099" s="175">
        <v>0.1</v>
      </c>
      <c r="G1099" s="175" t="s">
        <v>5</v>
      </c>
      <c r="H1099" s="175" t="s">
        <v>5</v>
      </c>
      <c r="I1099" s="175"/>
      <c r="J1099" s="175"/>
      <c r="K1099" s="175"/>
      <c r="L1099" s="175">
        <v>0.55536480170386904</v>
      </c>
      <c r="M1099" s="175">
        <v>0</v>
      </c>
      <c r="N1099" s="175">
        <v>0.55057507926698734</v>
      </c>
      <c r="O1099" s="175">
        <v>0</v>
      </c>
    </row>
    <row r="1100" spans="2:15" x14ac:dyDescent="0.25">
      <c r="B1100" s="175" t="s">
        <v>1633</v>
      </c>
      <c r="C1100" s="175" t="s">
        <v>1129</v>
      </c>
      <c r="D1100" s="175">
        <v>-150</v>
      </c>
      <c r="E1100" s="175">
        <v>0.1</v>
      </c>
      <c r="F1100" s="175">
        <v>0.1</v>
      </c>
      <c r="G1100" s="175" t="s">
        <v>5</v>
      </c>
      <c r="H1100" s="175" t="s">
        <v>5</v>
      </c>
      <c r="I1100" s="175"/>
      <c r="J1100" s="175"/>
      <c r="K1100" s="175"/>
      <c r="L1100" s="175">
        <v>0.29307530930966652</v>
      </c>
      <c r="M1100" s="175">
        <v>0</v>
      </c>
      <c r="N1100" s="175">
        <v>0.28549186088819395</v>
      </c>
      <c r="O1100" s="175">
        <v>0</v>
      </c>
    </row>
    <row r="1101" spans="2:15" x14ac:dyDescent="0.25">
      <c r="B1101" s="175" t="s">
        <v>1634</v>
      </c>
      <c r="C1101" s="175" t="s">
        <v>1129</v>
      </c>
      <c r="D1101" s="175">
        <v>0</v>
      </c>
      <c r="E1101" s="175">
        <v>120.1</v>
      </c>
      <c r="F1101" s="175">
        <v>0.1</v>
      </c>
      <c r="G1101" s="175" t="s">
        <v>5</v>
      </c>
      <c r="H1101" s="175" t="s">
        <v>5</v>
      </c>
      <c r="I1101" s="175"/>
      <c r="J1101" s="175"/>
      <c r="K1101" s="175"/>
      <c r="L1101" s="175">
        <v>0.20014928119645972</v>
      </c>
      <c r="M1101" s="175">
        <v>0</v>
      </c>
      <c r="N1101" s="175">
        <v>0.19650714703932165</v>
      </c>
      <c r="O1101" s="175">
        <v>0</v>
      </c>
    </row>
    <row r="1102" spans="2:15" x14ac:dyDescent="0.25">
      <c r="B1102" s="175" t="s">
        <v>1635</v>
      </c>
      <c r="C1102" s="175" t="s">
        <v>1129</v>
      </c>
      <c r="D1102" s="175">
        <v>120</v>
      </c>
      <c r="E1102" s="175">
        <v>400</v>
      </c>
      <c r="F1102" s="175">
        <v>0.1</v>
      </c>
      <c r="G1102" s="175" t="s">
        <v>5</v>
      </c>
      <c r="H1102" s="175" t="s">
        <v>5</v>
      </c>
      <c r="I1102" s="175"/>
      <c r="J1102" s="175"/>
      <c r="K1102" s="175"/>
      <c r="L1102" s="175">
        <v>0.17895367964470385</v>
      </c>
      <c r="M1102" s="175">
        <v>0</v>
      </c>
      <c r="N1102" s="175">
        <v>0.17487064800146809</v>
      </c>
      <c r="O1102" s="175">
        <v>0</v>
      </c>
    </row>
    <row r="1103" spans="2:15" x14ac:dyDescent="0.25">
      <c r="B1103" s="175" t="s">
        <v>1636</v>
      </c>
      <c r="C1103" s="175" t="s">
        <v>1129</v>
      </c>
      <c r="D1103" s="175">
        <v>400</v>
      </c>
      <c r="E1103" s="175">
        <v>400.1</v>
      </c>
      <c r="F1103" s="175">
        <v>0.1</v>
      </c>
      <c r="G1103" s="175" t="s">
        <v>5</v>
      </c>
      <c r="H1103" s="175" t="s">
        <v>5</v>
      </c>
      <c r="I1103" s="175"/>
      <c r="J1103" s="175"/>
      <c r="K1103" s="175"/>
      <c r="L1103" s="175">
        <v>0.17895367964470385</v>
      </c>
      <c r="M1103" s="175">
        <v>0</v>
      </c>
      <c r="N1103" s="175">
        <v>0.17487064800146809</v>
      </c>
      <c r="O1103" s="175">
        <v>0</v>
      </c>
    </row>
    <row r="1104" spans="2:15" x14ac:dyDescent="0.25">
      <c r="B1104" s="175" t="s">
        <v>1637</v>
      </c>
      <c r="C1104" s="175" t="s">
        <v>1129</v>
      </c>
      <c r="D1104" s="175">
        <v>-250</v>
      </c>
      <c r="E1104" s="175">
        <v>-149.9</v>
      </c>
      <c r="F1104" s="175">
        <v>1</v>
      </c>
      <c r="G1104" s="175" t="s">
        <v>5</v>
      </c>
      <c r="H1104" s="175" t="s">
        <v>5</v>
      </c>
      <c r="I1104" s="175"/>
      <c r="J1104" s="175"/>
      <c r="K1104" s="175"/>
      <c r="L1104" s="175">
        <v>0.80890141436194996</v>
      </c>
      <c r="M1104" s="175">
        <v>0</v>
      </c>
      <c r="N1104" s="175">
        <v>0.79569649861605485</v>
      </c>
      <c r="O1104" s="175">
        <v>0</v>
      </c>
    </row>
    <row r="1105" spans="2:15" x14ac:dyDescent="0.25">
      <c r="B1105" s="175" t="s">
        <v>1638</v>
      </c>
      <c r="C1105" s="175" t="s">
        <v>1129</v>
      </c>
      <c r="D1105" s="175">
        <v>-150</v>
      </c>
      <c r="E1105" s="175">
        <v>0.1</v>
      </c>
      <c r="F1105" s="175">
        <v>1</v>
      </c>
      <c r="G1105" s="175" t="s">
        <v>5</v>
      </c>
      <c r="H1105" s="175" t="s">
        <v>5</v>
      </c>
      <c r="I1105" s="175"/>
      <c r="J1105" s="175"/>
      <c r="K1105" s="175"/>
      <c r="L1105" s="175">
        <v>0.65502346508168341</v>
      </c>
      <c r="M1105" s="175">
        <v>0</v>
      </c>
      <c r="N1105" s="175">
        <v>0.64148702452458384</v>
      </c>
      <c r="O1105" s="175">
        <v>0</v>
      </c>
    </row>
    <row r="1106" spans="2:15" x14ac:dyDescent="0.25">
      <c r="B1106" s="175" t="s">
        <v>1639</v>
      </c>
      <c r="C1106" s="175" t="s">
        <v>1129</v>
      </c>
      <c r="D1106" s="175">
        <v>0</v>
      </c>
      <c r="E1106" s="175">
        <v>120.1</v>
      </c>
      <c r="F1106" s="175">
        <v>1</v>
      </c>
      <c r="G1106" s="175" t="s">
        <v>5</v>
      </c>
      <c r="H1106" s="175" t="s">
        <v>5</v>
      </c>
      <c r="I1106" s="175"/>
      <c r="J1106" s="175"/>
      <c r="K1106" s="175"/>
      <c r="L1106" s="175">
        <v>0.61187724466696536</v>
      </c>
      <c r="M1106" s="175">
        <v>0</v>
      </c>
      <c r="N1106" s="175">
        <v>0.60713677111301179</v>
      </c>
      <c r="O1106" s="175">
        <v>0</v>
      </c>
    </row>
    <row r="1107" spans="2:15" x14ac:dyDescent="0.25">
      <c r="B1107" s="175" t="s">
        <v>1640</v>
      </c>
      <c r="C1107" s="175" t="s">
        <v>1129</v>
      </c>
      <c r="D1107" s="175">
        <v>120</v>
      </c>
      <c r="E1107" s="175">
        <v>400</v>
      </c>
      <c r="F1107" s="175">
        <v>1</v>
      </c>
      <c r="G1107" s="175" t="s">
        <v>5</v>
      </c>
      <c r="H1107" s="175" t="s">
        <v>5</v>
      </c>
      <c r="I1107" s="175"/>
      <c r="J1107" s="175"/>
      <c r="K1107" s="175"/>
      <c r="L1107" s="175">
        <v>0.60527551349460451</v>
      </c>
      <c r="M1107" s="175">
        <v>0</v>
      </c>
      <c r="N1107" s="175">
        <v>0.60048292526303648</v>
      </c>
      <c r="O1107" s="175">
        <v>0</v>
      </c>
    </row>
    <row r="1108" spans="2:15" x14ac:dyDescent="0.25">
      <c r="B1108" s="175" t="s">
        <v>1641</v>
      </c>
      <c r="C1108" s="175" t="s">
        <v>1129</v>
      </c>
      <c r="D1108" s="175">
        <v>400</v>
      </c>
      <c r="E1108" s="175">
        <v>400.1</v>
      </c>
      <c r="F1108" s="175">
        <v>1</v>
      </c>
      <c r="G1108" s="175" t="s">
        <v>5</v>
      </c>
      <c r="H1108" s="175" t="s">
        <v>5</v>
      </c>
      <c r="I1108" s="175"/>
      <c r="J1108" s="175"/>
      <c r="K1108" s="175"/>
      <c r="L1108" s="175">
        <v>0.60527551349460451</v>
      </c>
      <c r="M1108" s="175">
        <v>0</v>
      </c>
      <c r="N1108" s="175">
        <v>0.60048292526303648</v>
      </c>
      <c r="O1108" s="175">
        <v>0</v>
      </c>
    </row>
    <row r="1109" spans="2:15" x14ac:dyDescent="0.25">
      <c r="B1109" s="175" t="s">
        <v>1642</v>
      </c>
      <c r="C1109" s="175" t="s">
        <v>1130</v>
      </c>
      <c r="D1109" s="175">
        <v>-200</v>
      </c>
      <c r="E1109" s="175">
        <v>0.1</v>
      </c>
      <c r="F1109" s="175">
        <v>0.1</v>
      </c>
      <c r="G1109" s="175" t="s">
        <v>5</v>
      </c>
      <c r="H1109" s="175" t="s">
        <v>5</v>
      </c>
      <c r="I1109" s="175"/>
      <c r="J1109" s="175"/>
      <c r="K1109" s="175"/>
      <c r="L1109" s="175">
        <v>0.13102279011665502</v>
      </c>
      <c r="M1109" s="175">
        <v>0</v>
      </c>
      <c r="N1109" s="175">
        <v>0.11627080639112261</v>
      </c>
      <c r="O1109" s="175">
        <v>0</v>
      </c>
    </row>
    <row r="1110" spans="2:15" x14ac:dyDescent="0.25">
      <c r="B1110" s="175" t="s">
        <v>1643</v>
      </c>
      <c r="C1110" s="175" t="s">
        <v>1130</v>
      </c>
      <c r="D1110" s="175">
        <v>0</v>
      </c>
      <c r="E1110" s="175">
        <v>100.1</v>
      </c>
      <c r="F1110" s="175">
        <v>0.1</v>
      </c>
      <c r="G1110" s="175" t="s">
        <v>5</v>
      </c>
      <c r="H1110" s="175" t="s">
        <v>5</v>
      </c>
      <c r="I1110" s="175"/>
      <c r="J1110" s="175"/>
      <c r="K1110" s="175"/>
      <c r="L1110" s="175">
        <v>0.16571073656543706</v>
      </c>
      <c r="M1110" s="175">
        <v>0</v>
      </c>
      <c r="N1110" s="175">
        <v>0.15431129933335591</v>
      </c>
      <c r="O1110" s="175">
        <v>0</v>
      </c>
    </row>
    <row r="1111" spans="2:15" x14ac:dyDescent="0.25">
      <c r="B1111" s="175" t="s">
        <v>1644</v>
      </c>
      <c r="C1111" s="175" t="s">
        <v>1130</v>
      </c>
      <c r="D1111" s="175">
        <v>100</v>
      </c>
      <c r="E1111" s="175">
        <v>300.10000000000002</v>
      </c>
      <c r="F1111" s="175">
        <v>0.1</v>
      </c>
      <c r="G1111" s="175" t="s">
        <v>5</v>
      </c>
      <c r="H1111" s="175" t="s">
        <v>5</v>
      </c>
      <c r="I1111" s="175"/>
      <c r="J1111" s="175"/>
      <c r="K1111" s="175"/>
      <c r="L1111" s="175">
        <v>0.16571073656543706</v>
      </c>
      <c r="M1111" s="175">
        <v>0</v>
      </c>
      <c r="N1111" s="175">
        <v>0.15431129933335591</v>
      </c>
      <c r="O1111" s="175">
        <v>0</v>
      </c>
    </row>
    <row r="1112" spans="2:15" x14ac:dyDescent="0.25">
      <c r="B1112" s="175" t="s">
        <v>1645</v>
      </c>
      <c r="C1112" s="175" t="s">
        <v>1130</v>
      </c>
      <c r="D1112" s="175">
        <v>300</v>
      </c>
      <c r="E1112" s="175">
        <v>400.1</v>
      </c>
      <c r="F1112" s="175">
        <v>0.1</v>
      </c>
      <c r="G1112" s="175" t="s">
        <v>5</v>
      </c>
      <c r="H1112" s="175" t="s">
        <v>5</v>
      </c>
      <c r="I1112" s="175"/>
      <c r="J1112" s="175"/>
      <c r="K1112" s="175"/>
      <c r="L1112" s="175">
        <v>0.22203263630763473</v>
      </c>
      <c r="M1112" s="175">
        <v>0</v>
      </c>
      <c r="N1112" s="175">
        <v>0.21365959017700864</v>
      </c>
      <c r="O1112" s="175">
        <v>0</v>
      </c>
    </row>
    <row r="1113" spans="2:15" x14ac:dyDescent="0.25">
      <c r="B1113" s="175" t="s">
        <v>1646</v>
      </c>
      <c r="C1113" s="175" t="s">
        <v>1130</v>
      </c>
      <c r="D1113" s="175">
        <v>400</v>
      </c>
      <c r="E1113" s="175">
        <v>630.1</v>
      </c>
      <c r="F1113" s="175">
        <v>0.1</v>
      </c>
      <c r="G1113" s="175" t="s">
        <v>5</v>
      </c>
      <c r="H1113" s="175" t="s">
        <v>5</v>
      </c>
      <c r="I1113" s="175"/>
      <c r="J1113" s="175"/>
      <c r="K1113" s="175"/>
      <c r="L1113" s="175">
        <v>0.2599951147691662</v>
      </c>
      <c r="M1113" s="175">
        <v>0</v>
      </c>
      <c r="N1113" s="175">
        <v>0.25288216345310077</v>
      </c>
      <c r="O1113" s="175">
        <v>0</v>
      </c>
    </row>
    <row r="1114" spans="2:15" x14ac:dyDescent="0.25">
      <c r="B1114" s="175" t="s">
        <v>1647</v>
      </c>
      <c r="C1114" s="175" t="s">
        <v>1130</v>
      </c>
      <c r="D1114" s="175">
        <v>630</v>
      </c>
      <c r="E1114" s="175">
        <v>800</v>
      </c>
      <c r="F1114" s="175">
        <v>0.1</v>
      </c>
      <c r="G1114" s="175" t="s">
        <v>5</v>
      </c>
      <c r="H1114" s="175" t="s">
        <v>5</v>
      </c>
      <c r="I1114" s="175"/>
      <c r="J1114" s="175"/>
      <c r="K1114" s="175"/>
      <c r="L1114" s="175">
        <v>0.43496643841770388</v>
      </c>
      <c r="M1114" s="175">
        <v>0</v>
      </c>
      <c r="N1114" s="175">
        <v>0.4307525176231371</v>
      </c>
      <c r="O1114" s="175">
        <v>0</v>
      </c>
    </row>
    <row r="1115" spans="2:15" x14ac:dyDescent="0.25">
      <c r="B1115" s="175" t="s">
        <v>1648</v>
      </c>
      <c r="C1115" s="175" t="s">
        <v>1130</v>
      </c>
      <c r="D1115" s="175">
        <v>800</v>
      </c>
      <c r="E1115" s="175">
        <v>800.1</v>
      </c>
      <c r="F1115" s="175">
        <v>0.1</v>
      </c>
      <c r="G1115" s="175" t="s">
        <v>5</v>
      </c>
      <c r="H1115" s="175" t="s">
        <v>5</v>
      </c>
      <c r="I1115" s="175"/>
      <c r="J1115" s="175"/>
      <c r="K1115" s="175"/>
      <c r="L1115" s="175">
        <v>0.43496643841770388</v>
      </c>
      <c r="M1115" s="175">
        <v>0</v>
      </c>
      <c r="N1115" s="175">
        <v>0.4307525176231371</v>
      </c>
      <c r="O1115" s="175">
        <v>0</v>
      </c>
    </row>
    <row r="1116" spans="2:15" x14ac:dyDescent="0.25">
      <c r="B1116" s="175" t="s">
        <v>1649</v>
      </c>
      <c r="C1116" s="175" t="s">
        <v>1130</v>
      </c>
      <c r="D1116" s="175">
        <v>-200</v>
      </c>
      <c r="E1116" s="175">
        <v>0.1</v>
      </c>
      <c r="F1116" s="175">
        <v>1</v>
      </c>
      <c r="G1116" s="175" t="s">
        <v>5</v>
      </c>
      <c r="H1116" s="175" t="s">
        <v>5</v>
      </c>
      <c r="I1116" s="175"/>
      <c r="J1116" s="175"/>
      <c r="K1116" s="175"/>
      <c r="L1116" s="175">
        <v>0.60095134778802373</v>
      </c>
      <c r="M1116" s="175">
        <v>0</v>
      </c>
      <c r="N1116" s="175">
        <v>0.58868517729241132</v>
      </c>
      <c r="O1116" s="175">
        <v>0</v>
      </c>
    </row>
    <row r="1117" spans="2:15" x14ac:dyDescent="0.25">
      <c r="B1117" s="175" t="s">
        <v>1650</v>
      </c>
      <c r="C1117" s="175" t="s">
        <v>1130</v>
      </c>
      <c r="D1117" s="175">
        <v>0</v>
      </c>
      <c r="E1117" s="175">
        <v>100.1</v>
      </c>
      <c r="F1117" s="175">
        <v>1</v>
      </c>
      <c r="G1117" s="175" t="s">
        <v>5</v>
      </c>
      <c r="H1117" s="175" t="s">
        <v>5</v>
      </c>
      <c r="I1117" s="175"/>
      <c r="J1117" s="175"/>
      <c r="K1117" s="175"/>
      <c r="L1117" s="175">
        <v>0.60945516577624381</v>
      </c>
      <c r="M1117" s="175">
        <v>0</v>
      </c>
      <c r="N1117" s="175">
        <v>0.59736363686359784</v>
      </c>
      <c r="O1117" s="175">
        <v>0</v>
      </c>
    </row>
    <row r="1118" spans="2:15" x14ac:dyDescent="0.25">
      <c r="B1118" s="175" t="s">
        <v>1651</v>
      </c>
      <c r="C1118" s="175" t="s">
        <v>1130</v>
      </c>
      <c r="D1118" s="175">
        <v>100</v>
      </c>
      <c r="E1118" s="175">
        <v>300.10000000000002</v>
      </c>
      <c r="F1118" s="175">
        <v>1</v>
      </c>
      <c r="G1118" s="175" t="s">
        <v>5</v>
      </c>
      <c r="H1118" s="175" t="s">
        <v>5</v>
      </c>
      <c r="I1118" s="175"/>
      <c r="J1118" s="175"/>
      <c r="K1118" s="175"/>
      <c r="L1118" s="175">
        <v>0.60945516577624381</v>
      </c>
      <c r="M1118" s="175">
        <v>0</v>
      </c>
      <c r="N1118" s="175">
        <v>0.59736363686359784</v>
      </c>
      <c r="O1118" s="175">
        <v>0</v>
      </c>
    </row>
    <row r="1119" spans="2:15" x14ac:dyDescent="0.25">
      <c r="B1119" s="175" t="s">
        <v>1652</v>
      </c>
      <c r="C1119" s="175" t="s">
        <v>1130</v>
      </c>
      <c r="D1119" s="175">
        <v>300</v>
      </c>
      <c r="E1119" s="175">
        <v>400.1</v>
      </c>
      <c r="F1119" s="175">
        <v>1</v>
      </c>
      <c r="G1119" s="175" t="s">
        <v>5</v>
      </c>
      <c r="H1119" s="175" t="s">
        <v>5</v>
      </c>
      <c r="I1119" s="175"/>
      <c r="J1119" s="175"/>
      <c r="K1119" s="175"/>
      <c r="L1119" s="175">
        <v>0.62711565318050189</v>
      </c>
      <c r="M1119" s="175">
        <v>0</v>
      </c>
      <c r="N1119" s="175">
        <v>0.61537123593775744</v>
      </c>
      <c r="O1119" s="175">
        <v>0</v>
      </c>
    </row>
    <row r="1120" spans="2:15" x14ac:dyDescent="0.25">
      <c r="B1120" s="175" t="s">
        <v>1653</v>
      </c>
      <c r="C1120" s="175" t="s">
        <v>1130</v>
      </c>
      <c r="D1120" s="175">
        <v>400</v>
      </c>
      <c r="E1120" s="175">
        <v>630.1</v>
      </c>
      <c r="F1120" s="175">
        <v>1</v>
      </c>
      <c r="G1120" s="175" t="s">
        <v>5</v>
      </c>
      <c r="H1120" s="175" t="s">
        <v>5</v>
      </c>
      <c r="I1120" s="175"/>
      <c r="J1120" s="175"/>
      <c r="K1120" s="175"/>
      <c r="L1120" s="175">
        <v>0.64153956275674928</v>
      </c>
      <c r="M1120" s="175">
        <v>0</v>
      </c>
      <c r="N1120" s="175">
        <v>0.63006406510582447</v>
      </c>
      <c r="O1120" s="175">
        <v>0</v>
      </c>
    </row>
    <row r="1121" spans="2:15" x14ac:dyDescent="0.25">
      <c r="B1121" s="175" t="s">
        <v>1654</v>
      </c>
      <c r="C1121" s="175" t="s">
        <v>1130</v>
      </c>
      <c r="D1121" s="175">
        <v>630</v>
      </c>
      <c r="E1121" s="175">
        <v>800</v>
      </c>
      <c r="F1121" s="175">
        <v>1</v>
      </c>
      <c r="G1121" s="175" t="s">
        <v>5</v>
      </c>
      <c r="H1121" s="175" t="s">
        <v>5</v>
      </c>
      <c r="I1121" s="175"/>
      <c r="J1121" s="175"/>
      <c r="K1121" s="175"/>
      <c r="L1121" s="175">
        <v>0.73018583485854571</v>
      </c>
      <c r="M1121" s="175">
        <v>0</v>
      </c>
      <c r="N1121" s="175">
        <v>0.72012434272396797</v>
      </c>
      <c r="O1121" s="175">
        <v>0</v>
      </c>
    </row>
    <row r="1122" spans="2:15" x14ac:dyDescent="0.25">
      <c r="B1122" s="175" t="s">
        <v>1655</v>
      </c>
      <c r="C1122" s="175" t="s">
        <v>1130</v>
      </c>
      <c r="D1122" s="175">
        <v>800</v>
      </c>
      <c r="E1122" s="175">
        <v>800.1</v>
      </c>
      <c r="F1122" s="175">
        <v>1</v>
      </c>
      <c r="G1122" s="175" t="s">
        <v>5</v>
      </c>
      <c r="H1122" s="175" t="s">
        <v>5</v>
      </c>
      <c r="I1122" s="175"/>
      <c r="J1122" s="175"/>
      <c r="K1122" s="175"/>
      <c r="L1122" s="175">
        <v>0.73018583485854571</v>
      </c>
      <c r="M1122" s="175">
        <v>0</v>
      </c>
      <c r="N1122" s="175">
        <v>0.72012434272396797</v>
      </c>
      <c r="O1122" s="175">
        <v>0</v>
      </c>
    </row>
    <row r="1123" spans="2:15" x14ac:dyDescent="0.25">
      <c r="B1123" s="175" t="s">
        <v>1656</v>
      </c>
      <c r="C1123" s="175" t="s">
        <v>1131</v>
      </c>
      <c r="D1123" s="175">
        <v>-200</v>
      </c>
      <c r="E1123" s="175">
        <v>0.1</v>
      </c>
      <c r="F1123" s="175">
        <v>0.1</v>
      </c>
      <c r="G1123" s="175" t="s">
        <v>5</v>
      </c>
      <c r="H1123" s="175" t="s">
        <v>5</v>
      </c>
      <c r="I1123" s="175"/>
      <c r="J1123" s="175"/>
      <c r="K1123" s="175"/>
      <c r="L1123" s="175">
        <v>0.10309361867389379</v>
      </c>
      <c r="M1123" s="175">
        <v>0</v>
      </c>
      <c r="N1123" s="175">
        <v>8.3547729473439983E-2</v>
      </c>
      <c r="O1123" s="175">
        <v>0</v>
      </c>
    </row>
    <row r="1124" spans="2:15" x14ac:dyDescent="0.25">
      <c r="B1124" s="175" t="s">
        <v>1657</v>
      </c>
      <c r="C1124" s="175" t="s">
        <v>1131</v>
      </c>
      <c r="D1124" s="175">
        <v>0</v>
      </c>
      <c r="E1124" s="175">
        <v>100.1</v>
      </c>
      <c r="F1124" s="175">
        <v>0.1</v>
      </c>
      <c r="G1124" s="175" t="s">
        <v>5</v>
      </c>
      <c r="H1124" s="175" t="s">
        <v>5</v>
      </c>
      <c r="I1124" s="175"/>
      <c r="J1124" s="175"/>
      <c r="K1124" s="175"/>
      <c r="L1124" s="175">
        <v>0.11706930766839357</v>
      </c>
      <c r="M1124" s="175">
        <v>0</v>
      </c>
      <c r="N1124" s="175">
        <v>0.10028535130738628</v>
      </c>
      <c r="O1124" s="175">
        <v>0</v>
      </c>
    </row>
    <row r="1125" spans="2:15" x14ac:dyDescent="0.25">
      <c r="B1125" s="175" t="s">
        <v>1658</v>
      </c>
      <c r="C1125" s="175" t="s">
        <v>1131</v>
      </c>
      <c r="D1125" s="175">
        <v>100</v>
      </c>
      <c r="E1125" s="175">
        <v>260.10000000000002</v>
      </c>
      <c r="F1125" s="175">
        <v>0.1</v>
      </c>
      <c r="G1125" s="175" t="s">
        <v>5</v>
      </c>
      <c r="H1125" s="175" t="s">
        <v>5</v>
      </c>
      <c r="I1125" s="175"/>
      <c r="J1125" s="175"/>
      <c r="K1125" s="175"/>
      <c r="L1125" s="175">
        <v>0.11706930766839357</v>
      </c>
      <c r="M1125" s="175">
        <v>0</v>
      </c>
      <c r="N1125" s="175">
        <v>0.10028535130738628</v>
      </c>
      <c r="O1125" s="175">
        <v>0</v>
      </c>
    </row>
    <row r="1126" spans="2:15" x14ac:dyDescent="0.25">
      <c r="B1126" s="175" t="s">
        <v>1659</v>
      </c>
      <c r="C1126" s="175" t="s">
        <v>1131</v>
      </c>
      <c r="D1126" s="175">
        <v>260</v>
      </c>
      <c r="E1126" s="175">
        <v>300.10000000000002</v>
      </c>
      <c r="F1126" s="175">
        <v>0.1</v>
      </c>
      <c r="G1126" s="175" t="s">
        <v>5</v>
      </c>
      <c r="H1126" s="175" t="s">
        <v>5</v>
      </c>
      <c r="I1126" s="175"/>
      <c r="J1126" s="175"/>
      <c r="K1126" s="175"/>
      <c r="L1126" s="175">
        <v>0.15328217453445062</v>
      </c>
      <c r="M1126" s="175">
        <v>0</v>
      </c>
      <c r="N1126" s="175">
        <v>0.14088063713264032</v>
      </c>
      <c r="O1126" s="175">
        <v>0</v>
      </c>
    </row>
    <row r="1127" spans="2:15" x14ac:dyDescent="0.25">
      <c r="B1127" s="175" t="s">
        <v>1660</v>
      </c>
      <c r="C1127" s="175" t="s">
        <v>1131</v>
      </c>
      <c r="D1127" s="175">
        <v>300</v>
      </c>
      <c r="E1127" s="175">
        <v>400.1</v>
      </c>
      <c r="F1127" s="175">
        <v>0.1</v>
      </c>
      <c r="G1127" s="175" t="s">
        <v>5</v>
      </c>
      <c r="H1127" s="175" t="s">
        <v>5</v>
      </c>
      <c r="I1127" s="175"/>
      <c r="J1127" s="175"/>
      <c r="K1127" s="175"/>
      <c r="L1127" s="175">
        <v>0.16999556342951538</v>
      </c>
      <c r="M1127" s="175">
        <v>0</v>
      </c>
      <c r="N1127" s="175">
        <v>0.15890380887381925</v>
      </c>
      <c r="O1127" s="175">
        <v>0</v>
      </c>
    </row>
    <row r="1128" spans="2:15" x14ac:dyDescent="0.25">
      <c r="B1128" s="175" t="s">
        <v>1661</v>
      </c>
      <c r="C1128" s="175" t="s">
        <v>1131</v>
      </c>
      <c r="D1128" s="175">
        <v>400</v>
      </c>
      <c r="E1128" s="175">
        <v>600.1</v>
      </c>
      <c r="F1128" s="175">
        <v>0.1</v>
      </c>
      <c r="G1128" s="175" t="s">
        <v>5</v>
      </c>
      <c r="H1128" s="175" t="s">
        <v>5</v>
      </c>
      <c r="I1128" s="175"/>
      <c r="J1128" s="175"/>
      <c r="K1128" s="175"/>
      <c r="L1128" s="175">
        <v>0.17203912259666959</v>
      </c>
      <c r="M1128" s="175">
        <v>0</v>
      </c>
      <c r="N1128" s="175">
        <v>0.16108813920559389</v>
      </c>
      <c r="O1128" s="175">
        <v>0</v>
      </c>
    </row>
    <row r="1129" spans="2:15" x14ac:dyDescent="0.25">
      <c r="B1129" s="175" t="s">
        <v>1662</v>
      </c>
      <c r="C1129" s="175" t="s">
        <v>1131</v>
      </c>
      <c r="D1129" s="175">
        <v>600</v>
      </c>
      <c r="E1129" s="175">
        <v>630</v>
      </c>
      <c r="F1129" s="175">
        <v>0.1</v>
      </c>
      <c r="G1129" s="175" t="s">
        <v>5</v>
      </c>
      <c r="H1129" s="175" t="s">
        <v>5</v>
      </c>
      <c r="I1129" s="175"/>
      <c r="J1129" s="175"/>
      <c r="K1129" s="175"/>
      <c r="L1129" s="175">
        <v>0.47301427738735563</v>
      </c>
      <c r="M1129" s="175">
        <v>0</v>
      </c>
      <c r="N1129" s="175">
        <v>0.46914223376410175</v>
      </c>
      <c r="O1129" s="175">
        <v>0</v>
      </c>
    </row>
    <row r="1130" spans="2:15" x14ac:dyDescent="0.25">
      <c r="B1130" s="175" t="s">
        <v>1663</v>
      </c>
      <c r="C1130" s="175" t="s">
        <v>1131</v>
      </c>
      <c r="D1130" s="175">
        <v>630</v>
      </c>
      <c r="E1130" s="175">
        <v>630.1</v>
      </c>
      <c r="F1130" s="175">
        <v>0.1</v>
      </c>
      <c r="G1130" s="175" t="s">
        <v>5</v>
      </c>
      <c r="H1130" s="175" t="s">
        <v>5</v>
      </c>
      <c r="I1130" s="175"/>
      <c r="J1130" s="175"/>
      <c r="K1130" s="175"/>
      <c r="L1130" s="175">
        <v>0.47301427738735563</v>
      </c>
      <c r="M1130" s="175">
        <v>0</v>
      </c>
      <c r="N1130" s="175">
        <v>0.46914223376410175</v>
      </c>
      <c r="O1130" s="175">
        <v>0</v>
      </c>
    </row>
    <row r="1131" spans="2:15" x14ac:dyDescent="0.25">
      <c r="B1131" s="175" t="s">
        <v>1664</v>
      </c>
      <c r="C1131" s="175" t="s">
        <v>1131</v>
      </c>
      <c r="D1131" s="175">
        <v>-200</v>
      </c>
      <c r="E1131" s="175">
        <v>0.1</v>
      </c>
      <c r="F1131" s="175">
        <v>1</v>
      </c>
      <c r="G1131" s="175" t="s">
        <v>5</v>
      </c>
      <c r="H1131" s="175" t="s">
        <v>5</v>
      </c>
      <c r="I1131" s="175"/>
      <c r="J1131" s="175"/>
      <c r="K1131" s="175"/>
      <c r="L1131" s="175">
        <v>0.59548622577652233</v>
      </c>
      <c r="M1131" s="175">
        <v>0</v>
      </c>
      <c r="N1131" s="175">
        <v>0.58310510257167447</v>
      </c>
      <c r="O1131" s="175">
        <v>0</v>
      </c>
    </row>
    <row r="1132" spans="2:15" x14ac:dyDescent="0.25">
      <c r="B1132" s="175" t="s">
        <v>1665</v>
      </c>
      <c r="C1132" s="175" t="s">
        <v>1131</v>
      </c>
      <c r="D1132" s="175">
        <v>0</v>
      </c>
      <c r="E1132" s="175">
        <v>100.1</v>
      </c>
      <c r="F1132" s="175">
        <v>1</v>
      </c>
      <c r="G1132" s="175" t="s">
        <v>5</v>
      </c>
      <c r="H1132" s="175" t="s">
        <v>5</v>
      </c>
      <c r="I1132" s="175"/>
      <c r="J1132" s="175"/>
      <c r="K1132" s="175"/>
      <c r="L1132" s="175">
        <v>0.59806418859203248</v>
      </c>
      <c r="M1132" s="175">
        <v>0</v>
      </c>
      <c r="N1132" s="175">
        <v>0.58573756003162514</v>
      </c>
      <c r="O1132" s="175">
        <v>0</v>
      </c>
    </row>
    <row r="1133" spans="2:15" x14ac:dyDescent="0.25">
      <c r="B1133" s="175" t="s">
        <v>1666</v>
      </c>
      <c r="C1133" s="175" t="s">
        <v>1131</v>
      </c>
      <c r="D1133" s="175">
        <v>100</v>
      </c>
      <c r="E1133" s="175">
        <v>260.10000000000002</v>
      </c>
      <c r="F1133" s="175">
        <v>1</v>
      </c>
      <c r="G1133" s="175" t="s">
        <v>5</v>
      </c>
      <c r="H1133" s="175" t="s">
        <v>5</v>
      </c>
      <c r="I1133" s="175"/>
      <c r="J1133" s="175"/>
      <c r="K1133" s="175"/>
      <c r="L1133" s="175">
        <v>0.59806418859203248</v>
      </c>
      <c r="M1133" s="175">
        <v>0</v>
      </c>
      <c r="N1133" s="175">
        <v>0.58573756003162514</v>
      </c>
      <c r="O1133" s="175">
        <v>0</v>
      </c>
    </row>
    <row r="1134" spans="2:15" x14ac:dyDescent="0.25">
      <c r="B1134" s="175" t="s">
        <v>1667</v>
      </c>
      <c r="C1134" s="175" t="s">
        <v>1131</v>
      </c>
      <c r="D1134" s="175">
        <v>260</v>
      </c>
      <c r="E1134" s="175">
        <v>300.10000000000002</v>
      </c>
      <c r="F1134" s="175">
        <v>1</v>
      </c>
      <c r="G1134" s="175" t="s">
        <v>5</v>
      </c>
      <c r="H1134" s="175" t="s">
        <v>5</v>
      </c>
      <c r="I1134" s="175"/>
      <c r="J1134" s="175"/>
      <c r="K1134" s="175"/>
      <c r="L1134" s="175">
        <v>0.60619384350907002</v>
      </c>
      <c r="M1134" s="175">
        <v>0</v>
      </c>
      <c r="N1134" s="175">
        <v>0.59403593448869274</v>
      </c>
      <c r="O1134" s="175">
        <v>0</v>
      </c>
    </row>
    <row r="1135" spans="2:15" x14ac:dyDescent="0.25">
      <c r="B1135" s="175" t="s">
        <v>1668</v>
      </c>
      <c r="C1135" s="175" t="s">
        <v>1131</v>
      </c>
      <c r="D1135" s="175">
        <v>300</v>
      </c>
      <c r="E1135" s="175">
        <v>400.1</v>
      </c>
      <c r="F1135" s="175">
        <v>1</v>
      </c>
      <c r="G1135" s="175" t="s">
        <v>5</v>
      </c>
      <c r="H1135" s="175" t="s">
        <v>5</v>
      </c>
      <c r="I1135" s="175"/>
      <c r="J1135" s="175"/>
      <c r="K1135" s="175"/>
      <c r="L1135" s="175">
        <v>0.61063413142732814</v>
      </c>
      <c r="M1135" s="175">
        <v>0</v>
      </c>
      <c r="N1135" s="175">
        <v>0.59856641905436281</v>
      </c>
      <c r="O1135" s="175">
        <v>0</v>
      </c>
    </row>
    <row r="1136" spans="2:15" x14ac:dyDescent="0.25">
      <c r="B1136" s="175" t="s">
        <v>1669</v>
      </c>
      <c r="C1136" s="175" t="s">
        <v>1131</v>
      </c>
      <c r="D1136" s="175">
        <v>400</v>
      </c>
      <c r="E1136" s="175">
        <v>600.1</v>
      </c>
      <c r="F1136" s="175">
        <v>1</v>
      </c>
      <c r="G1136" s="175" t="s">
        <v>5</v>
      </c>
      <c r="H1136" s="175" t="s">
        <v>5</v>
      </c>
      <c r="I1136" s="175"/>
      <c r="J1136" s="175"/>
      <c r="K1136" s="175"/>
      <c r="L1136" s="175">
        <v>0.61120619318043645</v>
      </c>
      <c r="M1136" s="175">
        <v>0</v>
      </c>
      <c r="N1136" s="175">
        <v>0.59915000303569776</v>
      </c>
      <c r="O1136" s="175">
        <v>0</v>
      </c>
    </row>
    <row r="1137" spans="2:15" x14ac:dyDescent="0.25">
      <c r="B1137" s="175" t="s">
        <v>1670</v>
      </c>
      <c r="C1137" s="175" t="s">
        <v>1131</v>
      </c>
      <c r="D1137" s="175">
        <v>600</v>
      </c>
      <c r="E1137" s="175">
        <v>630</v>
      </c>
      <c r="F1137" s="175">
        <v>1</v>
      </c>
      <c r="G1137" s="175" t="s">
        <v>5</v>
      </c>
      <c r="H1137" s="175" t="s">
        <v>5</v>
      </c>
      <c r="I1137" s="175"/>
      <c r="J1137" s="175"/>
      <c r="K1137" s="175"/>
      <c r="L1137" s="175">
        <v>0.75347067460556905</v>
      </c>
      <c r="M1137" s="175">
        <v>0</v>
      </c>
      <c r="N1137" s="175">
        <v>0.74372425874521997</v>
      </c>
      <c r="O1137" s="175">
        <v>0</v>
      </c>
    </row>
    <row r="1138" spans="2:15" x14ac:dyDescent="0.25">
      <c r="B1138" s="175" t="s">
        <v>1671</v>
      </c>
      <c r="C1138" s="175" t="s">
        <v>1131</v>
      </c>
      <c r="D1138" s="175">
        <v>630</v>
      </c>
      <c r="E1138" s="175">
        <v>630.1</v>
      </c>
      <c r="F1138" s="175">
        <v>1</v>
      </c>
      <c r="G1138" s="175" t="s">
        <v>5</v>
      </c>
      <c r="H1138" s="175" t="s">
        <v>5</v>
      </c>
      <c r="I1138" s="175"/>
      <c r="J1138" s="175"/>
      <c r="K1138" s="175"/>
      <c r="L1138" s="175">
        <v>0.75347067460556905</v>
      </c>
      <c r="M1138" s="175">
        <v>0</v>
      </c>
      <c r="N1138" s="175">
        <v>0.74372425874521997</v>
      </c>
      <c r="O1138" s="175">
        <v>0</v>
      </c>
    </row>
    <row r="1139" spans="2:15" x14ac:dyDescent="0.25">
      <c r="B1139" s="175" t="s">
        <v>1672</v>
      </c>
      <c r="C1139" s="175" t="s">
        <v>1132</v>
      </c>
      <c r="D1139" s="175">
        <v>-418</v>
      </c>
      <c r="E1139" s="175">
        <v>-147.9</v>
      </c>
      <c r="F1139" s="175">
        <v>0.1</v>
      </c>
      <c r="G1139" s="175" t="s">
        <v>10</v>
      </c>
      <c r="H1139" s="175" t="s">
        <v>10</v>
      </c>
      <c r="I1139" s="175"/>
      <c r="J1139" s="175"/>
      <c r="K1139" s="175"/>
      <c r="L1139" s="175">
        <v>1.0462465556975473</v>
      </c>
      <c r="M1139" s="175">
        <v>0</v>
      </c>
      <c r="N1139" s="175">
        <v>1.0432597257198137</v>
      </c>
      <c r="O1139" s="175">
        <v>0</v>
      </c>
    </row>
    <row r="1140" spans="2:15" x14ac:dyDescent="0.25">
      <c r="B1140" s="175" t="s">
        <v>1673</v>
      </c>
      <c r="C1140" s="175" t="s">
        <v>1132</v>
      </c>
      <c r="D1140" s="175">
        <v>-148</v>
      </c>
      <c r="E1140" s="175">
        <v>-12.9</v>
      </c>
      <c r="F1140" s="175">
        <v>0.1</v>
      </c>
      <c r="G1140" s="175" t="s">
        <v>10</v>
      </c>
      <c r="H1140" s="175" t="s">
        <v>10</v>
      </c>
      <c r="I1140" s="175"/>
      <c r="J1140" s="175"/>
      <c r="K1140" s="175"/>
      <c r="L1140" s="175">
        <v>0.34659772782677106</v>
      </c>
      <c r="M1140" s="175">
        <v>0</v>
      </c>
      <c r="N1140" s="175">
        <v>0.34484265565167932</v>
      </c>
      <c r="O1140" s="175">
        <v>0</v>
      </c>
    </row>
    <row r="1141" spans="2:15" x14ac:dyDescent="0.25">
      <c r="B1141" s="175" t="s">
        <v>1674</v>
      </c>
      <c r="C1141" s="175" t="s">
        <v>1132</v>
      </c>
      <c r="D1141" s="175">
        <v>-13</v>
      </c>
      <c r="E1141" s="175">
        <v>662.1</v>
      </c>
      <c r="F1141" s="175">
        <v>0.1</v>
      </c>
      <c r="G1141" s="175" t="s">
        <v>10</v>
      </c>
      <c r="H1141" s="175" t="s">
        <v>10</v>
      </c>
      <c r="I1141" s="175"/>
      <c r="J1141" s="175"/>
      <c r="K1141" s="175"/>
      <c r="L1141" s="175">
        <v>0.30436869761789076</v>
      </c>
      <c r="M1141" s="175">
        <v>0</v>
      </c>
      <c r="N1141" s="175">
        <v>0.30236860999752146</v>
      </c>
      <c r="O1141" s="175">
        <v>0</v>
      </c>
    </row>
    <row r="1142" spans="2:15" x14ac:dyDescent="0.25">
      <c r="B1142" s="175" t="s">
        <v>1675</v>
      </c>
      <c r="C1142" s="175" t="s">
        <v>1132</v>
      </c>
      <c r="D1142" s="175">
        <v>662</v>
      </c>
      <c r="E1142" s="175">
        <v>1202.0999999999999</v>
      </c>
      <c r="F1142" s="175">
        <v>0.1</v>
      </c>
      <c r="G1142" s="175" t="s">
        <v>10</v>
      </c>
      <c r="H1142" s="175" t="s">
        <v>10</v>
      </c>
      <c r="I1142" s="175"/>
      <c r="J1142" s="175"/>
      <c r="K1142" s="175"/>
      <c r="L1142" s="175">
        <v>0.34352197204337565</v>
      </c>
      <c r="M1142" s="175">
        <v>0</v>
      </c>
      <c r="N1142" s="175">
        <v>0.34251116891588412</v>
      </c>
      <c r="O1142" s="175">
        <v>0</v>
      </c>
    </row>
    <row r="1143" spans="2:15" x14ac:dyDescent="0.25">
      <c r="B1143" s="175" t="s">
        <v>1676</v>
      </c>
      <c r="C1143" s="175" t="s">
        <v>1132</v>
      </c>
      <c r="D1143" s="175">
        <v>1202</v>
      </c>
      <c r="E1143" s="175">
        <v>1832</v>
      </c>
      <c r="F1143" s="175">
        <v>0.1</v>
      </c>
      <c r="G1143" s="175" t="s">
        <v>10</v>
      </c>
      <c r="H1143" s="175" t="s">
        <v>10</v>
      </c>
      <c r="I1143" s="175"/>
      <c r="J1143" s="175"/>
      <c r="K1143" s="175"/>
      <c r="L1143" s="175">
        <v>0.44489108766768543</v>
      </c>
      <c r="M1143" s="175">
        <v>0</v>
      </c>
      <c r="N1143" s="175">
        <v>0.44411106205733236</v>
      </c>
      <c r="O1143" s="175">
        <v>0</v>
      </c>
    </row>
    <row r="1144" spans="2:15" x14ac:dyDescent="0.25">
      <c r="B1144" s="175" t="s">
        <v>1677</v>
      </c>
      <c r="C1144" s="175" t="s">
        <v>1132</v>
      </c>
      <c r="D1144" s="175">
        <v>1832</v>
      </c>
      <c r="E1144" s="175">
        <v>1832.1</v>
      </c>
      <c r="F1144" s="175">
        <v>0.1</v>
      </c>
      <c r="G1144" s="175" t="s">
        <v>10</v>
      </c>
      <c r="H1144" s="175" t="s">
        <v>10</v>
      </c>
      <c r="I1144" s="175"/>
      <c r="J1144" s="175"/>
      <c r="K1144" s="175"/>
      <c r="L1144" s="175">
        <v>0.44489108766768543</v>
      </c>
      <c r="M1144" s="175">
        <v>0</v>
      </c>
      <c r="N1144" s="175">
        <v>0.44411106205733236</v>
      </c>
      <c r="O1144" s="175">
        <v>0</v>
      </c>
    </row>
    <row r="1145" spans="2:15" x14ac:dyDescent="0.25">
      <c r="B1145" s="175" t="s">
        <v>1678</v>
      </c>
      <c r="C1145" s="175" t="s">
        <v>1132</v>
      </c>
      <c r="D1145" s="175">
        <v>-418</v>
      </c>
      <c r="E1145" s="175">
        <v>-147.9</v>
      </c>
      <c r="F1145" s="175">
        <v>1</v>
      </c>
      <c r="G1145" s="175" t="s">
        <v>10</v>
      </c>
      <c r="H1145" s="175" t="s">
        <v>10</v>
      </c>
      <c r="I1145" s="175"/>
      <c r="J1145" s="175"/>
      <c r="K1145" s="175"/>
      <c r="L1145" s="175">
        <v>1.2013970431580814</v>
      </c>
      <c r="M1145" s="175">
        <v>0</v>
      </c>
      <c r="N1145" s="175">
        <v>1.1909621552799152</v>
      </c>
      <c r="O1145" s="175">
        <v>0</v>
      </c>
    </row>
    <row r="1146" spans="2:15" x14ac:dyDescent="0.25">
      <c r="B1146" s="175" t="s">
        <v>1679</v>
      </c>
      <c r="C1146" s="175" t="s">
        <v>1132</v>
      </c>
      <c r="D1146" s="175">
        <v>-148</v>
      </c>
      <c r="E1146" s="175">
        <v>-12.9</v>
      </c>
      <c r="F1146" s="175">
        <v>1</v>
      </c>
      <c r="G1146" s="175" t="s">
        <v>10</v>
      </c>
      <c r="H1146" s="175" t="s">
        <v>10</v>
      </c>
      <c r="I1146" s="175"/>
      <c r="J1146" s="175"/>
      <c r="K1146" s="175"/>
      <c r="L1146" s="175">
        <v>1.2013970431580814</v>
      </c>
      <c r="M1146" s="175">
        <v>0</v>
      </c>
      <c r="N1146" s="175">
        <v>1.1909621552799152</v>
      </c>
      <c r="O1146" s="175">
        <v>0</v>
      </c>
    </row>
    <row r="1147" spans="2:15" x14ac:dyDescent="0.25">
      <c r="B1147" s="175" t="s">
        <v>1680</v>
      </c>
      <c r="C1147" s="175" t="s">
        <v>1132</v>
      </c>
      <c r="D1147" s="175">
        <v>-13</v>
      </c>
      <c r="E1147" s="175">
        <v>662.1</v>
      </c>
      <c r="F1147" s="175">
        <v>1</v>
      </c>
      <c r="G1147" s="175" t="s">
        <v>10</v>
      </c>
      <c r="H1147" s="175" t="s">
        <v>10</v>
      </c>
      <c r="I1147" s="175"/>
      <c r="J1147" s="175"/>
      <c r="K1147" s="175"/>
      <c r="L1147" s="175">
        <v>0.65290189724256775</v>
      </c>
      <c r="M1147" s="175">
        <v>0</v>
      </c>
      <c r="N1147" s="175">
        <v>0.64917391838538419</v>
      </c>
      <c r="O1147" s="175">
        <v>0</v>
      </c>
    </row>
    <row r="1148" spans="2:15" x14ac:dyDescent="0.25">
      <c r="B1148" s="175" t="s">
        <v>1681</v>
      </c>
      <c r="C1148" s="175" t="s">
        <v>1132</v>
      </c>
      <c r="D1148" s="175">
        <v>662</v>
      </c>
      <c r="E1148" s="175">
        <v>1202.0999999999999</v>
      </c>
      <c r="F1148" s="175">
        <v>1</v>
      </c>
      <c r="G1148" s="175" t="s">
        <v>10</v>
      </c>
      <c r="H1148" s="175" t="s">
        <v>10</v>
      </c>
      <c r="I1148" s="175"/>
      <c r="J1148" s="175"/>
      <c r="K1148" s="175"/>
      <c r="L1148" s="175">
        <v>0.67088574184424521</v>
      </c>
      <c r="M1148" s="175">
        <v>0</v>
      </c>
      <c r="N1148" s="175">
        <v>0.66881529649980753</v>
      </c>
      <c r="O1148" s="175">
        <v>0</v>
      </c>
    </row>
    <row r="1149" spans="2:15" x14ac:dyDescent="0.25">
      <c r="B1149" s="175" t="s">
        <v>1682</v>
      </c>
      <c r="C1149" s="175" t="s">
        <v>1132</v>
      </c>
      <c r="D1149" s="175">
        <v>1202</v>
      </c>
      <c r="E1149" s="175">
        <v>1832</v>
      </c>
      <c r="F1149" s="175">
        <v>1</v>
      </c>
      <c r="G1149" s="175" t="s">
        <v>10</v>
      </c>
      <c r="H1149" s="175" t="s">
        <v>10</v>
      </c>
      <c r="I1149" s="175"/>
      <c r="J1149" s="175"/>
      <c r="K1149" s="175"/>
      <c r="L1149" s="175">
        <v>0.72801676712797592</v>
      </c>
      <c r="M1149" s="175">
        <v>0</v>
      </c>
      <c r="N1149" s="175">
        <v>0.72610924483970851</v>
      </c>
      <c r="O1149" s="175">
        <v>0</v>
      </c>
    </row>
    <row r="1150" spans="2:15" x14ac:dyDescent="0.25">
      <c r="B1150" s="175" t="s">
        <v>1683</v>
      </c>
      <c r="C1150" s="175" t="s">
        <v>1132</v>
      </c>
      <c r="D1150" s="175">
        <v>1832</v>
      </c>
      <c r="E1150" s="175">
        <v>1832.1</v>
      </c>
      <c r="F1150" s="175">
        <v>1</v>
      </c>
      <c r="G1150" s="175" t="s">
        <v>10</v>
      </c>
      <c r="H1150" s="175" t="s">
        <v>10</v>
      </c>
      <c r="I1150" s="175"/>
      <c r="J1150" s="175"/>
      <c r="K1150" s="175"/>
      <c r="L1150" s="175">
        <v>0.72801676712797592</v>
      </c>
      <c r="M1150" s="175">
        <v>0</v>
      </c>
      <c r="N1150" s="175">
        <v>0.72610924483970851</v>
      </c>
      <c r="O1150" s="175">
        <v>0</v>
      </c>
    </row>
    <row r="1151" spans="2:15" x14ac:dyDescent="0.25">
      <c r="B1151" s="175" t="s">
        <v>1133</v>
      </c>
      <c r="C1151" s="175" t="s">
        <v>1134</v>
      </c>
      <c r="D1151" s="175">
        <v>-346</v>
      </c>
      <c r="E1151" s="175">
        <v>-147.9</v>
      </c>
      <c r="F1151" s="175">
        <v>0.1</v>
      </c>
      <c r="G1151" s="175" t="s">
        <v>10</v>
      </c>
      <c r="H1151" s="175" t="s">
        <v>10</v>
      </c>
      <c r="I1151" s="175"/>
      <c r="J1151" s="175"/>
      <c r="K1151" s="175"/>
      <c r="L1151" s="175">
        <v>0.577267268875852</v>
      </c>
      <c r="M1151" s="175">
        <v>0</v>
      </c>
      <c r="N1151" s="175">
        <v>0.56757588796941871</v>
      </c>
      <c r="O1151" s="175">
        <v>0</v>
      </c>
    </row>
    <row r="1152" spans="2:15" x14ac:dyDescent="0.25">
      <c r="B1152" s="175" t="s">
        <v>1684</v>
      </c>
      <c r="C1152" s="175" t="s">
        <v>1134</v>
      </c>
      <c r="D1152" s="175">
        <v>-148</v>
      </c>
      <c r="E1152" s="175">
        <v>-21.9</v>
      </c>
      <c r="F1152" s="175">
        <v>0.1</v>
      </c>
      <c r="G1152" s="175" t="s">
        <v>10</v>
      </c>
      <c r="H1152" s="175" t="s">
        <v>10</v>
      </c>
      <c r="I1152" s="175"/>
      <c r="J1152" s="175"/>
      <c r="K1152" s="175"/>
      <c r="L1152" s="175">
        <v>0.35407548366951452</v>
      </c>
      <c r="M1152" s="175">
        <v>0</v>
      </c>
      <c r="N1152" s="175">
        <v>0.34262929971718636</v>
      </c>
      <c r="O1152" s="175">
        <v>0</v>
      </c>
    </row>
    <row r="1153" spans="2:15" x14ac:dyDescent="0.25">
      <c r="B1153" s="175" t="s">
        <v>1685</v>
      </c>
      <c r="C1153" s="175" t="s">
        <v>1134</v>
      </c>
      <c r="D1153" s="175">
        <v>-22</v>
      </c>
      <c r="E1153" s="175">
        <v>302.10000000000002</v>
      </c>
      <c r="F1153" s="175">
        <v>0.1</v>
      </c>
      <c r="G1153" s="175" t="s">
        <v>10</v>
      </c>
      <c r="H1153" s="175" t="s">
        <v>10</v>
      </c>
      <c r="I1153" s="175"/>
      <c r="J1153" s="175"/>
      <c r="K1153" s="175"/>
      <c r="L1153" s="175">
        <v>0.31531184137770202</v>
      </c>
      <c r="M1153" s="175">
        <v>0</v>
      </c>
      <c r="N1153" s="175">
        <v>0.30240196130628189</v>
      </c>
      <c r="O1153" s="175">
        <v>0</v>
      </c>
    </row>
    <row r="1154" spans="2:15" x14ac:dyDescent="0.25">
      <c r="B1154" s="175" t="s">
        <v>1686</v>
      </c>
      <c r="C1154" s="175" t="s">
        <v>1134</v>
      </c>
      <c r="D1154" s="175">
        <v>302</v>
      </c>
      <c r="E1154" s="175">
        <v>1400.1</v>
      </c>
      <c r="F1154" s="175">
        <v>0.1</v>
      </c>
      <c r="G1154" s="175" t="s">
        <v>10</v>
      </c>
      <c r="H1154" s="175" t="s">
        <v>10</v>
      </c>
      <c r="I1154" s="175"/>
      <c r="J1154" s="175"/>
      <c r="K1154" s="175"/>
      <c r="L1154" s="175">
        <v>0.36583836368957601</v>
      </c>
      <c r="M1154" s="175">
        <v>0</v>
      </c>
      <c r="N1154" s="175">
        <v>0.36274510872322185</v>
      </c>
      <c r="O1154" s="175">
        <v>0</v>
      </c>
    </row>
    <row r="1155" spans="2:15" x14ac:dyDescent="0.25">
      <c r="B1155" s="175" t="s">
        <v>1687</v>
      </c>
      <c r="C1155" s="175" t="s">
        <v>1134</v>
      </c>
      <c r="D1155" s="175">
        <v>1400</v>
      </c>
      <c r="E1155" s="175">
        <v>2192</v>
      </c>
      <c r="F1155" s="175">
        <v>0.1</v>
      </c>
      <c r="G1155" s="175" t="s">
        <v>10</v>
      </c>
      <c r="H1155" s="175" t="s">
        <v>10</v>
      </c>
      <c r="I1155" s="175"/>
      <c r="J1155" s="175"/>
      <c r="K1155" s="175"/>
      <c r="L1155" s="175">
        <v>0.48736202801902145</v>
      </c>
      <c r="M1155" s="175">
        <v>0</v>
      </c>
      <c r="N1155" s="175">
        <v>0.48504438138212569</v>
      </c>
      <c r="O1155" s="175">
        <v>0</v>
      </c>
    </row>
    <row r="1156" spans="2:15" x14ac:dyDescent="0.25">
      <c r="B1156" s="175" t="s">
        <v>1688</v>
      </c>
      <c r="C1156" s="175" t="s">
        <v>1134</v>
      </c>
      <c r="D1156" s="175">
        <v>2192</v>
      </c>
      <c r="E1156" s="175">
        <v>2192.1</v>
      </c>
      <c r="F1156" s="175">
        <v>0.1</v>
      </c>
      <c r="G1156" s="175" t="s">
        <v>10</v>
      </c>
      <c r="H1156" s="175" t="s">
        <v>10</v>
      </c>
      <c r="I1156" s="175"/>
      <c r="J1156" s="175"/>
      <c r="K1156" s="175"/>
      <c r="L1156" s="175">
        <v>0.48736202801902145</v>
      </c>
      <c r="M1156" s="175">
        <v>0</v>
      </c>
      <c r="N1156" s="175">
        <v>0.48504438138212569</v>
      </c>
      <c r="O1156" s="175">
        <v>0</v>
      </c>
    </row>
    <row r="1157" spans="2:15" x14ac:dyDescent="0.25">
      <c r="B1157" s="175" t="s">
        <v>1135</v>
      </c>
      <c r="C1157" s="175" t="s">
        <v>1134</v>
      </c>
      <c r="D1157" s="175">
        <v>-346</v>
      </c>
      <c r="E1157" s="175">
        <v>-147.9</v>
      </c>
      <c r="F1157" s="175">
        <v>1</v>
      </c>
      <c r="G1157" s="175" t="s">
        <v>10</v>
      </c>
      <c r="H1157" s="175" t="s">
        <v>10</v>
      </c>
      <c r="I1157" s="175"/>
      <c r="J1157" s="175"/>
      <c r="K1157" s="175"/>
      <c r="L1157" s="175">
        <v>0.83457943483452712</v>
      </c>
      <c r="M1157" s="175">
        <v>0</v>
      </c>
      <c r="N1157" s="175">
        <v>0.80755333483570868</v>
      </c>
      <c r="O1157" s="175">
        <v>0</v>
      </c>
    </row>
    <row r="1158" spans="2:15" x14ac:dyDescent="0.25">
      <c r="B1158" s="175" t="s">
        <v>1689</v>
      </c>
      <c r="C1158" s="175" t="s">
        <v>1134</v>
      </c>
      <c r="D1158" s="175">
        <v>-148</v>
      </c>
      <c r="E1158" s="175">
        <v>-21.9</v>
      </c>
      <c r="F1158" s="175">
        <v>1</v>
      </c>
      <c r="G1158" s="175" t="s">
        <v>10</v>
      </c>
      <c r="H1158" s="175" t="s">
        <v>10</v>
      </c>
      <c r="I1158" s="175"/>
      <c r="J1158" s="175"/>
      <c r="K1158" s="175"/>
      <c r="L1158" s="175">
        <v>0.69231010498846113</v>
      </c>
      <c r="M1158" s="175">
        <v>0</v>
      </c>
      <c r="N1158" s="175">
        <v>0.66887580089631704</v>
      </c>
      <c r="O1158" s="175">
        <v>0</v>
      </c>
    </row>
    <row r="1159" spans="2:15" x14ac:dyDescent="0.25">
      <c r="B1159" s="175" t="s">
        <v>1690</v>
      </c>
      <c r="C1159" s="175" t="s">
        <v>1134</v>
      </c>
      <c r="D1159" s="175">
        <v>-22</v>
      </c>
      <c r="E1159" s="175">
        <v>302.10000000000002</v>
      </c>
      <c r="F1159" s="175">
        <v>1</v>
      </c>
      <c r="G1159" s="175" t="s">
        <v>10</v>
      </c>
      <c r="H1159" s="175" t="s">
        <v>10</v>
      </c>
      <c r="I1159" s="175"/>
      <c r="J1159" s="175"/>
      <c r="K1159" s="175"/>
      <c r="L1159" s="175">
        <v>0.67330928305373194</v>
      </c>
      <c r="M1159" s="175">
        <v>0</v>
      </c>
      <c r="N1159" s="175">
        <v>0.64918945324295441</v>
      </c>
      <c r="O1159" s="175">
        <v>0</v>
      </c>
    </row>
    <row r="1160" spans="2:15" x14ac:dyDescent="0.25">
      <c r="B1160" s="175" t="s">
        <v>1691</v>
      </c>
      <c r="C1160" s="175" t="s">
        <v>1134</v>
      </c>
      <c r="D1160" s="175">
        <v>302</v>
      </c>
      <c r="E1160" s="175">
        <v>1400.1</v>
      </c>
      <c r="F1160" s="175">
        <v>1</v>
      </c>
      <c r="G1160" s="175" t="s">
        <v>10</v>
      </c>
      <c r="H1160" s="175" t="s">
        <v>10</v>
      </c>
      <c r="I1160" s="175"/>
      <c r="J1160" s="175"/>
      <c r="K1160" s="175"/>
      <c r="L1160" s="175">
        <v>0.68600203474946042</v>
      </c>
      <c r="M1160" s="175">
        <v>0</v>
      </c>
      <c r="N1160" s="175">
        <v>0.67939974529184377</v>
      </c>
      <c r="O1160" s="175">
        <v>0</v>
      </c>
    </row>
    <row r="1161" spans="2:15" x14ac:dyDescent="0.25">
      <c r="B1161" s="175" t="s">
        <v>1692</v>
      </c>
      <c r="C1161" s="175" t="s">
        <v>1134</v>
      </c>
      <c r="D1161" s="175">
        <v>1400</v>
      </c>
      <c r="E1161" s="175">
        <v>2192</v>
      </c>
      <c r="F1161" s="175">
        <v>1</v>
      </c>
      <c r="G1161" s="175" t="s">
        <v>10</v>
      </c>
      <c r="H1161" s="175" t="s">
        <v>10</v>
      </c>
      <c r="I1161" s="175"/>
      <c r="J1161" s="175"/>
      <c r="K1161" s="175"/>
      <c r="L1161" s="175">
        <v>0.75781450876065104</v>
      </c>
      <c r="M1161" s="175">
        <v>0</v>
      </c>
      <c r="N1161" s="175">
        <v>0.75184310325384318</v>
      </c>
      <c r="O1161" s="175">
        <v>0</v>
      </c>
    </row>
    <row r="1162" spans="2:15" x14ac:dyDescent="0.25">
      <c r="B1162" s="175" t="s">
        <v>1693</v>
      </c>
      <c r="C1162" s="175" t="s">
        <v>1134</v>
      </c>
      <c r="D1162" s="175">
        <v>2192</v>
      </c>
      <c r="E1162" s="175">
        <v>2192.1</v>
      </c>
      <c r="F1162" s="175">
        <v>1</v>
      </c>
      <c r="G1162" s="175" t="s">
        <v>10</v>
      </c>
      <c r="H1162" s="175" t="s">
        <v>10</v>
      </c>
      <c r="I1162" s="175"/>
      <c r="J1162" s="175"/>
      <c r="K1162" s="175"/>
      <c r="L1162" s="175">
        <v>0.75781450876065104</v>
      </c>
      <c r="M1162" s="175">
        <v>0</v>
      </c>
      <c r="N1162" s="175">
        <v>0.75184310325384318</v>
      </c>
      <c r="O1162" s="175">
        <v>0</v>
      </c>
    </row>
    <row r="1163" spans="2:15" x14ac:dyDescent="0.25">
      <c r="B1163" s="175" t="s">
        <v>1694</v>
      </c>
      <c r="C1163" s="175" t="s">
        <v>1136</v>
      </c>
      <c r="D1163" s="175">
        <v>-328</v>
      </c>
      <c r="E1163" s="175">
        <v>-147.9</v>
      </c>
      <c r="F1163" s="175">
        <v>0.1</v>
      </c>
      <c r="G1163" s="175" t="s">
        <v>10</v>
      </c>
      <c r="H1163" s="175" t="s">
        <v>10</v>
      </c>
      <c r="I1163" s="175"/>
      <c r="J1163" s="175"/>
      <c r="K1163" s="175"/>
      <c r="L1163" s="175">
        <v>0.70185549017519844</v>
      </c>
      <c r="M1163" s="175">
        <v>0</v>
      </c>
      <c r="N1163" s="175">
        <v>0.69127811671180772</v>
      </c>
      <c r="O1163" s="175">
        <v>0</v>
      </c>
    </row>
    <row r="1164" spans="2:15" x14ac:dyDescent="0.25">
      <c r="B1164" s="175" t="s">
        <v>1695</v>
      </c>
      <c r="C1164" s="175" t="s">
        <v>1136</v>
      </c>
      <c r="D1164" s="175">
        <v>-148</v>
      </c>
      <c r="E1164" s="175">
        <v>-12.9</v>
      </c>
      <c r="F1164" s="175">
        <v>0.1</v>
      </c>
      <c r="G1164" s="175" t="s">
        <v>10</v>
      </c>
      <c r="H1164" s="175" t="s">
        <v>10</v>
      </c>
      <c r="I1164" s="175"/>
      <c r="J1164" s="175"/>
      <c r="K1164" s="175"/>
      <c r="L1164" s="175">
        <v>0.40197575922858503</v>
      </c>
      <c r="M1164" s="175">
        <v>0</v>
      </c>
      <c r="N1164" s="175">
        <v>0.38320858101424726</v>
      </c>
      <c r="O1164" s="175">
        <v>0</v>
      </c>
    </row>
    <row r="1165" spans="2:15" x14ac:dyDescent="0.25">
      <c r="B1165" s="175" t="s">
        <v>1696</v>
      </c>
      <c r="C1165" s="175" t="s">
        <v>1136</v>
      </c>
      <c r="D1165" s="175">
        <v>-13</v>
      </c>
      <c r="E1165" s="175">
        <v>248.1</v>
      </c>
      <c r="F1165" s="175">
        <v>0.1</v>
      </c>
      <c r="G1165" s="175" t="s">
        <v>10</v>
      </c>
      <c r="H1165" s="175" t="s">
        <v>10</v>
      </c>
      <c r="I1165" s="175"/>
      <c r="J1165" s="175"/>
      <c r="K1165" s="175"/>
      <c r="L1165" s="175">
        <v>0.35702450959710297</v>
      </c>
      <c r="M1165" s="175">
        <v>0</v>
      </c>
      <c r="N1165" s="175">
        <v>0.3426536969136732</v>
      </c>
      <c r="O1165" s="175">
        <v>0</v>
      </c>
    </row>
    <row r="1166" spans="2:15" x14ac:dyDescent="0.25">
      <c r="B1166" s="175" t="s">
        <v>1697</v>
      </c>
      <c r="C1166" s="175" t="s">
        <v>1136</v>
      </c>
      <c r="D1166" s="175">
        <v>248</v>
      </c>
      <c r="E1166" s="175">
        <v>1832.1</v>
      </c>
      <c r="F1166" s="175">
        <v>0.1</v>
      </c>
      <c r="G1166" s="175" t="s">
        <v>10</v>
      </c>
      <c r="H1166" s="175" t="s">
        <v>10</v>
      </c>
      <c r="I1166" s="175"/>
      <c r="J1166" s="175"/>
      <c r="K1166" s="175"/>
      <c r="L1166" s="175">
        <v>0.55154780378622836</v>
      </c>
      <c r="M1166" s="175">
        <v>0</v>
      </c>
      <c r="N1166" s="175">
        <v>0.54665417351097523</v>
      </c>
      <c r="O1166" s="175">
        <v>0</v>
      </c>
    </row>
    <row r="1167" spans="2:15" x14ac:dyDescent="0.25">
      <c r="B1167" s="175" t="s">
        <v>1698</v>
      </c>
      <c r="C1167" s="175" t="s">
        <v>1136</v>
      </c>
      <c r="D1167" s="175">
        <v>1832</v>
      </c>
      <c r="E1167" s="175">
        <v>2500</v>
      </c>
      <c r="F1167" s="175">
        <v>0.1</v>
      </c>
      <c r="G1167" s="175" t="s">
        <v>10</v>
      </c>
      <c r="H1167" s="175" t="s">
        <v>10</v>
      </c>
      <c r="I1167" s="175"/>
      <c r="J1167" s="175"/>
      <c r="K1167" s="175"/>
      <c r="L1167" s="175">
        <v>0.83992544118022527</v>
      </c>
      <c r="M1167" s="175">
        <v>0</v>
      </c>
      <c r="N1167" s="175">
        <v>0.83547604332142189</v>
      </c>
      <c r="O1167" s="175">
        <v>0</v>
      </c>
    </row>
    <row r="1168" spans="2:15" x14ac:dyDescent="0.25">
      <c r="B1168" s="175" t="s">
        <v>1699</v>
      </c>
      <c r="C1168" s="175" t="s">
        <v>1136</v>
      </c>
      <c r="D1168" s="175">
        <v>2500</v>
      </c>
      <c r="E1168" s="175">
        <v>2500.1</v>
      </c>
      <c r="F1168" s="175">
        <v>0.1</v>
      </c>
      <c r="G1168" s="175" t="s">
        <v>10</v>
      </c>
      <c r="H1168" s="175" t="s">
        <v>10</v>
      </c>
      <c r="I1168" s="175"/>
      <c r="J1168" s="175"/>
      <c r="K1168" s="175"/>
      <c r="L1168" s="175">
        <v>0.83992544118022527</v>
      </c>
      <c r="M1168" s="175">
        <v>0</v>
      </c>
      <c r="N1168" s="175">
        <v>0.83547604332142189</v>
      </c>
      <c r="O1168" s="175">
        <v>0</v>
      </c>
    </row>
    <row r="1169" spans="2:15" x14ac:dyDescent="0.25">
      <c r="B1169" s="175" t="s">
        <v>1700</v>
      </c>
      <c r="C1169" s="175" t="s">
        <v>1136</v>
      </c>
      <c r="D1169" s="175">
        <v>-328</v>
      </c>
      <c r="E1169" s="175">
        <v>-147.9</v>
      </c>
      <c r="F1169" s="175">
        <v>1</v>
      </c>
      <c r="G1169" s="175" t="s">
        <v>10</v>
      </c>
      <c r="H1169" s="175" t="s">
        <v>10</v>
      </c>
      <c r="I1169" s="175"/>
      <c r="J1169" s="175"/>
      <c r="K1169" s="175"/>
      <c r="L1169" s="175">
        <v>0.9310253554132677</v>
      </c>
      <c r="M1169" s="175">
        <v>0</v>
      </c>
      <c r="N1169" s="175">
        <v>0.89881334805654922</v>
      </c>
      <c r="O1169" s="175">
        <v>0</v>
      </c>
    </row>
    <row r="1170" spans="2:15" x14ac:dyDescent="0.25">
      <c r="B1170" s="175" t="s">
        <v>1701</v>
      </c>
      <c r="C1170" s="175" t="s">
        <v>1136</v>
      </c>
      <c r="D1170" s="175">
        <v>-148</v>
      </c>
      <c r="E1170" s="175">
        <v>-12.9</v>
      </c>
      <c r="F1170" s="175">
        <v>1</v>
      </c>
      <c r="G1170" s="175" t="s">
        <v>10</v>
      </c>
      <c r="H1170" s="175" t="s">
        <v>10</v>
      </c>
      <c r="I1170" s="175"/>
      <c r="J1170" s="175"/>
      <c r="K1170" s="175"/>
      <c r="L1170" s="175">
        <v>0.73197786465215653</v>
      </c>
      <c r="M1170" s="175">
        <v>0</v>
      </c>
      <c r="N1170" s="175">
        <v>0.69054240750510976</v>
      </c>
      <c r="O1170" s="175">
        <v>0</v>
      </c>
    </row>
    <row r="1171" spans="2:15" x14ac:dyDescent="0.25">
      <c r="B1171" s="175" t="s">
        <v>1702</v>
      </c>
      <c r="C1171" s="175" t="s">
        <v>1136</v>
      </c>
      <c r="D1171" s="175">
        <v>-13</v>
      </c>
      <c r="E1171" s="175">
        <v>248.1</v>
      </c>
      <c r="F1171" s="175">
        <v>1</v>
      </c>
      <c r="G1171" s="175" t="s">
        <v>10</v>
      </c>
      <c r="H1171" s="175" t="s">
        <v>10</v>
      </c>
      <c r="I1171" s="175"/>
      <c r="J1171" s="175"/>
      <c r="K1171" s="175"/>
      <c r="L1171" s="175">
        <v>0.69830604593285983</v>
      </c>
      <c r="M1171" s="175">
        <v>0</v>
      </c>
      <c r="N1171" s="175">
        <v>0.66888829860344212</v>
      </c>
      <c r="O1171" s="175">
        <v>0</v>
      </c>
    </row>
    <row r="1172" spans="2:15" x14ac:dyDescent="0.25">
      <c r="B1172" s="175" t="s">
        <v>1703</v>
      </c>
      <c r="C1172" s="175" t="s">
        <v>1136</v>
      </c>
      <c r="D1172" s="175">
        <v>248</v>
      </c>
      <c r="E1172" s="175">
        <v>1832.1</v>
      </c>
      <c r="F1172" s="175">
        <v>1</v>
      </c>
      <c r="G1172" s="175" t="s">
        <v>10</v>
      </c>
      <c r="H1172" s="175" t="s">
        <v>10</v>
      </c>
      <c r="I1172" s="175"/>
      <c r="J1172" s="175"/>
      <c r="K1172" s="175"/>
      <c r="L1172" s="175">
        <v>0.80642889531237971</v>
      </c>
      <c r="M1172" s="175">
        <v>0</v>
      </c>
      <c r="N1172" s="175">
        <v>0.79298851531214964</v>
      </c>
      <c r="O1172" s="175">
        <v>0</v>
      </c>
    </row>
    <row r="1173" spans="2:15" x14ac:dyDescent="0.25">
      <c r="B1173" s="175" t="s">
        <v>1704</v>
      </c>
      <c r="C1173" s="175" t="s">
        <v>1136</v>
      </c>
      <c r="D1173" s="175">
        <v>1832</v>
      </c>
      <c r="E1173" s="175">
        <v>2500</v>
      </c>
      <c r="F1173" s="175">
        <v>1</v>
      </c>
      <c r="G1173" s="175" t="s">
        <v>10</v>
      </c>
      <c r="H1173" s="175" t="s">
        <v>10</v>
      </c>
      <c r="I1173" s="175"/>
      <c r="J1173" s="175"/>
      <c r="K1173" s="175"/>
      <c r="L1173" s="175">
        <v>1.0285126786166177</v>
      </c>
      <c r="M1173" s="175">
        <v>0</v>
      </c>
      <c r="N1173" s="175">
        <v>1.0139133192556544</v>
      </c>
      <c r="O1173" s="175">
        <v>0</v>
      </c>
    </row>
    <row r="1174" spans="2:15" x14ac:dyDescent="0.25">
      <c r="B1174" s="175" t="s">
        <v>1705</v>
      </c>
      <c r="C1174" s="175" t="s">
        <v>1136</v>
      </c>
      <c r="D1174" s="175">
        <v>2500</v>
      </c>
      <c r="E1174" s="175">
        <v>2500.1</v>
      </c>
      <c r="F1174" s="175">
        <v>1</v>
      </c>
      <c r="G1174" s="175" t="s">
        <v>10</v>
      </c>
      <c r="H1174" s="175" t="s">
        <v>10</v>
      </c>
      <c r="I1174" s="175"/>
      <c r="J1174" s="175"/>
      <c r="K1174" s="175"/>
      <c r="L1174" s="175">
        <v>1.0285126786166177</v>
      </c>
      <c r="M1174" s="175">
        <v>0</v>
      </c>
      <c r="N1174" s="175">
        <v>1.0139133192556544</v>
      </c>
      <c r="O1174" s="175">
        <v>0</v>
      </c>
    </row>
    <row r="1175" spans="2:15" x14ac:dyDescent="0.25">
      <c r="B1175" s="175" t="s">
        <v>1706</v>
      </c>
      <c r="C1175" s="175" t="s">
        <v>1137</v>
      </c>
      <c r="D1175" s="175">
        <v>-328</v>
      </c>
      <c r="E1175" s="175">
        <v>-147.9</v>
      </c>
      <c r="F1175" s="175">
        <v>0.1</v>
      </c>
      <c r="G1175" s="175" t="s">
        <v>10</v>
      </c>
      <c r="H1175" s="175" t="s">
        <v>10</v>
      </c>
      <c r="I1175" s="175"/>
      <c r="J1175" s="175"/>
      <c r="K1175" s="175"/>
      <c r="L1175" s="175">
        <v>0.84492191360980096</v>
      </c>
      <c r="M1175" s="175">
        <v>0</v>
      </c>
      <c r="N1175" s="175">
        <v>0.83553406811867148</v>
      </c>
      <c r="O1175" s="175">
        <v>0</v>
      </c>
    </row>
    <row r="1176" spans="2:15" x14ac:dyDescent="0.25">
      <c r="B1176" s="175" t="s">
        <v>1707</v>
      </c>
      <c r="C1176" s="175" t="s">
        <v>1137</v>
      </c>
      <c r="D1176" s="175">
        <v>-148</v>
      </c>
      <c r="E1176" s="175">
        <v>-12.9</v>
      </c>
      <c r="F1176" s="175">
        <v>0.1</v>
      </c>
      <c r="G1176" s="175" t="s">
        <v>10</v>
      </c>
      <c r="H1176" s="175" t="s">
        <v>10</v>
      </c>
      <c r="I1176" s="175"/>
      <c r="J1176" s="175"/>
      <c r="K1176" s="175"/>
      <c r="L1176" s="175">
        <v>0.47673872277927182</v>
      </c>
      <c r="M1176" s="175">
        <v>0</v>
      </c>
      <c r="N1176" s="175">
        <v>0.46495666323443552</v>
      </c>
      <c r="O1176" s="175">
        <v>0</v>
      </c>
    </row>
    <row r="1177" spans="2:15" x14ac:dyDescent="0.25">
      <c r="B1177" s="175" t="s">
        <v>1708</v>
      </c>
      <c r="C1177" s="175" t="s">
        <v>1137</v>
      </c>
      <c r="D1177" s="175">
        <v>-13</v>
      </c>
      <c r="E1177" s="175">
        <v>248.1</v>
      </c>
      <c r="F1177" s="175">
        <v>0.1</v>
      </c>
      <c r="G1177" s="175" t="s">
        <v>10</v>
      </c>
      <c r="H1177" s="175" t="s">
        <v>10</v>
      </c>
      <c r="I1177" s="175"/>
      <c r="J1177" s="175"/>
      <c r="K1177" s="175"/>
      <c r="L1177" s="175">
        <v>0.41715274220240711</v>
      </c>
      <c r="M1177" s="175">
        <v>0</v>
      </c>
      <c r="N1177" s="175">
        <v>0.4036351065205761</v>
      </c>
      <c r="O1177" s="175">
        <v>0</v>
      </c>
    </row>
    <row r="1178" spans="2:15" x14ac:dyDescent="0.25">
      <c r="B1178" s="175" t="s">
        <v>1709</v>
      </c>
      <c r="C1178" s="175" t="s">
        <v>1137</v>
      </c>
      <c r="D1178" s="175">
        <v>248</v>
      </c>
      <c r="E1178" s="175">
        <v>770.1</v>
      </c>
      <c r="F1178" s="175">
        <v>0.1</v>
      </c>
      <c r="G1178" s="175" t="s">
        <v>10</v>
      </c>
      <c r="H1178" s="175" t="s">
        <v>10</v>
      </c>
      <c r="I1178" s="175"/>
      <c r="J1178" s="175"/>
      <c r="K1178" s="175"/>
      <c r="L1178" s="175">
        <v>0.39150277361901864</v>
      </c>
      <c r="M1178" s="175">
        <v>0</v>
      </c>
      <c r="N1178" s="175">
        <v>0.3832232516957621</v>
      </c>
      <c r="O1178" s="175">
        <v>0</v>
      </c>
    </row>
    <row r="1179" spans="2:15" x14ac:dyDescent="0.25">
      <c r="B1179" s="175" t="s">
        <v>1710</v>
      </c>
      <c r="C1179" s="175" t="s">
        <v>1137</v>
      </c>
      <c r="D1179" s="175">
        <v>770</v>
      </c>
      <c r="E1179" s="175">
        <v>2372</v>
      </c>
      <c r="F1179" s="175">
        <v>0.1</v>
      </c>
      <c r="G1179" s="175" t="s">
        <v>10</v>
      </c>
      <c r="H1179" s="175" t="s">
        <v>10</v>
      </c>
      <c r="I1179" s="175"/>
      <c r="J1179" s="175"/>
      <c r="K1179" s="175"/>
      <c r="L1179" s="175">
        <v>0.57284718907188148</v>
      </c>
      <c r="M1179" s="175">
        <v>0</v>
      </c>
      <c r="N1179" s="175">
        <v>0.56722089252463614</v>
      </c>
      <c r="O1179" s="175">
        <v>0</v>
      </c>
    </row>
    <row r="1180" spans="2:15" x14ac:dyDescent="0.25">
      <c r="B1180" s="175" t="s">
        <v>1711</v>
      </c>
      <c r="C1180" s="175" t="s">
        <v>1137</v>
      </c>
      <c r="D1180" s="175">
        <v>2372</v>
      </c>
      <c r="E1180" s="175">
        <v>2372.1</v>
      </c>
      <c r="F1180" s="175">
        <v>0.1</v>
      </c>
      <c r="G1180" s="175" t="s">
        <v>10</v>
      </c>
      <c r="H1180" s="175" t="s">
        <v>10</v>
      </c>
      <c r="I1180" s="175"/>
      <c r="J1180" s="175"/>
      <c r="K1180" s="175"/>
      <c r="L1180" s="175">
        <v>0.57284718907188148</v>
      </c>
      <c r="M1180" s="175">
        <v>0</v>
      </c>
      <c r="N1180" s="175">
        <v>0.56722089252463614</v>
      </c>
      <c r="O1180" s="175">
        <v>0</v>
      </c>
    </row>
    <row r="1181" spans="2:15" x14ac:dyDescent="0.25">
      <c r="B1181" s="175" t="s">
        <v>1712</v>
      </c>
      <c r="C1181" s="175" t="s">
        <v>1137</v>
      </c>
      <c r="D1181" s="175">
        <v>-328</v>
      </c>
      <c r="E1181" s="175">
        <v>-147.9</v>
      </c>
      <c r="F1181" s="175">
        <v>1</v>
      </c>
      <c r="G1181" s="175" t="s">
        <v>10</v>
      </c>
      <c r="H1181" s="175" t="s">
        <v>10</v>
      </c>
      <c r="I1181" s="175"/>
      <c r="J1181" s="175"/>
      <c r="K1181" s="175"/>
      <c r="L1181" s="175">
        <v>1.044615059929437</v>
      </c>
      <c r="M1181" s="175">
        <v>0</v>
      </c>
      <c r="N1181" s="175">
        <v>1.0139611328778519</v>
      </c>
      <c r="O1181" s="175">
        <v>0</v>
      </c>
    </row>
    <row r="1182" spans="2:15" x14ac:dyDescent="0.25">
      <c r="B1182" s="175" t="s">
        <v>1713</v>
      </c>
      <c r="C1182" s="175" t="s">
        <v>1137</v>
      </c>
      <c r="D1182" s="175">
        <v>-148</v>
      </c>
      <c r="E1182" s="175">
        <v>-12.9</v>
      </c>
      <c r="F1182" s="175">
        <v>1</v>
      </c>
      <c r="G1182" s="175" t="s">
        <v>10</v>
      </c>
      <c r="H1182" s="175" t="s">
        <v>10</v>
      </c>
      <c r="I1182" s="175"/>
      <c r="J1182" s="175"/>
      <c r="K1182" s="175"/>
      <c r="L1182" s="175">
        <v>0.76848236357807509</v>
      </c>
      <c r="M1182" s="175">
        <v>0</v>
      </c>
      <c r="N1182" s="175">
        <v>0.73904309663652246</v>
      </c>
      <c r="O1182" s="175">
        <v>0</v>
      </c>
    </row>
    <row r="1183" spans="2:15" x14ac:dyDescent="0.25">
      <c r="B1183" s="175" t="s">
        <v>1714</v>
      </c>
      <c r="C1183" s="175" t="s">
        <v>1137</v>
      </c>
      <c r="D1183" s="175">
        <v>-13</v>
      </c>
      <c r="E1183" s="175">
        <v>248.1</v>
      </c>
      <c r="F1183" s="175">
        <v>1</v>
      </c>
      <c r="G1183" s="175" t="s">
        <v>10</v>
      </c>
      <c r="H1183" s="175" t="s">
        <v>10</v>
      </c>
      <c r="I1183" s="175"/>
      <c r="J1183" s="175"/>
      <c r="K1183" s="175"/>
      <c r="L1183" s="175">
        <v>0.73300869275904312</v>
      </c>
      <c r="M1183" s="175">
        <v>0</v>
      </c>
      <c r="N1183" s="175">
        <v>0.70208354147912977</v>
      </c>
      <c r="O1183" s="175">
        <v>0</v>
      </c>
    </row>
    <row r="1184" spans="2:15" x14ac:dyDescent="0.25">
      <c r="B1184" s="175" t="s">
        <v>1715</v>
      </c>
      <c r="C1184" s="175" t="s">
        <v>1137</v>
      </c>
      <c r="D1184" s="175">
        <v>248</v>
      </c>
      <c r="E1184" s="175">
        <v>770.1</v>
      </c>
      <c r="F1184" s="175">
        <v>1</v>
      </c>
      <c r="G1184" s="175" t="s">
        <v>10</v>
      </c>
      <c r="H1184" s="175" t="s">
        <v>10</v>
      </c>
      <c r="I1184" s="175"/>
      <c r="J1184" s="175"/>
      <c r="K1184" s="175"/>
      <c r="L1184" s="175">
        <v>0.70888469096512308</v>
      </c>
      <c r="M1184" s="175">
        <v>0</v>
      </c>
      <c r="N1184" s="175">
        <v>0.69055054893923118</v>
      </c>
      <c r="O1184" s="175">
        <v>0</v>
      </c>
    </row>
    <row r="1185" spans="2:15" x14ac:dyDescent="0.25">
      <c r="B1185" s="175" t="s">
        <v>1716</v>
      </c>
      <c r="C1185" s="175" t="s">
        <v>1137</v>
      </c>
      <c r="D1185" s="175">
        <v>770</v>
      </c>
      <c r="E1185" s="175">
        <v>2372</v>
      </c>
      <c r="F1185" s="175">
        <v>1</v>
      </c>
      <c r="G1185" s="175" t="s">
        <v>10</v>
      </c>
      <c r="H1185" s="175" t="s">
        <v>10</v>
      </c>
      <c r="I1185" s="175"/>
      <c r="J1185" s="175"/>
      <c r="K1185" s="175"/>
      <c r="L1185" s="175">
        <v>0.82304130234204487</v>
      </c>
      <c r="M1185" s="175">
        <v>0</v>
      </c>
      <c r="N1185" s="175">
        <v>0.80730387148609961</v>
      </c>
      <c r="O1185" s="175">
        <v>0</v>
      </c>
    </row>
    <row r="1186" spans="2:15" x14ac:dyDescent="0.25">
      <c r="B1186" s="175" t="s">
        <v>1717</v>
      </c>
      <c r="C1186" s="175" t="s">
        <v>1137</v>
      </c>
      <c r="D1186" s="175">
        <v>2372</v>
      </c>
      <c r="E1186" s="175">
        <v>2372.1</v>
      </c>
      <c r="F1186" s="175">
        <v>1</v>
      </c>
      <c r="G1186" s="175" t="s">
        <v>10</v>
      </c>
      <c r="H1186" s="175" t="s">
        <v>10</v>
      </c>
      <c r="I1186" s="175"/>
      <c r="J1186" s="175"/>
      <c r="K1186" s="175"/>
      <c r="L1186" s="175">
        <v>0.82304130234204487</v>
      </c>
      <c r="M1186" s="175">
        <v>0</v>
      </c>
      <c r="N1186" s="175">
        <v>0.80730387148609961</v>
      </c>
      <c r="O1186" s="175">
        <v>0</v>
      </c>
    </row>
    <row r="1187" spans="2:15" x14ac:dyDescent="0.25">
      <c r="B1187" s="175" t="s">
        <v>1139</v>
      </c>
      <c r="C1187" s="175" t="s">
        <v>1138</v>
      </c>
      <c r="D1187" s="175">
        <v>32</v>
      </c>
      <c r="E1187" s="175">
        <v>482.1</v>
      </c>
      <c r="F1187" s="175">
        <v>0.1</v>
      </c>
      <c r="G1187" s="175" t="s">
        <v>10</v>
      </c>
      <c r="H1187" s="175" t="s">
        <v>10</v>
      </c>
      <c r="I1187" s="175"/>
      <c r="J1187" s="175"/>
      <c r="K1187" s="175"/>
      <c r="L1187" s="175">
        <v>1.1965568426856195</v>
      </c>
      <c r="M1187" s="175">
        <v>0</v>
      </c>
      <c r="N1187" s="175">
        <v>1.190019234204968</v>
      </c>
      <c r="O1187" s="175">
        <v>0</v>
      </c>
    </row>
    <row r="1188" spans="2:15" x14ac:dyDescent="0.25">
      <c r="B1188" s="175" t="s">
        <v>1718</v>
      </c>
      <c r="C1188" s="175" t="s">
        <v>1138</v>
      </c>
      <c r="D1188" s="175">
        <v>482</v>
      </c>
      <c r="E1188" s="175">
        <v>752.1</v>
      </c>
      <c r="F1188" s="175">
        <v>0.1</v>
      </c>
      <c r="G1188" s="175" t="s">
        <v>10</v>
      </c>
      <c r="H1188" s="175" t="s">
        <v>10</v>
      </c>
      <c r="I1188" s="175"/>
      <c r="J1188" s="175"/>
      <c r="K1188" s="175"/>
      <c r="L1188" s="175">
        <v>0.74216754789457351</v>
      </c>
      <c r="M1188" s="175">
        <v>0</v>
      </c>
      <c r="N1188" s="175">
        <v>0.73323749542927741</v>
      </c>
      <c r="O1188" s="175">
        <v>0</v>
      </c>
    </row>
    <row r="1189" spans="2:15" x14ac:dyDescent="0.25">
      <c r="B1189" s="175" t="s">
        <v>1719</v>
      </c>
      <c r="C1189" s="175" t="s">
        <v>1138</v>
      </c>
      <c r="D1189" s="175">
        <v>752</v>
      </c>
      <c r="E1189" s="175">
        <v>1832.1</v>
      </c>
      <c r="F1189" s="175">
        <v>0.1</v>
      </c>
      <c r="G1189" s="175" t="s">
        <v>10</v>
      </c>
      <c r="H1189" s="175" t="s">
        <v>10</v>
      </c>
      <c r="I1189" s="175"/>
      <c r="J1189" s="175"/>
      <c r="K1189" s="175"/>
      <c r="L1189" s="175">
        <v>0.70146403122437906</v>
      </c>
      <c r="M1189" s="175">
        <v>0</v>
      </c>
      <c r="N1189" s="175">
        <v>0.69200891804738485</v>
      </c>
      <c r="O1189" s="175">
        <v>0</v>
      </c>
    </row>
    <row r="1190" spans="2:15" x14ac:dyDescent="0.25">
      <c r="B1190" s="175" t="s">
        <v>1720</v>
      </c>
      <c r="C1190" s="175" t="s">
        <v>1138</v>
      </c>
      <c r="D1190" s="175">
        <v>1832</v>
      </c>
      <c r="E1190" s="175">
        <v>3213</v>
      </c>
      <c r="F1190" s="175">
        <v>0.1</v>
      </c>
      <c r="G1190" s="175" t="s">
        <v>10</v>
      </c>
      <c r="H1190" s="175" t="s">
        <v>10</v>
      </c>
      <c r="I1190" s="175"/>
      <c r="J1190" s="175"/>
      <c r="K1190" s="175"/>
      <c r="L1190" s="175">
        <v>0.96694892013770084</v>
      </c>
      <c r="M1190" s="175">
        <v>0</v>
      </c>
      <c r="N1190" s="175">
        <v>0.96011185270832966</v>
      </c>
      <c r="O1190" s="175">
        <v>0</v>
      </c>
    </row>
    <row r="1191" spans="2:15" x14ac:dyDescent="0.25">
      <c r="B1191" s="175" t="s">
        <v>1721</v>
      </c>
      <c r="C1191" s="175" t="s">
        <v>1138</v>
      </c>
      <c r="D1191" s="175">
        <v>3213</v>
      </c>
      <c r="E1191" s="175">
        <v>3213.1</v>
      </c>
      <c r="F1191" s="175">
        <v>0.1</v>
      </c>
      <c r="G1191" s="175" t="s">
        <v>10</v>
      </c>
      <c r="H1191" s="175" t="s">
        <v>10</v>
      </c>
      <c r="I1191" s="175"/>
      <c r="J1191" s="175"/>
      <c r="K1191" s="175"/>
      <c r="L1191" s="175">
        <v>0.96694892013770084</v>
      </c>
      <c r="M1191" s="175">
        <v>0</v>
      </c>
      <c r="N1191" s="175">
        <v>0.96011185270832966</v>
      </c>
      <c r="O1191" s="175">
        <v>0</v>
      </c>
    </row>
    <row r="1192" spans="2:15" x14ac:dyDescent="0.25">
      <c r="B1192" s="175" t="s">
        <v>1140</v>
      </c>
      <c r="C1192" s="175" t="s">
        <v>1138</v>
      </c>
      <c r="D1192" s="175">
        <v>32</v>
      </c>
      <c r="E1192" s="175">
        <v>482.1</v>
      </c>
      <c r="F1192" s="175">
        <v>1</v>
      </c>
      <c r="G1192" s="175" t="s">
        <v>10</v>
      </c>
      <c r="H1192" s="175" t="s">
        <v>10</v>
      </c>
      <c r="I1192" s="175"/>
      <c r="J1192" s="175"/>
      <c r="K1192" s="175"/>
      <c r="L1192" s="175">
        <v>1.3448255566346805</v>
      </c>
      <c r="M1192" s="175">
        <v>0</v>
      </c>
      <c r="N1192" s="175">
        <v>1.3214180934805526</v>
      </c>
      <c r="O1192" s="175">
        <v>0</v>
      </c>
    </row>
    <row r="1193" spans="2:15" x14ac:dyDescent="0.25">
      <c r="B1193" s="175" t="s">
        <v>1722</v>
      </c>
      <c r="C1193" s="175" t="s">
        <v>1138</v>
      </c>
      <c r="D1193" s="175">
        <v>482</v>
      </c>
      <c r="E1193" s="175">
        <v>752.1</v>
      </c>
      <c r="F1193" s="175">
        <v>1</v>
      </c>
      <c r="G1193" s="175" t="s">
        <v>10</v>
      </c>
      <c r="H1193" s="175" t="s">
        <v>10</v>
      </c>
      <c r="I1193" s="175"/>
      <c r="J1193" s="175"/>
      <c r="K1193" s="175"/>
      <c r="L1193" s="175">
        <v>0.9593430056456228</v>
      </c>
      <c r="M1193" s="175">
        <v>0</v>
      </c>
      <c r="N1193" s="175">
        <v>0.93147046367740494</v>
      </c>
      <c r="O1193" s="175">
        <v>0</v>
      </c>
    </row>
    <row r="1194" spans="2:15" x14ac:dyDescent="0.25">
      <c r="B1194" s="175" t="s">
        <v>1723</v>
      </c>
      <c r="C1194" s="175" t="s">
        <v>1138</v>
      </c>
      <c r="D1194" s="175">
        <v>752</v>
      </c>
      <c r="E1194" s="175">
        <v>1832.1</v>
      </c>
      <c r="F1194" s="175">
        <v>1</v>
      </c>
      <c r="G1194" s="175" t="s">
        <v>10</v>
      </c>
      <c r="H1194" s="175" t="s">
        <v>10</v>
      </c>
      <c r="I1194" s="175"/>
      <c r="J1194" s="175"/>
      <c r="K1194" s="175"/>
      <c r="L1194" s="175">
        <v>0.92821232508240803</v>
      </c>
      <c r="M1194" s="175">
        <v>0</v>
      </c>
      <c r="N1194" s="175">
        <v>0.8993755292741249</v>
      </c>
      <c r="O1194" s="175">
        <v>0</v>
      </c>
    </row>
    <row r="1195" spans="2:15" x14ac:dyDescent="0.25">
      <c r="B1195" s="175" t="s">
        <v>1724</v>
      </c>
      <c r="C1195" s="175" t="s">
        <v>1138</v>
      </c>
      <c r="D1195" s="175">
        <v>1832</v>
      </c>
      <c r="E1195" s="175">
        <v>3213</v>
      </c>
      <c r="F1195" s="175">
        <v>1</v>
      </c>
      <c r="G1195" s="175" t="s">
        <v>10</v>
      </c>
      <c r="H1195" s="175" t="s">
        <v>10</v>
      </c>
      <c r="I1195" s="175"/>
      <c r="J1195" s="175"/>
      <c r="K1195" s="175"/>
      <c r="L1195" s="175">
        <v>1.1421543448627245</v>
      </c>
      <c r="M1195" s="175">
        <v>0</v>
      </c>
      <c r="N1195" s="175">
        <v>1.1188452840813252</v>
      </c>
      <c r="O1195" s="175">
        <v>0</v>
      </c>
    </row>
    <row r="1196" spans="2:15" x14ac:dyDescent="0.25">
      <c r="B1196" s="175" t="s">
        <v>1725</v>
      </c>
      <c r="C1196" s="175" t="s">
        <v>1138</v>
      </c>
      <c r="D1196" s="175">
        <v>3213</v>
      </c>
      <c r="E1196" s="175">
        <v>3213.1</v>
      </c>
      <c r="F1196" s="175">
        <v>1</v>
      </c>
      <c r="G1196" s="175" t="s">
        <v>10</v>
      </c>
      <c r="H1196" s="175" t="s">
        <v>10</v>
      </c>
      <c r="I1196" s="175"/>
      <c r="J1196" s="175"/>
      <c r="K1196" s="175"/>
      <c r="L1196" s="175">
        <v>1.1421543448627245</v>
      </c>
      <c r="M1196" s="175">
        <v>0</v>
      </c>
      <c r="N1196" s="175">
        <v>1.1188452840813252</v>
      </c>
      <c r="O1196" s="175">
        <v>0</v>
      </c>
    </row>
    <row r="1197" spans="2:15" x14ac:dyDescent="0.25">
      <c r="B1197" s="175" t="s">
        <v>1142</v>
      </c>
      <c r="C1197" s="175" t="s">
        <v>1141</v>
      </c>
      <c r="D1197" s="175">
        <v>32</v>
      </c>
      <c r="E1197" s="175">
        <v>482.1</v>
      </c>
      <c r="F1197" s="175">
        <v>0.1</v>
      </c>
      <c r="G1197" s="175" t="s">
        <v>10</v>
      </c>
      <c r="H1197" s="175" t="s">
        <v>10</v>
      </c>
      <c r="I1197" s="175"/>
      <c r="J1197" s="175"/>
      <c r="K1197" s="175"/>
      <c r="L1197" s="175">
        <v>0.9910204617239522</v>
      </c>
      <c r="M1197" s="175">
        <v>0</v>
      </c>
      <c r="N1197" s="175">
        <v>0.98329333251974094</v>
      </c>
      <c r="O1197" s="175">
        <v>0</v>
      </c>
    </row>
    <row r="1198" spans="2:15" x14ac:dyDescent="0.25">
      <c r="B1198" s="175" t="s">
        <v>1726</v>
      </c>
      <c r="C1198" s="175" t="s">
        <v>1141</v>
      </c>
      <c r="D1198" s="175">
        <v>482</v>
      </c>
      <c r="E1198" s="175">
        <v>1832.1</v>
      </c>
      <c r="F1198" s="175">
        <v>0.1</v>
      </c>
      <c r="G1198" s="175" t="s">
        <v>10</v>
      </c>
      <c r="H1198" s="175" t="s">
        <v>10</v>
      </c>
      <c r="I1198" s="175"/>
      <c r="J1198" s="175"/>
      <c r="K1198" s="175"/>
      <c r="L1198" s="175">
        <v>0.76311401263318779</v>
      </c>
      <c r="M1198" s="175">
        <v>0</v>
      </c>
      <c r="N1198" s="175">
        <v>0.7544319398280277</v>
      </c>
      <c r="O1198" s="175">
        <v>0</v>
      </c>
    </row>
    <row r="1199" spans="2:15" x14ac:dyDescent="0.25">
      <c r="B1199" s="175" t="s">
        <v>1727</v>
      </c>
      <c r="C1199" s="175" t="s">
        <v>1141</v>
      </c>
      <c r="D1199" s="175">
        <v>1832</v>
      </c>
      <c r="E1199" s="175">
        <v>2552.1</v>
      </c>
      <c r="F1199" s="175">
        <v>0.1</v>
      </c>
      <c r="G1199" s="175" t="s">
        <v>10</v>
      </c>
      <c r="H1199" s="175" t="s">
        <v>10</v>
      </c>
      <c r="I1199" s="175"/>
      <c r="J1199" s="175"/>
      <c r="K1199" s="175"/>
      <c r="L1199" s="175">
        <v>0.78273955821913987</v>
      </c>
      <c r="M1199" s="175">
        <v>0</v>
      </c>
      <c r="N1199" s="175">
        <v>0.77427758043007411</v>
      </c>
      <c r="O1199" s="175">
        <v>0</v>
      </c>
    </row>
    <row r="1200" spans="2:15" x14ac:dyDescent="0.25">
      <c r="B1200" s="175" t="s">
        <v>1728</v>
      </c>
      <c r="C1200" s="175" t="s">
        <v>1141</v>
      </c>
      <c r="D1200" s="175">
        <v>2552</v>
      </c>
      <c r="E1200" s="175">
        <v>3213</v>
      </c>
      <c r="F1200" s="175">
        <v>0.1</v>
      </c>
      <c r="G1200" s="175" t="s">
        <v>10</v>
      </c>
      <c r="H1200" s="175" t="s">
        <v>10</v>
      </c>
      <c r="I1200" s="175"/>
      <c r="J1200" s="175"/>
      <c r="K1200" s="175"/>
      <c r="L1200" s="175">
        <v>0.96727748872495478</v>
      </c>
      <c r="M1200" s="175">
        <v>0</v>
      </c>
      <c r="N1200" s="175">
        <v>0.9604427602671648</v>
      </c>
      <c r="O1200" s="175">
        <v>0</v>
      </c>
    </row>
    <row r="1201" spans="2:15" x14ac:dyDescent="0.25">
      <c r="B1201" s="175" t="s">
        <v>1729</v>
      </c>
      <c r="C1201" s="175" t="s">
        <v>1141</v>
      </c>
      <c r="D1201" s="175">
        <v>3213</v>
      </c>
      <c r="E1201" s="175">
        <v>3213.1</v>
      </c>
      <c r="F1201" s="175">
        <v>0.1</v>
      </c>
      <c r="G1201" s="175" t="s">
        <v>10</v>
      </c>
      <c r="H1201" s="175" t="s">
        <v>10</v>
      </c>
      <c r="I1201" s="175"/>
      <c r="J1201" s="175"/>
      <c r="K1201" s="175"/>
      <c r="L1201" s="175">
        <v>0.96727748872495478</v>
      </c>
      <c r="M1201" s="175">
        <v>0</v>
      </c>
      <c r="N1201" s="175">
        <v>0.9604427602671648</v>
      </c>
      <c r="O1201" s="175">
        <v>0</v>
      </c>
    </row>
    <row r="1202" spans="2:15" x14ac:dyDescent="0.25">
      <c r="B1202" s="175" t="s">
        <v>1143</v>
      </c>
      <c r="C1202" s="175" t="s">
        <v>1141</v>
      </c>
      <c r="D1202" s="175">
        <v>32</v>
      </c>
      <c r="E1202" s="175">
        <v>482.1</v>
      </c>
      <c r="F1202" s="175">
        <v>1</v>
      </c>
      <c r="G1202" s="175" t="s">
        <v>10</v>
      </c>
      <c r="H1202" s="175" t="s">
        <v>10</v>
      </c>
      <c r="I1202" s="175"/>
      <c r="J1202" s="175"/>
      <c r="K1202" s="175"/>
      <c r="L1202" s="175">
        <v>1.1652848960185183</v>
      </c>
      <c r="M1202" s="175">
        <v>0</v>
      </c>
      <c r="N1202" s="175">
        <v>1.1388001483042482</v>
      </c>
      <c r="O1202" s="175">
        <v>0</v>
      </c>
    </row>
    <row r="1203" spans="2:15" x14ac:dyDescent="0.25">
      <c r="B1203" s="175" t="s">
        <v>1730</v>
      </c>
      <c r="C1203" s="175" t="s">
        <v>1141</v>
      </c>
      <c r="D1203" s="175">
        <v>482</v>
      </c>
      <c r="E1203" s="175">
        <v>1832.1</v>
      </c>
      <c r="F1203" s="175">
        <v>1</v>
      </c>
      <c r="G1203" s="175" t="s">
        <v>10</v>
      </c>
      <c r="H1203" s="175" t="s">
        <v>10</v>
      </c>
      <c r="I1203" s="175"/>
      <c r="J1203" s="175"/>
      <c r="K1203" s="175"/>
      <c r="L1203" s="175">
        <v>0.97705967630047186</v>
      </c>
      <c r="M1203" s="175">
        <v>0</v>
      </c>
      <c r="N1203" s="175">
        <v>0.94824445784443201</v>
      </c>
      <c r="O1203" s="175">
        <v>0</v>
      </c>
    </row>
    <row r="1204" spans="2:15" x14ac:dyDescent="0.25">
      <c r="B1204" s="175" t="s">
        <v>1731</v>
      </c>
      <c r="C1204" s="175" t="s">
        <v>1141</v>
      </c>
      <c r="D1204" s="175">
        <v>1832</v>
      </c>
      <c r="E1204" s="175">
        <v>2552.1</v>
      </c>
      <c r="F1204" s="175">
        <v>1</v>
      </c>
      <c r="G1204" s="175" t="s">
        <v>10</v>
      </c>
      <c r="H1204" s="175" t="s">
        <v>10</v>
      </c>
      <c r="I1204" s="175"/>
      <c r="J1204" s="175"/>
      <c r="K1204" s="175"/>
      <c r="L1204" s="175">
        <v>0.99106384725426633</v>
      </c>
      <c r="M1204" s="175">
        <v>0</v>
      </c>
      <c r="N1204" s="175">
        <v>0.96410879653525106</v>
      </c>
      <c r="O1204" s="175">
        <v>0</v>
      </c>
    </row>
    <row r="1205" spans="2:15" x14ac:dyDescent="0.25">
      <c r="B1205" s="175" t="s">
        <v>1732</v>
      </c>
      <c r="C1205" s="175" t="s">
        <v>1141</v>
      </c>
      <c r="D1205" s="175">
        <v>2552</v>
      </c>
      <c r="E1205" s="175">
        <v>3213</v>
      </c>
      <c r="F1205" s="175">
        <v>1</v>
      </c>
      <c r="G1205" s="175" t="s">
        <v>10</v>
      </c>
      <c r="H1205" s="175" t="s">
        <v>10</v>
      </c>
      <c r="I1205" s="175"/>
      <c r="J1205" s="175"/>
      <c r="K1205" s="175"/>
      <c r="L1205" s="175">
        <v>1.1424325247153062</v>
      </c>
      <c r="M1205" s="175">
        <v>0</v>
      </c>
      <c r="N1205" s="175">
        <v>1.1191292578382583</v>
      </c>
      <c r="O1205" s="175">
        <v>0</v>
      </c>
    </row>
    <row r="1206" spans="2:15" x14ac:dyDescent="0.25">
      <c r="B1206" s="175" t="s">
        <v>1733</v>
      </c>
      <c r="C1206" s="175" t="s">
        <v>1141</v>
      </c>
      <c r="D1206" s="175">
        <v>3213</v>
      </c>
      <c r="E1206" s="175">
        <v>3213.1</v>
      </c>
      <c r="F1206" s="175">
        <v>1</v>
      </c>
      <c r="G1206" s="175" t="s">
        <v>10</v>
      </c>
      <c r="H1206" s="175" t="s">
        <v>10</v>
      </c>
      <c r="I1206" s="175"/>
      <c r="J1206" s="175"/>
      <c r="K1206" s="175"/>
      <c r="L1206" s="175">
        <v>1.1424325247153062</v>
      </c>
      <c r="M1206" s="175">
        <v>0</v>
      </c>
      <c r="N1206" s="175">
        <v>1.1191292578382583</v>
      </c>
      <c r="O1206" s="175">
        <v>0</v>
      </c>
    </row>
    <row r="1207" spans="2:15" x14ac:dyDescent="0.25">
      <c r="B1207" s="175" t="s">
        <v>1734</v>
      </c>
      <c r="C1207" s="175" t="s">
        <v>1144</v>
      </c>
      <c r="D1207" s="175">
        <v>-418</v>
      </c>
      <c r="E1207" s="175">
        <v>-237.9</v>
      </c>
      <c r="F1207" s="175">
        <v>0.1</v>
      </c>
      <c r="G1207" s="175" t="s">
        <v>10</v>
      </c>
      <c r="H1207" s="175" t="s">
        <v>10</v>
      </c>
      <c r="I1207" s="175"/>
      <c r="J1207" s="175"/>
      <c r="K1207" s="175"/>
      <c r="L1207" s="175">
        <v>0.55536480170386904</v>
      </c>
      <c r="M1207" s="175">
        <v>0</v>
      </c>
      <c r="N1207" s="175">
        <v>0.55057507926698734</v>
      </c>
      <c r="O1207" s="175">
        <v>0</v>
      </c>
    </row>
    <row r="1208" spans="2:15" x14ac:dyDescent="0.25">
      <c r="B1208" s="175" t="s">
        <v>1735</v>
      </c>
      <c r="C1208" s="175" t="s">
        <v>1144</v>
      </c>
      <c r="D1208" s="175">
        <v>-238</v>
      </c>
      <c r="E1208" s="175">
        <v>32.1</v>
      </c>
      <c r="F1208" s="175">
        <v>0.1</v>
      </c>
      <c r="G1208" s="175" t="s">
        <v>10</v>
      </c>
      <c r="H1208" s="175" t="s">
        <v>10</v>
      </c>
      <c r="I1208" s="175"/>
      <c r="J1208" s="175"/>
      <c r="K1208" s="175"/>
      <c r="L1208" s="175">
        <v>0.29307530930966652</v>
      </c>
      <c r="M1208" s="175">
        <v>0</v>
      </c>
      <c r="N1208" s="175">
        <v>0.28549186088819395</v>
      </c>
      <c r="O1208" s="175">
        <v>0</v>
      </c>
    </row>
    <row r="1209" spans="2:15" x14ac:dyDescent="0.25">
      <c r="B1209" s="175" t="s">
        <v>1736</v>
      </c>
      <c r="C1209" s="175" t="s">
        <v>1144</v>
      </c>
      <c r="D1209" s="175">
        <v>32</v>
      </c>
      <c r="E1209" s="175">
        <v>248.1</v>
      </c>
      <c r="F1209" s="175">
        <v>0.1</v>
      </c>
      <c r="G1209" s="175" t="s">
        <v>10</v>
      </c>
      <c r="H1209" s="175" t="s">
        <v>10</v>
      </c>
      <c r="I1209" s="175"/>
      <c r="J1209" s="175"/>
      <c r="K1209" s="175"/>
      <c r="L1209" s="175">
        <v>0.20014928119645972</v>
      </c>
      <c r="M1209" s="175">
        <v>0</v>
      </c>
      <c r="N1209" s="175">
        <v>0.19650714703932165</v>
      </c>
      <c r="O1209" s="175">
        <v>0</v>
      </c>
    </row>
    <row r="1210" spans="2:15" x14ac:dyDescent="0.25">
      <c r="B1210" s="175" t="s">
        <v>1737</v>
      </c>
      <c r="C1210" s="175" t="s">
        <v>1144</v>
      </c>
      <c r="D1210" s="175">
        <v>248</v>
      </c>
      <c r="E1210" s="175">
        <v>752</v>
      </c>
      <c r="F1210" s="175">
        <v>0.1</v>
      </c>
      <c r="G1210" s="175" t="s">
        <v>10</v>
      </c>
      <c r="H1210" s="175" t="s">
        <v>10</v>
      </c>
      <c r="I1210" s="175"/>
      <c r="J1210" s="175"/>
      <c r="K1210" s="175"/>
      <c r="L1210" s="175">
        <v>0.17895367964470385</v>
      </c>
      <c r="M1210" s="175">
        <v>0</v>
      </c>
      <c r="N1210" s="175">
        <v>0.17487064800146809</v>
      </c>
      <c r="O1210" s="175">
        <v>0</v>
      </c>
    </row>
    <row r="1211" spans="2:15" x14ac:dyDescent="0.25">
      <c r="B1211" s="175" t="s">
        <v>1738</v>
      </c>
      <c r="C1211" s="175" t="s">
        <v>1144</v>
      </c>
      <c r="D1211" s="175">
        <v>752</v>
      </c>
      <c r="E1211" s="175">
        <v>752.1</v>
      </c>
      <c r="F1211" s="175">
        <v>0.1</v>
      </c>
      <c r="G1211" s="175" t="s">
        <v>10</v>
      </c>
      <c r="H1211" s="175" t="s">
        <v>10</v>
      </c>
      <c r="I1211" s="175"/>
      <c r="J1211" s="175"/>
      <c r="K1211" s="175"/>
      <c r="L1211" s="175">
        <v>0.17895367964470385</v>
      </c>
      <c r="M1211" s="175">
        <v>0</v>
      </c>
      <c r="N1211" s="175">
        <v>0.17487064800146809</v>
      </c>
      <c r="O1211" s="175">
        <v>0</v>
      </c>
    </row>
    <row r="1212" spans="2:15" x14ac:dyDescent="0.25">
      <c r="B1212" s="175" t="s">
        <v>1739</v>
      </c>
      <c r="C1212" s="175" t="s">
        <v>1144</v>
      </c>
      <c r="D1212" s="175">
        <v>-418</v>
      </c>
      <c r="E1212" s="175">
        <v>-237.9</v>
      </c>
      <c r="F1212" s="175">
        <v>1</v>
      </c>
      <c r="G1212" s="175" t="s">
        <v>10</v>
      </c>
      <c r="H1212" s="175" t="s">
        <v>10</v>
      </c>
      <c r="I1212" s="175"/>
      <c r="J1212" s="175"/>
      <c r="K1212" s="175"/>
      <c r="L1212" s="175">
        <v>0.80890141436194996</v>
      </c>
      <c r="M1212" s="175">
        <v>0</v>
      </c>
      <c r="N1212" s="175">
        <v>0.79569649861605485</v>
      </c>
      <c r="O1212" s="175">
        <v>0</v>
      </c>
    </row>
    <row r="1213" spans="2:15" x14ac:dyDescent="0.25">
      <c r="B1213" s="175" t="s">
        <v>1740</v>
      </c>
      <c r="C1213" s="175" t="s">
        <v>1144</v>
      </c>
      <c r="D1213" s="175">
        <v>-238</v>
      </c>
      <c r="E1213" s="175">
        <v>32.1</v>
      </c>
      <c r="F1213" s="175">
        <v>1</v>
      </c>
      <c r="G1213" s="175" t="s">
        <v>10</v>
      </c>
      <c r="H1213" s="175" t="s">
        <v>10</v>
      </c>
      <c r="I1213" s="175"/>
      <c r="J1213" s="175"/>
      <c r="K1213" s="175"/>
      <c r="L1213" s="175">
        <v>0.65502346508168341</v>
      </c>
      <c r="M1213" s="175">
        <v>0</v>
      </c>
      <c r="N1213" s="175">
        <v>0.64148702452458384</v>
      </c>
      <c r="O1213" s="175">
        <v>0</v>
      </c>
    </row>
    <row r="1214" spans="2:15" x14ac:dyDescent="0.25">
      <c r="B1214" s="175" t="s">
        <v>1741</v>
      </c>
      <c r="C1214" s="175" t="s">
        <v>1144</v>
      </c>
      <c r="D1214" s="175">
        <v>32</v>
      </c>
      <c r="E1214" s="175">
        <v>248.1</v>
      </c>
      <c r="F1214" s="175">
        <v>1</v>
      </c>
      <c r="G1214" s="175" t="s">
        <v>10</v>
      </c>
      <c r="H1214" s="175" t="s">
        <v>10</v>
      </c>
      <c r="I1214" s="175"/>
      <c r="J1214" s="175"/>
      <c r="K1214" s="175"/>
      <c r="L1214" s="175">
        <v>0.61187724466696536</v>
      </c>
      <c r="M1214" s="175">
        <v>0</v>
      </c>
      <c r="N1214" s="175">
        <v>0.60713677111301179</v>
      </c>
      <c r="O1214" s="175">
        <v>0</v>
      </c>
    </row>
    <row r="1215" spans="2:15" x14ac:dyDescent="0.25">
      <c r="B1215" s="175" t="s">
        <v>1742</v>
      </c>
      <c r="C1215" s="175" t="s">
        <v>1144</v>
      </c>
      <c r="D1215" s="175">
        <v>248</v>
      </c>
      <c r="E1215" s="175">
        <v>752</v>
      </c>
      <c r="F1215" s="175">
        <v>1</v>
      </c>
      <c r="G1215" s="175" t="s">
        <v>10</v>
      </c>
      <c r="H1215" s="175" t="s">
        <v>10</v>
      </c>
      <c r="I1215" s="175"/>
      <c r="J1215" s="175"/>
      <c r="K1215" s="175"/>
      <c r="L1215" s="175">
        <v>0.60527551349460451</v>
      </c>
      <c r="M1215" s="175">
        <v>0</v>
      </c>
      <c r="N1215" s="175">
        <v>0.60048292526303648</v>
      </c>
      <c r="O1215" s="175">
        <v>0</v>
      </c>
    </row>
    <row r="1216" spans="2:15" x14ac:dyDescent="0.25">
      <c r="B1216" s="175" t="s">
        <v>1743</v>
      </c>
      <c r="C1216" s="175" t="s">
        <v>1144</v>
      </c>
      <c r="D1216" s="175">
        <v>752</v>
      </c>
      <c r="E1216" s="175">
        <v>752.1</v>
      </c>
      <c r="F1216" s="175">
        <v>1</v>
      </c>
      <c r="G1216" s="175" t="s">
        <v>10</v>
      </c>
      <c r="H1216" s="175" t="s">
        <v>10</v>
      </c>
      <c r="I1216" s="175"/>
      <c r="J1216" s="175"/>
      <c r="K1216" s="175"/>
      <c r="L1216" s="175">
        <v>0.60527551349460451</v>
      </c>
      <c r="M1216" s="175">
        <v>0</v>
      </c>
      <c r="N1216" s="175">
        <v>0.60048292526303648</v>
      </c>
      <c r="O1216" s="175">
        <v>0</v>
      </c>
    </row>
    <row r="1217" spans="2:15" x14ac:dyDescent="0.25">
      <c r="B1217" s="175" t="s">
        <v>1744</v>
      </c>
      <c r="C1217" s="175" t="s">
        <v>1145</v>
      </c>
      <c r="D1217" s="175">
        <v>-328</v>
      </c>
      <c r="E1217" s="175">
        <v>32.1</v>
      </c>
      <c r="F1217" s="175">
        <v>0.1</v>
      </c>
      <c r="G1217" s="175" t="s">
        <v>10</v>
      </c>
      <c r="H1217" s="175" t="s">
        <v>10</v>
      </c>
      <c r="I1217" s="175"/>
      <c r="J1217" s="175"/>
      <c r="K1217" s="175"/>
      <c r="L1217" s="175">
        <v>0.21928459419434856</v>
      </c>
      <c r="M1217" s="175">
        <v>0</v>
      </c>
      <c r="N1217" s="175">
        <v>0.1904362960440581</v>
      </c>
      <c r="O1217" s="175">
        <v>0</v>
      </c>
    </row>
    <row r="1218" spans="2:15" x14ac:dyDescent="0.25">
      <c r="B1218" s="175" t="s">
        <v>1745</v>
      </c>
      <c r="C1218" s="175" t="s">
        <v>1145</v>
      </c>
      <c r="D1218" s="175">
        <v>32</v>
      </c>
      <c r="E1218" s="175">
        <v>212.1</v>
      </c>
      <c r="F1218" s="175">
        <v>0.1</v>
      </c>
      <c r="G1218" s="175" t="s">
        <v>10</v>
      </c>
      <c r="H1218" s="175" t="s">
        <v>10</v>
      </c>
      <c r="I1218" s="175"/>
      <c r="J1218" s="175"/>
      <c r="K1218" s="175"/>
      <c r="L1218" s="175">
        <v>0.28536871185230822</v>
      </c>
      <c r="M1218" s="175">
        <v>0</v>
      </c>
      <c r="N1218" s="175">
        <v>0.26384759105257283</v>
      </c>
      <c r="O1218" s="175">
        <v>0</v>
      </c>
    </row>
    <row r="1219" spans="2:15" x14ac:dyDescent="0.25">
      <c r="B1219" s="175" t="s">
        <v>1746</v>
      </c>
      <c r="C1219" s="175" t="s">
        <v>1145</v>
      </c>
      <c r="D1219" s="175">
        <v>212</v>
      </c>
      <c r="E1219" s="175">
        <v>572.1</v>
      </c>
      <c r="F1219" s="175">
        <v>0.1</v>
      </c>
      <c r="G1219" s="175" t="s">
        <v>10</v>
      </c>
      <c r="H1219" s="175" t="s">
        <v>10</v>
      </c>
      <c r="I1219" s="175"/>
      <c r="J1219" s="175"/>
      <c r="K1219" s="175"/>
      <c r="L1219" s="175">
        <v>0.28536871185230822</v>
      </c>
      <c r="M1219" s="175">
        <v>0</v>
      </c>
      <c r="N1219" s="175">
        <v>0.26384759105257283</v>
      </c>
      <c r="O1219" s="175">
        <v>0</v>
      </c>
    </row>
    <row r="1220" spans="2:15" x14ac:dyDescent="0.25">
      <c r="B1220" s="175" t="s">
        <v>1747</v>
      </c>
      <c r="C1220" s="175" t="s">
        <v>1145</v>
      </c>
      <c r="D1220" s="175">
        <v>572</v>
      </c>
      <c r="E1220" s="175">
        <v>752.1</v>
      </c>
      <c r="F1220" s="175">
        <v>0.1</v>
      </c>
      <c r="G1220" s="175" t="s">
        <v>10</v>
      </c>
      <c r="H1220" s="175" t="s">
        <v>10</v>
      </c>
      <c r="I1220" s="175"/>
      <c r="J1220" s="175"/>
      <c r="K1220" s="175"/>
      <c r="L1220" s="175">
        <v>0.39011774918819048</v>
      </c>
      <c r="M1220" s="175">
        <v>0</v>
      </c>
      <c r="N1220" s="175">
        <v>0.37466265871001864</v>
      </c>
      <c r="O1220" s="175">
        <v>0</v>
      </c>
    </row>
    <row r="1221" spans="2:15" x14ac:dyDescent="0.25">
      <c r="B1221" s="175" t="s">
        <v>1748</v>
      </c>
      <c r="C1221" s="175" t="s">
        <v>1145</v>
      </c>
      <c r="D1221" s="175">
        <v>752</v>
      </c>
      <c r="E1221" s="175">
        <v>1166.0999999999999</v>
      </c>
      <c r="F1221" s="175">
        <v>0.1</v>
      </c>
      <c r="G1221" s="175" t="s">
        <v>10</v>
      </c>
      <c r="H1221" s="175" t="s">
        <v>10</v>
      </c>
      <c r="I1221" s="175"/>
      <c r="J1221" s="175"/>
      <c r="K1221" s="175"/>
      <c r="L1221" s="175">
        <v>0.4598701065891842</v>
      </c>
      <c r="M1221" s="175">
        <v>0</v>
      </c>
      <c r="N1221" s="175">
        <v>0.44683415775245705</v>
      </c>
      <c r="O1221" s="175">
        <v>0</v>
      </c>
    </row>
    <row r="1222" spans="2:15" x14ac:dyDescent="0.25">
      <c r="B1222" s="175" t="s">
        <v>1749</v>
      </c>
      <c r="C1222" s="175" t="s">
        <v>1145</v>
      </c>
      <c r="D1222" s="175">
        <v>1166</v>
      </c>
      <c r="E1222" s="175">
        <v>1472</v>
      </c>
      <c r="F1222" s="175">
        <v>0.1</v>
      </c>
      <c r="G1222" s="175" t="s">
        <v>10</v>
      </c>
      <c r="H1222" s="175" t="s">
        <v>10</v>
      </c>
      <c r="I1222" s="175"/>
      <c r="J1222" s="175"/>
      <c r="K1222" s="175"/>
      <c r="L1222" s="175">
        <v>0.77811255339778873</v>
      </c>
      <c r="M1222" s="175">
        <v>0</v>
      </c>
      <c r="N1222" s="175">
        <v>0.77047997725783024</v>
      </c>
      <c r="O1222" s="175">
        <v>0</v>
      </c>
    </row>
    <row r="1223" spans="2:15" x14ac:dyDescent="0.25">
      <c r="B1223" s="175" t="s">
        <v>1750</v>
      </c>
      <c r="C1223" s="175" t="s">
        <v>1145</v>
      </c>
      <c r="D1223" s="175">
        <v>1472</v>
      </c>
      <c r="E1223" s="175">
        <v>1472.1</v>
      </c>
      <c r="F1223" s="175">
        <v>0.1</v>
      </c>
      <c r="G1223" s="175" t="s">
        <v>10</v>
      </c>
      <c r="H1223" s="175" t="s">
        <v>10</v>
      </c>
      <c r="I1223" s="175"/>
      <c r="J1223" s="175"/>
      <c r="K1223" s="175"/>
      <c r="L1223" s="175">
        <v>0.77811255339778873</v>
      </c>
      <c r="M1223" s="175">
        <v>0</v>
      </c>
      <c r="N1223" s="175">
        <v>0.77047997725783024</v>
      </c>
      <c r="O1223" s="175">
        <v>0</v>
      </c>
    </row>
    <row r="1224" spans="2:15" x14ac:dyDescent="0.25">
      <c r="B1224" s="175" t="s">
        <v>1751</v>
      </c>
      <c r="C1224" s="175" t="s">
        <v>1145</v>
      </c>
      <c r="D1224" s="175">
        <v>-328</v>
      </c>
      <c r="E1224" s="175">
        <v>32.1</v>
      </c>
      <c r="F1224" s="175">
        <v>1</v>
      </c>
      <c r="G1224" s="175" t="s">
        <v>10</v>
      </c>
      <c r="H1224" s="175" t="s">
        <v>10</v>
      </c>
      <c r="I1224" s="175"/>
      <c r="J1224" s="175"/>
      <c r="K1224" s="175"/>
      <c r="L1224" s="175">
        <v>0.60123441610683337</v>
      </c>
      <c r="M1224" s="175">
        <v>0</v>
      </c>
      <c r="N1224" s="175">
        <v>0.58897414091527012</v>
      </c>
      <c r="O1224" s="175">
        <v>0</v>
      </c>
    </row>
    <row r="1225" spans="2:15" x14ac:dyDescent="0.25">
      <c r="B1225" s="175" t="s">
        <v>1752</v>
      </c>
      <c r="C1225" s="175" t="s">
        <v>1145</v>
      </c>
      <c r="D1225" s="175">
        <v>32</v>
      </c>
      <c r="E1225" s="175">
        <v>212.1</v>
      </c>
      <c r="F1225" s="175">
        <v>1</v>
      </c>
      <c r="G1225" s="175" t="s">
        <v>10</v>
      </c>
      <c r="H1225" s="175" t="s">
        <v>10</v>
      </c>
      <c r="I1225" s="175"/>
      <c r="J1225" s="175"/>
      <c r="K1225" s="175"/>
      <c r="L1225" s="175">
        <v>0.61100604871358721</v>
      </c>
      <c r="M1225" s="175">
        <v>0</v>
      </c>
      <c r="N1225" s="175">
        <v>0.59894582987123801</v>
      </c>
      <c r="O1225" s="175">
        <v>0</v>
      </c>
    </row>
    <row r="1226" spans="2:15" x14ac:dyDescent="0.25">
      <c r="B1226" s="175" t="s">
        <v>1753</v>
      </c>
      <c r="C1226" s="175" t="s">
        <v>1145</v>
      </c>
      <c r="D1226" s="175">
        <v>212</v>
      </c>
      <c r="E1226" s="175">
        <v>572.1</v>
      </c>
      <c r="F1226" s="175">
        <v>1</v>
      </c>
      <c r="G1226" s="175" t="s">
        <v>10</v>
      </c>
      <c r="H1226" s="175" t="s">
        <v>10</v>
      </c>
      <c r="I1226" s="175"/>
      <c r="J1226" s="175"/>
      <c r="K1226" s="175"/>
      <c r="L1226" s="175">
        <v>0.61100604871358721</v>
      </c>
      <c r="M1226" s="175">
        <v>0</v>
      </c>
      <c r="N1226" s="175">
        <v>0.59894582987123801</v>
      </c>
      <c r="O1226" s="175">
        <v>0</v>
      </c>
    </row>
    <row r="1227" spans="2:15" x14ac:dyDescent="0.25">
      <c r="B1227" s="175" t="s">
        <v>1754</v>
      </c>
      <c r="C1227" s="175" t="s">
        <v>1145</v>
      </c>
      <c r="D1227" s="175">
        <v>572</v>
      </c>
      <c r="E1227" s="175">
        <v>752.1</v>
      </c>
      <c r="F1227" s="175">
        <v>1</v>
      </c>
      <c r="G1227" s="175" t="s">
        <v>10</v>
      </c>
      <c r="H1227" s="175" t="s">
        <v>10</v>
      </c>
      <c r="I1227" s="175"/>
      <c r="J1227" s="175"/>
      <c r="K1227" s="175"/>
      <c r="L1227" s="175">
        <v>0.63118059863402387</v>
      </c>
      <c r="M1227" s="175">
        <v>0</v>
      </c>
      <c r="N1227" s="175">
        <v>0.61951324735437274</v>
      </c>
      <c r="O1227" s="175">
        <v>0</v>
      </c>
    </row>
    <row r="1228" spans="2:15" x14ac:dyDescent="0.25">
      <c r="B1228" s="175" t="s">
        <v>1755</v>
      </c>
      <c r="C1228" s="175" t="s">
        <v>1145</v>
      </c>
      <c r="D1228" s="175">
        <v>752</v>
      </c>
      <c r="E1228" s="175">
        <v>1166.0999999999999</v>
      </c>
      <c r="F1228" s="175">
        <v>1</v>
      </c>
      <c r="G1228" s="175" t="s">
        <v>10</v>
      </c>
      <c r="H1228" s="175" t="s">
        <v>10</v>
      </c>
      <c r="I1228" s="175"/>
      <c r="J1228" s="175"/>
      <c r="K1228" s="175"/>
      <c r="L1228" s="175">
        <v>0.64672529314593263</v>
      </c>
      <c r="M1228" s="175">
        <v>0</v>
      </c>
      <c r="N1228" s="175">
        <v>0.63534346644177275</v>
      </c>
      <c r="O1228" s="175">
        <v>0</v>
      </c>
    </row>
    <row r="1229" spans="2:15" x14ac:dyDescent="0.25">
      <c r="B1229" s="175" t="s">
        <v>1756</v>
      </c>
      <c r="C1229" s="175" t="s">
        <v>1145</v>
      </c>
      <c r="D1229" s="175">
        <v>1166</v>
      </c>
      <c r="E1229" s="175">
        <v>1472</v>
      </c>
      <c r="F1229" s="175">
        <v>1</v>
      </c>
      <c r="G1229" s="175" t="s">
        <v>10</v>
      </c>
      <c r="H1229" s="175" t="s">
        <v>10</v>
      </c>
      <c r="I1229" s="175"/>
      <c r="J1229" s="175"/>
      <c r="K1229" s="175"/>
      <c r="L1229" s="175">
        <v>0.73899948282496875</v>
      </c>
      <c r="M1229" s="175">
        <v>0</v>
      </c>
      <c r="N1229" s="175">
        <v>0.72905963485240821</v>
      </c>
      <c r="O1229" s="175">
        <v>0</v>
      </c>
    </row>
    <row r="1230" spans="2:15" x14ac:dyDescent="0.25">
      <c r="B1230" s="175" t="s">
        <v>1757</v>
      </c>
      <c r="C1230" s="175" t="s">
        <v>1145</v>
      </c>
      <c r="D1230" s="175">
        <v>1472</v>
      </c>
      <c r="E1230" s="175">
        <v>1472.1</v>
      </c>
      <c r="F1230" s="175">
        <v>1</v>
      </c>
      <c r="G1230" s="175" t="s">
        <v>10</v>
      </c>
      <c r="H1230" s="175" t="s">
        <v>10</v>
      </c>
      <c r="I1230" s="175"/>
      <c r="J1230" s="175"/>
      <c r="K1230" s="175"/>
      <c r="L1230" s="175">
        <v>0.73899948282496875</v>
      </c>
      <c r="M1230" s="175">
        <v>0</v>
      </c>
      <c r="N1230" s="175">
        <v>0.72905963485240821</v>
      </c>
      <c r="O1230" s="175">
        <v>0</v>
      </c>
    </row>
    <row r="1231" spans="2:15" x14ac:dyDescent="0.25">
      <c r="B1231" s="175" t="s">
        <v>1758</v>
      </c>
      <c r="C1231" s="175" t="s">
        <v>1146</v>
      </c>
      <c r="D1231" s="175">
        <v>-328</v>
      </c>
      <c r="E1231" s="175">
        <v>32.1</v>
      </c>
      <c r="F1231" s="175">
        <v>0.1</v>
      </c>
      <c r="G1231" s="175" t="s">
        <v>10</v>
      </c>
      <c r="H1231" s="175" t="s">
        <v>10</v>
      </c>
      <c r="I1231" s="175"/>
      <c r="J1231" s="175"/>
      <c r="K1231" s="175"/>
      <c r="L1231" s="175">
        <v>0.16401347121036658</v>
      </c>
      <c r="M1231" s="175">
        <v>0</v>
      </c>
      <c r="N1231" s="175">
        <v>0.12280337266734066</v>
      </c>
      <c r="O1231" s="175">
        <v>0</v>
      </c>
    </row>
    <row r="1232" spans="2:15" x14ac:dyDescent="0.25">
      <c r="B1232" s="175" t="s">
        <v>1759</v>
      </c>
      <c r="C1232" s="175" t="s">
        <v>1146</v>
      </c>
      <c r="D1232" s="175">
        <v>32</v>
      </c>
      <c r="E1232" s="175">
        <v>212.1</v>
      </c>
      <c r="F1232" s="175">
        <v>0.1</v>
      </c>
      <c r="G1232" s="175" t="s">
        <v>10</v>
      </c>
      <c r="H1232" s="175" t="s">
        <v>10</v>
      </c>
      <c r="I1232" s="175"/>
      <c r="J1232" s="175"/>
      <c r="K1232" s="175"/>
      <c r="L1232" s="175">
        <v>0.19201475818101321</v>
      </c>
      <c r="M1232" s="175">
        <v>0</v>
      </c>
      <c r="N1232" s="175">
        <v>0.15827165557772174</v>
      </c>
      <c r="O1232" s="175">
        <v>0</v>
      </c>
    </row>
    <row r="1233" spans="2:15" x14ac:dyDescent="0.25">
      <c r="B1233" s="175" t="s">
        <v>1760</v>
      </c>
      <c r="C1233" s="175" t="s">
        <v>1146</v>
      </c>
      <c r="D1233" s="175">
        <v>212</v>
      </c>
      <c r="E1233" s="175">
        <v>500.1</v>
      </c>
      <c r="F1233" s="175">
        <v>0.1</v>
      </c>
      <c r="G1233" s="175" t="s">
        <v>10</v>
      </c>
      <c r="H1233" s="175" t="s">
        <v>10</v>
      </c>
      <c r="I1233" s="175"/>
      <c r="J1233" s="175"/>
      <c r="K1233" s="175"/>
      <c r="L1233" s="175">
        <v>0.19201475818101321</v>
      </c>
      <c r="M1233" s="175">
        <v>0</v>
      </c>
      <c r="N1233" s="175">
        <v>0.15827165557772174</v>
      </c>
      <c r="O1233" s="175">
        <v>0</v>
      </c>
    </row>
    <row r="1234" spans="2:15" x14ac:dyDescent="0.25">
      <c r="B1234" s="175" t="s">
        <v>1761</v>
      </c>
      <c r="C1234" s="175" t="s">
        <v>1146</v>
      </c>
      <c r="D1234" s="175">
        <v>500</v>
      </c>
      <c r="E1234" s="175">
        <v>572.1</v>
      </c>
      <c r="F1234" s="175">
        <v>0.1</v>
      </c>
      <c r="G1234" s="175" t="s">
        <v>10</v>
      </c>
      <c r="H1234" s="175" t="s">
        <v>10</v>
      </c>
      <c r="I1234" s="175"/>
      <c r="J1234" s="175"/>
      <c r="K1234" s="175"/>
      <c r="L1234" s="175">
        <v>0.26189677850474602</v>
      </c>
      <c r="M1234" s="175">
        <v>0</v>
      </c>
      <c r="N1234" s="175">
        <v>0.23826492018583853</v>
      </c>
      <c r="O1234" s="175">
        <v>0</v>
      </c>
    </row>
    <row r="1235" spans="2:15" x14ac:dyDescent="0.25">
      <c r="B1235" s="175" t="s">
        <v>1762</v>
      </c>
      <c r="C1235" s="175" t="s">
        <v>1146</v>
      </c>
      <c r="D1235" s="175">
        <v>572</v>
      </c>
      <c r="E1235" s="175">
        <v>752.1</v>
      </c>
      <c r="F1235" s="175">
        <v>0.1</v>
      </c>
      <c r="G1235" s="175" t="s">
        <v>10</v>
      </c>
      <c r="H1235" s="175" t="s">
        <v>10</v>
      </c>
      <c r="I1235" s="175"/>
      <c r="J1235" s="175"/>
      <c r="K1235" s="175"/>
      <c r="L1235" s="175">
        <v>0.29342095738317653</v>
      </c>
      <c r="M1235" s="175">
        <v>0</v>
      </c>
      <c r="N1235" s="175">
        <v>0.2725364339527101</v>
      </c>
      <c r="O1235" s="175">
        <v>0</v>
      </c>
    </row>
    <row r="1236" spans="2:15" x14ac:dyDescent="0.25">
      <c r="B1236" s="175" t="s">
        <v>1763</v>
      </c>
      <c r="C1236" s="175" t="s">
        <v>1146</v>
      </c>
      <c r="D1236" s="175">
        <v>752</v>
      </c>
      <c r="E1236" s="175">
        <v>1112.0999999999999</v>
      </c>
      <c r="F1236" s="175">
        <v>0.1</v>
      </c>
      <c r="G1236" s="175" t="s">
        <v>10</v>
      </c>
      <c r="H1236" s="175" t="s">
        <v>10</v>
      </c>
      <c r="I1236" s="175"/>
      <c r="J1236" s="175"/>
      <c r="K1236" s="175"/>
      <c r="L1236" s="175">
        <v>0.29725496620636588</v>
      </c>
      <c r="M1236" s="175">
        <v>0</v>
      </c>
      <c r="N1236" s="175">
        <v>0.27666001614680014</v>
      </c>
      <c r="O1236" s="175">
        <v>0</v>
      </c>
    </row>
    <row r="1237" spans="2:15" x14ac:dyDescent="0.25">
      <c r="B1237" s="175" t="s">
        <v>1764</v>
      </c>
      <c r="C1237" s="175" t="s">
        <v>1146</v>
      </c>
      <c r="D1237" s="175">
        <v>1112</v>
      </c>
      <c r="E1237" s="175">
        <v>1166</v>
      </c>
      <c r="F1237" s="175">
        <v>0.1</v>
      </c>
      <c r="G1237" s="175" t="s">
        <v>10</v>
      </c>
      <c r="H1237" s="175" t="s">
        <v>10</v>
      </c>
      <c r="I1237" s="175"/>
      <c r="J1237" s="175"/>
      <c r="K1237" s="175"/>
      <c r="L1237" s="175">
        <v>0.84698905950297065</v>
      </c>
      <c r="M1237" s="175">
        <v>0</v>
      </c>
      <c r="N1237" s="175">
        <v>0.8399825691749363</v>
      </c>
      <c r="O1237" s="175">
        <v>0</v>
      </c>
    </row>
    <row r="1238" spans="2:15" x14ac:dyDescent="0.25">
      <c r="B1238" s="175" t="s">
        <v>1765</v>
      </c>
      <c r="C1238" s="175" t="s">
        <v>1146</v>
      </c>
      <c r="D1238" s="175">
        <v>1166</v>
      </c>
      <c r="E1238" s="175">
        <v>1166.0999999999999</v>
      </c>
      <c r="F1238" s="175">
        <v>0.1</v>
      </c>
      <c r="G1238" s="175" t="s">
        <v>10</v>
      </c>
      <c r="H1238" s="175" t="s">
        <v>10</v>
      </c>
      <c r="I1238" s="175"/>
      <c r="J1238" s="175"/>
      <c r="K1238" s="175"/>
      <c r="L1238" s="175">
        <v>0.84698905950297065</v>
      </c>
      <c r="M1238" s="175">
        <v>0</v>
      </c>
      <c r="N1238" s="175">
        <v>0.8399825691749363</v>
      </c>
      <c r="O1238" s="175">
        <v>0</v>
      </c>
    </row>
    <row r="1239" spans="2:15" x14ac:dyDescent="0.25">
      <c r="B1239" s="175" t="s">
        <v>1766</v>
      </c>
      <c r="C1239" s="175" t="s">
        <v>1146</v>
      </c>
      <c r="D1239" s="175">
        <v>-328</v>
      </c>
      <c r="E1239" s="175">
        <v>32.1</v>
      </c>
      <c r="F1239" s="175">
        <v>1</v>
      </c>
      <c r="G1239" s="175" t="s">
        <v>10</v>
      </c>
      <c r="H1239" s="175" t="s">
        <v>10</v>
      </c>
      <c r="I1239" s="175"/>
      <c r="J1239" s="175"/>
      <c r="K1239" s="175"/>
      <c r="L1239" s="175">
        <v>0.59551113222073238</v>
      </c>
      <c r="M1239" s="175">
        <v>0</v>
      </c>
      <c r="N1239" s="175">
        <v>0.58313053783383195</v>
      </c>
      <c r="O1239" s="175">
        <v>0</v>
      </c>
    </row>
    <row r="1240" spans="2:15" x14ac:dyDescent="0.25">
      <c r="B1240" s="175" t="s">
        <v>1767</v>
      </c>
      <c r="C1240" s="175" t="s">
        <v>1146</v>
      </c>
      <c r="D1240" s="175">
        <v>212</v>
      </c>
      <c r="E1240" s="175">
        <v>500.1</v>
      </c>
      <c r="F1240" s="175">
        <v>1</v>
      </c>
      <c r="G1240" s="175" t="s">
        <v>10</v>
      </c>
      <c r="H1240" s="175" t="s">
        <v>10</v>
      </c>
      <c r="I1240" s="175"/>
      <c r="J1240" s="175"/>
      <c r="K1240" s="175"/>
      <c r="L1240" s="175">
        <v>0.59860734811699212</v>
      </c>
      <c r="M1240" s="175">
        <v>0</v>
      </c>
      <c r="N1240" s="175">
        <v>0.58629213944518599</v>
      </c>
      <c r="O1240" s="175">
        <v>0</v>
      </c>
    </row>
    <row r="1241" spans="2:15" x14ac:dyDescent="0.25">
      <c r="B1241" s="175" t="s">
        <v>1768</v>
      </c>
      <c r="C1241" s="175" t="s">
        <v>1146</v>
      </c>
      <c r="D1241" s="175">
        <v>500</v>
      </c>
      <c r="E1241" s="175">
        <v>572.1</v>
      </c>
      <c r="F1241" s="175">
        <v>1</v>
      </c>
      <c r="G1241" s="175" t="s">
        <v>10</v>
      </c>
      <c r="H1241" s="175" t="s">
        <v>10</v>
      </c>
      <c r="I1241" s="175"/>
      <c r="J1241" s="175"/>
      <c r="K1241" s="175"/>
      <c r="L1241" s="175">
        <v>0.61002541951258782</v>
      </c>
      <c r="M1241" s="175">
        <v>0</v>
      </c>
      <c r="N1241" s="175">
        <v>0.59794542226449432</v>
      </c>
      <c r="O1241" s="175">
        <v>0</v>
      </c>
    </row>
    <row r="1242" spans="2:15" x14ac:dyDescent="0.25">
      <c r="B1242" s="175" t="s">
        <v>1769</v>
      </c>
      <c r="C1242" s="175" t="s">
        <v>1146</v>
      </c>
      <c r="D1242" s="175">
        <v>572</v>
      </c>
      <c r="E1242" s="175">
        <v>752.1</v>
      </c>
      <c r="F1242" s="175">
        <v>1</v>
      </c>
      <c r="G1242" s="175" t="s">
        <v>10</v>
      </c>
      <c r="H1242" s="175" t="s">
        <v>10</v>
      </c>
      <c r="I1242" s="175"/>
      <c r="J1242" s="175"/>
      <c r="K1242" s="175"/>
      <c r="L1242" s="175">
        <v>0.61480805792702875</v>
      </c>
      <c r="M1242" s="175">
        <v>0</v>
      </c>
      <c r="N1242" s="175">
        <v>0.60282390766090244</v>
      </c>
      <c r="O1242" s="175">
        <v>0</v>
      </c>
    </row>
    <row r="1243" spans="2:15" x14ac:dyDescent="0.25">
      <c r="B1243" s="175" t="s">
        <v>1770</v>
      </c>
      <c r="C1243" s="175" t="s">
        <v>1146</v>
      </c>
      <c r="D1243" s="175">
        <v>752</v>
      </c>
      <c r="E1243" s="175">
        <v>1112.0999999999999</v>
      </c>
      <c r="F1243" s="175">
        <v>1</v>
      </c>
      <c r="G1243" s="175" t="s">
        <v>10</v>
      </c>
      <c r="H1243" s="175" t="s">
        <v>10</v>
      </c>
      <c r="I1243" s="175"/>
      <c r="J1243" s="175"/>
      <c r="K1243" s="175"/>
      <c r="L1243" s="175">
        <v>0.61664706663916957</v>
      </c>
      <c r="M1243" s="175">
        <v>0</v>
      </c>
      <c r="N1243" s="175">
        <v>0.60469936360992482</v>
      </c>
      <c r="O1243" s="175">
        <v>0</v>
      </c>
    </row>
    <row r="1244" spans="2:15" x14ac:dyDescent="0.25">
      <c r="B1244" s="175" t="s">
        <v>1771</v>
      </c>
      <c r="C1244" s="175" t="s">
        <v>1146</v>
      </c>
      <c r="D1244" s="175">
        <v>1112</v>
      </c>
      <c r="E1244" s="175">
        <v>1166</v>
      </c>
      <c r="F1244" s="175">
        <v>1</v>
      </c>
      <c r="G1244" s="175" t="s">
        <v>10</v>
      </c>
      <c r="H1244" s="175" t="s">
        <v>10</v>
      </c>
      <c r="I1244" s="175"/>
      <c r="J1244" s="175"/>
      <c r="K1244" s="175"/>
      <c r="L1244" s="175">
        <v>1.0262492663958749</v>
      </c>
      <c r="M1244" s="175">
        <v>0</v>
      </c>
      <c r="N1244" s="175">
        <v>1.0191149455942774</v>
      </c>
      <c r="O1244" s="175">
        <v>0</v>
      </c>
    </row>
    <row r="1245" spans="2:15" x14ac:dyDescent="0.25">
      <c r="B1245" s="175" t="s">
        <v>1772</v>
      </c>
      <c r="C1245" s="175" t="s">
        <v>1146</v>
      </c>
      <c r="D1245" s="175">
        <v>1166</v>
      </c>
      <c r="E1245" s="175">
        <v>1166.0999999999999</v>
      </c>
      <c r="F1245" s="175">
        <v>1</v>
      </c>
      <c r="G1245" s="175" t="s">
        <v>10</v>
      </c>
      <c r="H1245" s="175" t="s">
        <v>10</v>
      </c>
      <c r="I1245" s="175"/>
      <c r="J1245" s="175"/>
      <c r="K1245" s="175"/>
      <c r="L1245" s="175">
        <v>1.0262492663958749</v>
      </c>
      <c r="M1245" s="175">
        <v>0</v>
      </c>
      <c r="N1245" s="175">
        <v>1.0191149455942774</v>
      </c>
      <c r="O1245" s="175">
        <v>0</v>
      </c>
    </row>
    <row r="1246" spans="2:15" x14ac:dyDescent="0.25">
      <c r="B1246" s="175" t="s">
        <v>1773</v>
      </c>
      <c r="C1246" s="175" t="s">
        <v>1147</v>
      </c>
      <c r="D1246" s="175">
        <v>0</v>
      </c>
      <c r="E1246" s="175">
        <v>1.090001E-4</v>
      </c>
      <c r="F1246" s="175">
        <v>1E-10</v>
      </c>
      <c r="G1246" s="175" t="s">
        <v>1148</v>
      </c>
      <c r="H1246" s="175" t="s">
        <v>1148</v>
      </c>
      <c r="I1246" s="175"/>
      <c r="J1246" s="175"/>
      <c r="K1246" s="175"/>
      <c r="L1246" s="175">
        <v>0</v>
      </c>
      <c r="M1246" s="175">
        <v>3.5999999999999999E-3</v>
      </c>
      <c r="N1246" s="175">
        <v>0</v>
      </c>
      <c r="O1246" s="175">
        <v>0</v>
      </c>
    </row>
    <row r="1247" spans="2:15" x14ac:dyDescent="0.25">
      <c r="B1247" s="175" t="s">
        <v>1774</v>
      </c>
      <c r="C1247" s="175" t="s">
        <v>1147</v>
      </c>
      <c r="D1247" s="175">
        <v>0</v>
      </c>
      <c r="E1247" s="175">
        <v>1.090001E-4</v>
      </c>
      <c r="F1247" s="175">
        <v>1.0000000000000001E-9</v>
      </c>
      <c r="G1247" s="175" t="s">
        <v>1148</v>
      </c>
      <c r="H1247" s="175" t="s">
        <v>1148</v>
      </c>
      <c r="I1247" s="175"/>
      <c r="J1247" s="175"/>
      <c r="K1247" s="175"/>
      <c r="L1247" s="175">
        <v>0</v>
      </c>
      <c r="M1247" s="175">
        <v>3.5999999999999999E-3</v>
      </c>
      <c r="N1247" s="175">
        <v>0</v>
      </c>
      <c r="O1247" s="175">
        <v>0</v>
      </c>
    </row>
    <row r="1248" spans="2:15" x14ac:dyDescent="0.25">
      <c r="B1248" s="175" t="s">
        <v>1775</v>
      </c>
      <c r="C1248" s="175" t="s">
        <v>1147</v>
      </c>
      <c r="D1248" s="175">
        <v>0</v>
      </c>
      <c r="E1248" s="175">
        <v>1.090001E-4</v>
      </c>
      <c r="F1248" s="175">
        <v>1E-8</v>
      </c>
      <c r="G1248" s="175" t="s">
        <v>1148</v>
      </c>
      <c r="H1248" s="175" t="s">
        <v>1148</v>
      </c>
      <c r="I1248" s="175"/>
      <c r="J1248" s="175"/>
      <c r="K1248" s="175"/>
      <c r="L1248" s="175">
        <v>0</v>
      </c>
      <c r="M1248" s="175">
        <v>6.8024000000000001E-3</v>
      </c>
      <c r="N1248" s="175">
        <v>0</v>
      </c>
      <c r="O1248" s="175">
        <v>0</v>
      </c>
    </row>
    <row r="1249" spans="2:15" x14ac:dyDescent="0.25">
      <c r="B1249" s="175" t="s">
        <v>1776</v>
      </c>
      <c r="C1249" s="175" t="s">
        <v>1147</v>
      </c>
      <c r="D1249" s="175">
        <v>0</v>
      </c>
      <c r="E1249" s="175">
        <v>1.090001E-4</v>
      </c>
      <c r="F1249" s="175">
        <v>9.9999999999999995E-8</v>
      </c>
      <c r="G1249" s="175" t="s">
        <v>1148</v>
      </c>
      <c r="H1249" s="175" t="s">
        <v>1148</v>
      </c>
      <c r="I1249" s="175"/>
      <c r="J1249" s="175"/>
      <c r="K1249" s="175"/>
      <c r="L1249" s="175">
        <v>0</v>
      </c>
      <c r="M1249" s="175">
        <v>5.8110000000000002E-2</v>
      </c>
      <c r="N1249" s="175">
        <v>0</v>
      </c>
      <c r="O1249" s="175">
        <v>0</v>
      </c>
    </row>
    <row r="1250" spans="2:15" x14ac:dyDescent="0.25">
      <c r="B1250" s="175" t="s">
        <v>1777</v>
      </c>
      <c r="C1250" s="175" t="s">
        <v>1147</v>
      </c>
      <c r="D1250" s="175">
        <v>0</v>
      </c>
      <c r="E1250" s="175">
        <v>1.090001E-4</v>
      </c>
      <c r="F1250" s="175">
        <v>9.9999999999999995E-7</v>
      </c>
      <c r="G1250" s="175" t="s">
        <v>1148</v>
      </c>
      <c r="H1250" s="175" t="s">
        <v>1148</v>
      </c>
      <c r="I1250" s="175"/>
      <c r="J1250" s="175"/>
      <c r="K1250" s="175"/>
      <c r="L1250" s="175">
        <v>0</v>
      </c>
      <c r="M1250" s="175">
        <v>0.58000999999999991</v>
      </c>
      <c r="N1250" s="175">
        <v>0</v>
      </c>
      <c r="O1250" s="175">
        <v>0</v>
      </c>
    </row>
    <row r="1251" spans="2:15" x14ac:dyDescent="0.25">
      <c r="B1251" s="175" t="s">
        <v>1778</v>
      </c>
      <c r="C1251" s="175" t="s">
        <v>1147</v>
      </c>
      <c r="D1251" s="175">
        <v>0</v>
      </c>
      <c r="E1251" s="175">
        <v>1.090001E-4</v>
      </c>
      <c r="F1251" s="175">
        <v>9.9999999999999991E-6</v>
      </c>
      <c r="G1251" s="175" t="s">
        <v>1148</v>
      </c>
      <c r="H1251" s="175" t="s">
        <v>1148</v>
      </c>
      <c r="I1251" s="175"/>
      <c r="J1251" s="175"/>
      <c r="K1251" s="175"/>
      <c r="L1251" s="175">
        <v>0</v>
      </c>
      <c r="M1251" s="175">
        <v>5.8</v>
      </c>
      <c r="N1251" s="175">
        <v>0</v>
      </c>
      <c r="O1251" s="175">
        <v>0</v>
      </c>
    </row>
    <row r="1252" spans="2:15" x14ac:dyDescent="0.25">
      <c r="B1252" s="175" t="s">
        <v>1779</v>
      </c>
      <c r="C1252" s="175" t="s">
        <v>1147</v>
      </c>
      <c r="D1252" s="175">
        <v>0</v>
      </c>
      <c r="E1252" s="175">
        <v>1.090001E-4</v>
      </c>
      <c r="F1252" s="175">
        <v>9.9999999999999991E-5</v>
      </c>
      <c r="G1252" s="175" t="s">
        <v>1148</v>
      </c>
      <c r="H1252" s="175" t="s">
        <v>1148</v>
      </c>
      <c r="I1252" s="175"/>
      <c r="J1252" s="175"/>
      <c r="K1252" s="175"/>
      <c r="L1252" s="175">
        <v>0</v>
      </c>
      <c r="M1252" s="175">
        <v>58</v>
      </c>
      <c r="N1252" s="175">
        <v>0</v>
      </c>
      <c r="O1252" s="175">
        <v>0</v>
      </c>
    </row>
    <row r="1253" spans="2:15" x14ac:dyDescent="0.25">
      <c r="B1253" s="175" t="s">
        <v>1780</v>
      </c>
      <c r="C1253" s="175" t="s">
        <v>1147</v>
      </c>
      <c r="D1253" s="175">
        <v>0</v>
      </c>
      <c r="E1253" s="175">
        <v>1.090001E-4</v>
      </c>
      <c r="F1253" s="175">
        <v>1E-3</v>
      </c>
      <c r="G1253" s="175" t="s">
        <v>1148</v>
      </c>
      <c r="H1253" s="175" t="s">
        <v>1148</v>
      </c>
      <c r="I1253" s="175"/>
      <c r="J1253" s="175"/>
      <c r="K1253" s="175"/>
      <c r="L1253" s="175">
        <v>0</v>
      </c>
      <c r="M1253" s="175">
        <v>580</v>
      </c>
      <c r="N1253" s="175">
        <v>0</v>
      </c>
      <c r="O1253" s="175">
        <v>0</v>
      </c>
    </row>
    <row r="1254" spans="2:15" x14ac:dyDescent="0.25">
      <c r="B1254" s="175" t="s">
        <v>1781</v>
      </c>
      <c r="C1254" s="175" t="s">
        <v>1147</v>
      </c>
      <c r="D1254" s="175">
        <v>0</v>
      </c>
      <c r="E1254" s="175">
        <v>1.090001E-4</v>
      </c>
      <c r="F1254" s="175">
        <v>0.01</v>
      </c>
      <c r="G1254" s="175" t="s">
        <v>1148</v>
      </c>
      <c r="H1254" s="175" t="s">
        <v>1148</v>
      </c>
      <c r="I1254" s="175"/>
      <c r="J1254" s="175"/>
      <c r="K1254" s="175"/>
      <c r="L1254" s="175">
        <v>0</v>
      </c>
      <c r="M1254" s="175">
        <v>5800</v>
      </c>
      <c r="N1254" s="175">
        <v>0</v>
      </c>
      <c r="O1254" s="175">
        <v>0</v>
      </c>
    </row>
    <row r="1255" spans="2:15" x14ac:dyDescent="0.25">
      <c r="B1255" s="175" t="s">
        <v>1782</v>
      </c>
      <c r="C1255" s="175" t="s">
        <v>1147</v>
      </c>
      <c r="D1255" s="175">
        <v>1.0899999999999999E-4</v>
      </c>
      <c r="E1255" s="175">
        <v>1.0900999999999999E-6</v>
      </c>
      <c r="F1255" s="175">
        <v>1E-8</v>
      </c>
      <c r="G1255" s="175" t="s">
        <v>1148</v>
      </c>
      <c r="H1255" s="175" t="s">
        <v>1148</v>
      </c>
      <c r="I1255" s="175"/>
      <c r="J1255" s="175"/>
      <c r="K1255" s="175"/>
      <c r="L1255" s="175">
        <v>0</v>
      </c>
      <c r="M1255" s="175">
        <v>3.5E-4</v>
      </c>
      <c r="N1255" s="175">
        <v>0</v>
      </c>
      <c r="O1255" s="175">
        <v>0</v>
      </c>
    </row>
    <row r="1256" spans="2:15" x14ac:dyDescent="0.25">
      <c r="B1256" s="175" t="s">
        <v>1783</v>
      </c>
      <c r="C1256" s="175" t="s">
        <v>1147</v>
      </c>
      <c r="D1256" s="175">
        <v>1.0899999999999999E-4</v>
      </c>
      <c r="E1256" s="175">
        <v>1.0900999999999999E-6</v>
      </c>
      <c r="F1256" s="175">
        <v>9.9999999999999995E-8</v>
      </c>
      <c r="G1256" s="175" t="s">
        <v>1148</v>
      </c>
      <c r="H1256" s="175" t="s">
        <v>1148</v>
      </c>
      <c r="I1256" s="175"/>
      <c r="J1256" s="175"/>
      <c r="K1256" s="175"/>
      <c r="L1256" s="175">
        <v>0</v>
      </c>
      <c r="M1256" s="175">
        <v>6.3401000000000006E-4</v>
      </c>
      <c r="N1256" s="175">
        <v>0</v>
      </c>
      <c r="O1256" s="175">
        <v>0</v>
      </c>
    </row>
    <row r="1257" spans="2:15" x14ac:dyDescent="0.25">
      <c r="B1257" s="175" t="s">
        <v>1784</v>
      </c>
      <c r="C1257" s="175" t="s">
        <v>1147</v>
      </c>
      <c r="D1257" s="175">
        <v>1.0899999999999999E-4</v>
      </c>
      <c r="E1257" s="175">
        <v>1.0900999999999999E-6</v>
      </c>
      <c r="F1257" s="175">
        <v>9.9999999999999995E-7</v>
      </c>
      <c r="G1257" s="175" t="s">
        <v>1148</v>
      </c>
      <c r="H1257" s="175" t="s">
        <v>1148</v>
      </c>
      <c r="I1257" s="175"/>
      <c r="J1257" s="175"/>
      <c r="K1257" s="175"/>
      <c r="L1257" s="175">
        <v>0</v>
      </c>
      <c r="M1257" s="175">
        <v>5.3337000000000002E-3</v>
      </c>
      <c r="N1257" s="175">
        <v>0</v>
      </c>
      <c r="O1257" s="175">
        <v>0</v>
      </c>
    </row>
    <row r="1258" spans="2:15" x14ac:dyDescent="0.25">
      <c r="B1258" s="175" t="s">
        <v>1785</v>
      </c>
      <c r="C1258" s="175" t="s">
        <v>1147</v>
      </c>
      <c r="D1258" s="175">
        <v>1.0899999999999999E-4</v>
      </c>
      <c r="E1258" s="175">
        <v>1.0900999999999999E-6</v>
      </c>
      <c r="F1258" s="175">
        <v>9.9999999999999991E-6</v>
      </c>
      <c r="G1258" s="175" t="s">
        <v>1148</v>
      </c>
      <c r="H1258" s="175" t="s">
        <v>1148</v>
      </c>
      <c r="I1258" s="175"/>
      <c r="J1258" s="175"/>
      <c r="K1258" s="175"/>
      <c r="L1258" s="175">
        <v>0</v>
      </c>
      <c r="M1258" s="175">
        <v>5.3213000000000003E-2</v>
      </c>
      <c r="N1258" s="175">
        <v>0</v>
      </c>
      <c r="O1258" s="175">
        <v>0</v>
      </c>
    </row>
    <row r="1259" spans="2:15" x14ac:dyDescent="0.25">
      <c r="B1259" s="175" t="s">
        <v>1786</v>
      </c>
      <c r="C1259" s="175" t="s">
        <v>1147</v>
      </c>
      <c r="D1259" s="175">
        <v>1.0899999999999999E-4</v>
      </c>
      <c r="E1259" s="175">
        <v>1.0900999999999999E-6</v>
      </c>
      <c r="F1259" s="175">
        <v>9.9999999999999991E-5</v>
      </c>
      <c r="G1259" s="175" t="s">
        <v>1148</v>
      </c>
      <c r="H1259" s="175" t="s">
        <v>1148</v>
      </c>
      <c r="I1259" s="175"/>
      <c r="J1259" s="175"/>
      <c r="K1259" s="175"/>
      <c r="L1259" s="175">
        <v>0</v>
      </c>
      <c r="M1259" s="175">
        <v>0.53210999999999997</v>
      </c>
      <c r="N1259" s="175">
        <v>0</v>
      </c>
      <c r="O1259" s="175">
        <v>0</v>
      </c>
    </row>
    <row r="1260" spans="2:15" x14ac:dyDescent="0.25">
      <c r="B1260" s="175" t="s">
        <v>1787</v>
      </c>
      <c r="C1260" s="175" t="s">
        <v>1147</v>
      </c>
      <c r="D1260" s="175">
        <v>1.09E-3</v>
      </c>
      <c r="E1260" s="175">
        <v>1.0900100000000001E-2</v>
      </c>
      <c r="F1260" s="175">
        <v>1.0000000000000001E-7</v>
      </c>
      <c r="G1260" s="175" t="s">
        <v>1148</v>
      </c>
      <c r="H1260" s="175" t="s">
        <v>1148</v>
      </c>
      <c r="I1260" s="175"/>
      <c r="J1260" s="175"/>
      <c r="K1260" s="175"/>
      <c r="L1260" s="175">
        <v>0</v>
      </c>
      <c r="M1260" s="175">
        <v>2.4000000000000001E-4</v>
      </c>
      <c r="N1260" s="175">
        <v>0</v>
      </c>
      <c r="O1260" s="175">
        <v>0</v>
      </c>
    </row>
    <row r="1261" spans="2:15" x14ac:dyDescent="0.25">
      <c r="B1261" s="175" t="s">
        <v>1788</v>
      </c>
      <c r="C1261" s="175" t="s">
        <v>1147</v>
      </c>
      <c r="D1261" s="175">
        <v>1.09E-3</v>
      </c>
      <c r="E1261" s="175">
        <v>1.0900100000000001E-2</v>
      </c>
      <c r="F1261" s="175">
        <v>9.9999999999999995E-7</v>
      </c>
      <c r="G1261" s="175" t="s">
        <v>1148</v>
      </c>
      <c r="H1261" s="175" t="s">
        <v>1148</v>
      </c>
      <c r="I1261" s="175"/>
      <c r="J1261" s="175"/>
      <c r="K1261" s="175"/>
      <c r="L1261" s="175">
        <v>0</v>
      </c>
      <c r="M1261" s="175">
        <v>5.8093000000000001E-4</v>
      </c>
      <c r="N1261" s="175">
        <v>0</v>
      </c>
      <c r="O1261" s="175">
        <v>0</v>
      </c>
    </row>
    <row r="1262" spans="2:15" x14ac:dyDescent="0.25">
      <c r="B1262" s="175" t="s">
        <v>1789</v>
      </c>
      <c r="C1262" s="175" t="s">
        <v>1147</v>
      </c>
      <c r="D1262" s="175">
        <v>1.09E-3</v>
      </c>
      <c r="E1262" s="175">
        <v>1.0900100000000001E-2</v>
      </c>
      <c r="F1262" s="175">
        <v>1.0000000000000001E-5</v>
      </c>
      <c r="G1262" s="175" t="s">
        <v>1148</v>
      </c>
      <c r="H1262" s="175" t="s">
        <v>1148</v>
      </c>
      <c r="I1262" s="175"/>
      <c r="J1262" s="175"/>
      <c r="K1262" s="175"/>
      <c r="L1262" s="175">
        <v>0</v>
      </c>
      <c r="M1262" s="175">
        <v>5.3277000000000003E-3</v>
      </c>
      <c r="N1262" s="175">
        <v>0</v>
      </c>
      <c r="O1262" s="175">
        <v>0</v>
      </c>
    </row>
    <row r="1263" spans="2:15" x14ac:dyDescent="0.25">
      <c r="B1263" s="175" t="s">
        <v>1790</v>
      </c>
      <c r="C1263" s="175" t="s">
        <v>1147</v>
      </c>
      <c r="D1263" s="175">
        <v>1.09E-3</v>
      </c>
      <c r="E1263" s="175">
        <v>1.0900100000000001E-2</v>
      </c>
      <c r="F1263" s="175">
        <v>1E-4</v>
      </c>
      <c r="G1263" s="175" t="s">
        <v>1148</v>
      </c>
      <c r="H1263" s="175" t="s">
        <v>1148</v>
      </c>
      <c r="I1263" s="175"/>
      <c r="J1263" s="175"/>
      <c r="K1263" s="175"/>
      <c r="L1263" s="175">
        <v>0</v>
      </c>
      <c r="M1263" s="175">
        <v>5.3212000000000002E-2</v>
      </c>
      <c r="N1263" s="175">
        <v>0</v>
      </c>
      <c r="O1263" s="175">
        <v>0</v>
      </c>
    </row>
    <row r="1264" spans="2:15" x14ac:dyDescent="0.25">
      <c r="B1264" s="175" t="s">
        <v>1791</v>
      </c>
      <c r="C1264" s="175" t="s">
        <v>1147</v>
      </c>
      <c r="D1264" s="175">
        <v>1.09E-3</v>
      </c>
      <c r="E1264" s="175">
        <v>1.0900100000000001E-2</v>
      </c>
      <c r="F1264" s="175">
        <v>1E-3</v>
      </c>
      <c r="G1264" s="175" t="s">
        <v>1148</v>
      </c>
      <c r="H1264" s="175" t="s">
        <v>1148</v>
      </c>
      <c r="I1264" s="175"/>
      <c r="J1264" s="175"/>
      <c r="K1264" s="175"/>
      <c r="L1264" s="175">
        <v>0</v>
      </c>
      <c r="M1264" s="175">
        <v>0.53210999999999997</v>
      </c>
      <c r="N1264" s="175">
        <v>0</v>
      </c>
      <c r="O1264" s="175">
        <v>0</v>
      </c>
    </row>
    <row r="1265" spans="2:15" x14ac:dyDescent="0.25">
      <c r="B1265" s="175" t="s">
        <v>1792</v>
      </c>
      <c r="C1265" s="175" t="s">
        <v>1147</v>
      </c>
      <c r="D1265" s="175">
        <v>1.09E-2</v>
      </c>
      <c r="E1265" s="175">
        <v>0.1090001</v>
      </c>
      <c r="F1265" s="175">
        <v>9.9999999999999995E-7</v>
      </c>
      <c r="G1265" s="175" t="s">
        <v>1148</v>
      </c>
      <c r="H1265" s="175" t="s">
        <v>1148</v>
      </c>
      <c r="I1265" s="175"/>
      <c r="J1265" s="175"/>
      <c r="K1265" s="175"/>
      <c r="L1265" s="175">
        <v>0</v>
      </c>
      <c r="M1265" s="175">
        <v>1.9000000000000001E-4</v>
      </c>
      <c r="N1265" s="175">
        <v>0</v>
      </c>
      <c r="O1265" s="175">
        <v>0</v>
      </c>
    </row>
    <row r="1266" spans="2:15" x14ac:dyDescent="0.25">
      <c r="B1266" s="175" t="s">
        <v>1793</v>
      </c>
      <c r="C1266" s="175" t="s">
        <v>1147</v>
      </c>
      <c r="D1266" s="175">
        <v>1.09E-2</v>
      </c>
      <c r="E1266" s="175">
        <v>0.1090001</v>
      </c>
      <c r="F1266" s="175">
        <v>1.0000000000000001E-5</v>
      </c>
      <c r="G1266" s="175" t="s">
        <v>1148</v>
      </c>
      <c r="H1266" s="175" t="s">
        <v>1148</v>
      </c>
      <c r="I1266" s="175"/>
      <c r="J1266" s="175"/>
      <c r="K1266" s="175"/>
      <c r="L1266" s="175">
        <v>0</v>
      </c>
      <c r="M1266" s="175">
        <v>5.6395000000000002E-4</v>
      </c>
      <c r="N1266" s="175">
        <v>0</v>
      </c>
      <c r="O1266" s="175">
        <v>0</v>
      </c>
    </row>
    <row r="1267" spans="2:15" x14ac:dyDescent="0.25">
      <c r="B1267" s="175" t="s">
        <v>1794</v>
      </c>
      <c r="C1267" s="175" t="s">
        <v>1147</v>
      </c>
      <c r="D1267" s="175">
        <v>1.09E-2</v>
      </c>
      <c r="E1267" s="175">
        <v>0.1090001</v>
      </c>
      <c r="F1267" s="175">
        <v>1E-4</v>
      </c>
      <c r="G1267" s="175" t="s">
        <v>1148</v>
      </c>
      <c r="H1267" s="175" t="s">
        <v>1148</v>
      </c>
      <c r="I1267" s="175"/>
      <c r="J1267" s="175"/>
      <c r="K1267" s="175"/>
      <c r="L1267" s="175">
        <v>0</v>
      </c>
      <c r="M1267" s="175">
        <v>5.3308000000000001E-3</v>
      </c>
      <c r="N1267" s="175">
        <v>0</v>
      </c>
      <c r="O1267" s="175">
        <v>0</v>
      </c>
    </row>
    <row r="1268" spans="2:15" x14ac:dyDescent="0.25">
      <c r="B1268" s="175" t="s">
        <v>1795</v>
      </c>
      <c r="C1268" s="175" t="s">
        <v>1147</v>
      </c>
      <c r="D1268" s="175">
        <v>1.09E-2</v>
      </c>
      <c r="E1268" s="175">
        <v>0.1090001</v>
      </c>
      <c r="F1268" s="175">
        <v>1E-3</v>
      </c>
      <c r="G1268" s="175" t="s">
        <v>1148</v>
      </c>
      <c r="H1268" s="175" t="s">
        <v>1148</v>
      </c>
      <c r="I1268" s="175"/>
      <c r="J1268" s="175"/>
      <c r="K1268" s="175"/>
      <c r="L1268" s="175">
        <v>0</v>
      </c>
      <c r="M1268" s="175">
        <v>5.3261000000000003E-2</v>
      </c>
      <c r="N1268" s="175">
        <v>0</v>
      </c>
      <c r="O1268" s="175">
        <v>0</v>
      </c>
    </row>
    <row r="1269" spans="2:15" x14ac:dyDescent="0.25">
      <c r="B1269" s="175" t="s">
        <v>1796</v>
      </c>
      <c r="C1269" s="175" t="s">
        <v>1147</v>
      </c>
      <c r="D1269" s="175">
        <v>1.09E-2</v>
      </c>
      <c r="E1269" s="175">
        <v>0.1090001</v>
      </c>
      <c r="F1269" s="175">
        <v>0.01</v>
      </c>
      <c r="G1269" s="175" t="s">
        <v>1148</v>
      </c>
      <c r="H1269" s="175" t="s">
        <v>1148</v>
      </c>
      <c r="I1269" s="175"/>
      <c r="J1269" s="175"/>
      <c r="K1269" s="175"/>
      <c r="L1269" s="175">
        <v>0</v>
      </c>
      <c r="M1269" s="175">
        <v>0.53259999999999996</v>
      </c>
      <c r="N1269" s="175">
        <v>0</v>
      </c>
      <c r="O1269" s="175">
        <v>0</v>
      </c>
    </row>
    <row r="1270" spans="2:15" x14ac:dyDescent="0.25">
      <c r="B1270" s="175" t="s">
        <v>1797</v>
      </c>
      <c r="C1270" s="175" t="s">
        <v>1147</v>
      </c>
      <c r="D1270" s="175">
        <v>0.109</v>
      </c>
      <c r="E1270" s="175">
        <v>1.0901000000000001</v>
      </c>
      <c r="F1270" s="175">
        <v>1.0000000000000001E-5</v>
      </c>
      <c r="G1270" s="175" t="s">
        <v>1148</v>
      </c>
      <c r="H1270" s="175" t="s">
        <v>1148</v>
      </c>
      <c r="I1270" s="175"/>
      <c r="J1270" s="175"/>
      <c r="K1270" s="175"/>
      <c r="L1270" s="175">
        <v>0</v>
      </c>
      <c r="M1270" s="175">
        <v>2.3000000000000001E-4</v>
      </c>
      <c r="N1270" s="175">
        <v>0</v>
      </c>
      <c r="O1270" s="175">
        <v>0</v>
      </c>
    </row>
    <row r="1271" spans="2:15" x14ac:dyDescent="0.25">
      <c r="B1271" s="175" t="s">
        <v>1798</v>
      </c>
      <c r="C1271" s="175" t="s">
        <v>1147</v>
      </c>
      <c r="D1271" s="175">
        <v>0.109</v>
      </c>
      <c r="E1271" s="175">
        <v>1.0901000000000001</v>
      </c>
      <c r="F1271" s="175">
        <v>1E-4</v>
      </c>
      <c r="G1271" s="175" t="s">
        <v>1148</v>
      </c>
      <c r="H1271" s="175" t="s">
        <v>1148</v>
      </c>
      <c r="I1271" s="175"/>
      <c r="J1271" s="175"/>
      <c r="K1271" s="175"/>
      <c r="L1271" s="175">
        <v>0</v>
      </c>
      <c r="M1271" s="175">
        <v>5.785600000000001E-4</v>
      </c>
      <c r="N1271" s="175">
        <v>0</v>
      </c>
      <c r="O1271" s="175">
        <v>0</v>
      </c>
    </row>
    <row r="1272" spans="2:15" x14ac:dyDescent="0.25">
      <c r="B1272" s="175" t="s">
        <v>1799</v>
      </c>
      <c r="C1272" s="175" t="s">
        <v>1147</v>
      </c>
      <c r="D1272" s="175">
        <v>0.109</v>
      </c>
      <c r="E1272" s="175">
        <v>1.0901000000000001</v>
      </c>
      <c r="F1272" s="175">
        <v>1E-3</v>
      </c>
      <c r="G1272" s="175" t="s">
        <v>1148</v>
      </c>
      <c r="H1272" s="175" t="s">
        <v>1148</v>
      </c>
      <c r="I1272" s="175"/>
      <c r="J1272" s="175"/>
      <c r="K1272" s="175"/>
      <c r="L1272" s="175">
        <v>0</v>
      </c>
      <c r="M1272" s="175">
        <v>5.3324000000000002E-3</v>
      </c>
      <c r="N1272" s="175">
        <v>0</v>
      </c>
      <c r="O1272" s="175">
        <v>0</v>
      </c>
    </row>
    <row r="1273" spans="2:15" x14ac:dyDescent="0.25">
      <c r="B1273" s="175" t="s">
        <v>1800</v>
      </c>
      <c r="C1273" s="175" t="s">
        <v>1147</v>
      </c>
      <c r="D1273" s="175">
        <v>0.109</v>
      </c>
      <c r="E1273" s="175">
        <v>1.0901000000000001</v>
      </c>
      <c r="F1273" s="175">
        <v>0.01</v>
      </c>
      <c r="G1273" s="175" t="s">
        <v>1148</v>
      </c>
      <c r="H1273" s="175" t="s">
        <v>1148</v>
      </c>
      <c r="I1273" s="175"/>
      <c r="J1273" s="175"/>
      <c r="K1273" s="175"/>
      <c r="L1273" s="175">
        <v>0</v>
      </c>
      <c r="M1273" s="175">
        <v>5.3261000000000003E-2</v>
      </c>
      <c r="N1273" s="175">
        <v>0</v>
      </c>
      <c r="O1273" s="175">
        <v>0</v>
      </c>
    </row>
    <row r="1274" spans="2:15" x14ac:dyDescent="0.25">
      <c r="B1274" s="175" t="s">
        <v>1801</v>
      </c>
      <c r="C1274" s="175" t="s">
        <v>1147</v>
      </c>
      <c r="D1274" s="175">
        <v>0.109</v>
      </c>
      <c r="E1274" s="175">
        <v>1.0901000000000001</v>
      </c>
      <c r="F1274" s="175">
        <v>0.1</v>
      </c>
      <c r="G1274" s="175" t="s">
        <v>1148</v>
      </c>
      <c r="H1274" s="175" t="s">
        <v>1148</v>
      </c>
      <c r="I1274" s="175"/>
      <c r="J1274" s="175"/>
      <c r="K1274" s="175"/>
      <c r="L1274" s="175">
        <v>0</v>
      </c>
      <c r="M1274" s="175">
        <v>0.53259999999999996</v>
      </c>
      <c r="N1274" s="175">
        <v>0</v>
      </c>
      <c r="O1274" s="175">
        <v>0</v>
      </c>
    </row>
    <row r="1275" spans="2:15" x14ac:dyDescent="0.25">
      <c r="B1275" s="175" t="s">
        <v>1802</v>
      </c>
      <c r="C1275" s="175" t="s">
        <v>1147</v>
      </c>
      <c r="D1275" s="175">
        <v>1.0900000000000001</v>
      </c>
      <c r="E1275" s="175">
        <v>10.9001</v>
      </c>
      <c r="F1275" s="175">
        <v>1E-4</v>
      </c>
      <c r="G1275" s="175" t="s">
        <v>1148</v>
      </c>
      <c r="H1275" s="175" t="s">
        <v>1148</v>
      </c>
      <c r="I1275" s="175"/>
      <c r="J1275" s="175"/>
      <c r="K1275" s="175"/>
      <c r="L1275" s="175">
        <v>0</v>
      </c>
      <c r="M1275" s="175">
        <v>2.3000000000000001E-4</v>
      </c>
      <c r="N1275" s="175">
        <v>0</v>
      </c>
      <c r="O1275" s="175">
        <v>0</v>
      </c>
    </row>
    <row r="1276" spans="2:15" x14ac:dyDescent="0.25">
      <c r="B1276" s="175" t="s">
        <v>1803</v>
      </c>
      <c r="C1276" s="175" t="s">
        <v>1147</v>
      </c>
      <c r="D1276" s="175">
        <v>1.0900000000000001</v>
      </c>
      <c r="E1276" s="175">
        <v>10.9001</v>
      </c>
      <c r="F1276" s="175">
        <v>1E-3</v>
      </c>
      <c r="G1276" s="175" t="s">
        <v>1148</v>
      </c>
      <c r="H1276" s="175" t="s">
        <v>1148</v>
      </c>
      <c r="I1276" s="175"/>
      <c r="J1276" s="175"/>
      <c r="K1276" s="175"/>
      <c r="L1276" s="175">
        <v>0</v>
      </c>
      <c r="M1276" s="175">
        <v>5.782500000000001E-4</v>
      </c>
      <c r="N1276" s="175">
        <v>0</v>
      </c>
      <c r="O1276" s="175">
        <v>0</v>
      </c>
    </row>
    <row r="1277" spans="2:15" x14ac:dyDescent="0.25">
      <c r="B1277" s="175" t="s">
        <v>1804</v>
      </c>
      <c r="C1277" s="175" t="s">
        <v>1147</v>
      </c>
      <c r="D1277" s="175">
        <v>1.0900000000000001</v>
      </c>
      <c r="E1277" s="175">
        <v>10.9001</v>
      </c>
      <c r="F1277" s="175">
        <v>0.01</v>
      </c>
      <c r="G1277" s="175" t="s">
        <v>1148</v>
      </c>
      <c r="H1277" s="175" t="s">
        <v>1148</v>
      </c>
      <c r="I1277" s="175"/>
      <c r="J1277" s="175"/>
      <c r="K1277" s="175"/>
      <c r="L1277" s="175">
        <v>0</v>
      </c>
      <c r="M1277" s="175">
        <v>5.3322000000000005E-3</v>
      </c>
      <c r="N1277" s="175">
        <v>0</v>
      </c>
      <c r="O1277" s="175">
        <v>0</v>
      </c>
    </row>
    <row r="1278" spans="2:15" x14ac:dyDescent="0.25">
      <c r="B1278" s="175" t="s">
        <v>1805</v>
      </c>
      <c r="C1278" s="175" t="s">
        <v>1147</v>
      </c>
      <c r="D1278" s="175">
        <v>1.0900000000000001</v>
      </c>
      <c r="E1278" s="175">
        <v>10.9001</v>
      </c>
      <c r="F1278" s="175">
        <v>0.1</v>
      </c>
      <c r="G1278" s="175" t="s">
        <v>1148</v>
      </c>
      <c r="H1278" s="175" t="s">
        <v>1148</v>
      </c>
      <c r="I1278" s="175"/>
      <c r="J1278" s="175"/>
      <c r="K1278" s="175"/>
      <c r="L1278" s="175">
        <v>0</v>
      </c>
      <c r="M1278" s="175">
        <v>5.3261000000000003E-2</v>
      </c>
      <c r="N1278" s="175">
        <v>0</v>
      </c>
      <c r="O1278" s="175">
        <v>0</v>
      </c>
    </row>
    <row r="1279" spans="2:15" x14ac:dyDescent="0.25">
      <c r="B1279" s="175" t="s">
        <v>1806</v>
      </c>
      <c r="C1279" s="175" t="s">
        <v>1147</v>
      </c>
      <c r="D1279" s="175">
        <v>1.0900000000000001</v>
      </c>
      <c r="E1279" s="175">
        <v>10.9001</v>
      </c>
      <c r="F1279" s="175">
        <v>1</v>
      </c>
      <c r="G1279" s="175" t="s">
        <v>1148</v>
      </c>
      <c r="H1279" s="175" t="s">
        <v>1148</v>
      </c>
      <c r="I1279" s="175"/>
      <c r="J1279" s="175"/>
      <c r="K1279" s="175"/>
      <c r="L1279" s="175">
        <v>0</v>
      </c>
      <c r="M1279" s="175">
        <v>0.53259999999999996</v>
      </c>
      <c r="N1279" s="175">
        <v>0</v>
      </c>
      <c r="O1279" s="175">
        <v>0</v>
      </c>
    </row>
    <row r="1280" spans="2:15" x14ac:dyDescent="0.25">
      <c r="B1280" s="175" t="s">
        <v>1807</v>
      </c>
      <c r="C1280" s="175" t="s">
        <v>1147</v>
      </c>
      <c r="D1280" s="175">
        <v>10.9</v>
      </c>
      <c r="E1280" s="175">
        <v>109.0001</v>
      </c>
      <c r="F1280" s="175">
        <v>1E-3</v>
      </c>
      <c r="G1280" s="175" t="s">
        <v>1148</v>
      </c>
      <c r="H1280" s="175" t="s">
        <v>1148</v>
      </c>
      <c r="I1280" s="175"/>
      <c r="J1280" s="175"/>
      <c r="K1280" s="175"/>
      <c r="L1280" s="175">
        <v>0</v>
      </c>
      <c r="M1280" s="175">
        <v>2.3000000000000001E-4</v>
      </c>
      <c r="N1280" s="175">
        <v>0</v>
      </c>
      <c r="O1280" s="175">
        <v>0</v>
      </c>
    </row>
    <row r="1281" spans="2:15" x14ac:dyDescent="0.25">
      <c r="B1281" s="175" t="s">
        <v>1808</v>
      </c>
      <c r="C1281" s="175" t="s">
        <v>1147</v>
      </c>
      <c r="D1281" s="175">
        <v>10.9</v>
      </c>
      <c r="E1281" s="175">
        <v>109.0001</v>
      </c>
      <c r="F1281" s="175">
        <v>0.01</v>
      </c>
      <c r="G1281" s="175" t="s">
        <v>1148</v>
      </c>
      <c r="H1281" s="175" t="s">
        <v>1148</v>
      </c>
      <c r="I1281" s="175"/>
      <c r="J1281" s="175"/>
      <c r="K1281" s="175"/>
      <c r="L1281" s="175">
        <v>0</v>
      </c>
      <c r="M1281" s="175">
        <v>5.788700000000001E-4</v>
      </c>
      <c r="N1281" s="175">
        <v>0</v>
      </c>
      <c r="O1281" s="175"/>
    </row>
    <row r="1282" spans="2:15" x14ac:dyDescent="0.25">
      <c r="B1282" s="175" t="s">
        <v>1809</v>
      </c>
      <c r="C1282" s="175" t="s">
        <v>1147</v>
      </c>
      <c r="D1282" s="175">
        <v>10.9</v>
      </c>
      <c r="E1282" s="175">
        <v>109.0001</v>
      </c>
      <c r="F1282" s="175">
        <v>0.1</v>
      </c>
      <c r="G1282" s="175" t="s">
        <v>1148</v>
      </c>
      <c r="H1282" s="175" t="s">
        <v>1148</v>
      </c>
      <c r="I1282" s="175"/>
      <c r="J1282" s="175"/>
      <c r="K1282" s="175"/>
      <c r="L1282" s="175">
        <v>0</v>
      </c>
      <c r="M1282" s="175">
        <v>5.3322999999999999E-3</v>
      </c>
      <c r="N1282" s="175">
        <v>0</v>
      </c>
      <c r="O1282" s="175">
        <v>0</v>
      </c>
    </row>
    <row r="1283" spans="2:15" x14ac:dyDescent="0.25">
      <c r="B1283" s="175" t="s">
        <v>1810</v>
      </c>
      <c r="C1283" s="175" t="s">
        <v>1147</v>
      </c>
      <c r="D1283" s="175">
        <v>10.9</v>
      </c>
      <c r="E1283" s="175">
        <v>109.0001</v>
      </c>
      <c r="F1283" s="175">
        <v>1</v>
      </c>
      <c r="G1283" s="175" t="s">
        <v>1148</v>
      </c>
      <c r="H1283" s="175" t="s">
        <v>1148</v>
      </c>
      <c r="I1283" s="175"/>
      <c r="J1283" s="175"/>
      <c r="K1283" s="175"/>
      <c r="L1283" s="175">
        <v>0</v>
      </c>
      <c r="M1283" s="175">
        <v>5.3261000000000003E-2</v>
      </c>
      <c r="N1283" s="175">
        <v>0</v>
      </c>
      <c r="O1283" s="175">
        <v>0</v>
      </c>
    </row>
    <row r="1284" spans="2:15" x14ac:dyDescent="0.25">
      <c r="B1284" s="175" t="s">
        <v>1811</v>
      </c>
      <c r="C1284" s="175" t="s">
        <v>1147</v>
      </c>
      <c r="D1284" s="175">
        <v>10.9</v>
      </c>
      <c r="E1284" s="175">
        <v>109.0001</v>
      </c>
      <c r="F1284" s="175">
        <v>10</v>
      </c>
      <c r="G1284" s="175" t="s">
        <v>1148</v>
      </c>
      <c r="H1284" s="175" t="s">
        <v>1148</v>
      </c>
      <c r="I1284" s="175"/>
      <c r="J1284" s="175"/>
      <c r="K1284" s="175"/>
      <c r="L1284" s="175">
        <v>0</v>
      </c>
      <c r="M1284" s="175">
        <v>0.53259999999999996</v>
      </c>
      <c r="N1284" s="175">
        <v>0</v>
      </c>
      <c r="O1284" s="175">
        <v>0</v>
      </c>
    </row>
    <row r="1285" spans="2:15" x14ac:dyDescent="0.25">
      <c r="B1285" s="175" t="s">
        <v>1812</v>
      </c>
      <c r="C1285" s="175" t="s">
        <v>1147</v>
      </c>
      <c r="D1285" s="175">
        <v>109</v>
      </c>
      <c r="E1285" s="175">
        <v>330.00009999999997</v>
      </c>
      <c r="F1285" s="175">
        <v>1E-3</v>
      </c>
      <c r="G1285" s="175" t="s">
        <v>1148</v>
      </c>
      <c r="H1285" s="175" t="s">
        <v>1148</v>
      </c>
      <c r="I1285" s="175"/>
      <c r="J1285" s="175"/>
      <c r="K1285" s="175"/>
      <c r="L1285" s="175">
        <v>0</v>
      </c>
      <c r="M1285" s="175">
        <v>1.4999999999999999E-4</v>
      </c>
      <c r="N1285" s="175">
        <v>0</v>
      </c>
      <c r="O1285" s="175">
        <v>0</v>
      </c>
    </row>
    <row r="1286" spans="2:15" x14ac:dyDescent="0.25">
      <c r="B1286" s="175" t="s">
        <v>1813</v>
      </c>
      <c r="C1286" s="175" t="s">
        <v>1147</v>
      </c>
      <c r="D1286" s="175">
        <v>109</v>
      </c>
      <c r="E1286" s="175">
        <v>330.00009999999997</v>
      </c>
      <c r="F1286" s="175">
        <v>0.01</v>
      </c>
      <c r="G1286" s="175" t="s">
        <v>1148</v>
      </c>
      <c r="H1286" s="175" t="s">
        <v>1148</v>
      </c>
      <c r="I1286" s="175"/>
      <c r="J1286" s="175"/>
      <c r="K1286" s="175"/>
      <c r="L1286" s="175">
        <v>0</v>
      </c>
      <c r="M1286" s="175">
        <v>1.5254999999999999E-4</v>
      </c>
      <c r="N1286" s="175">
        <v>0</v>
      </c>
      <c r="O1286" s="175">
        <v>0</v>
      </c>
    </row>
    <row r="1287" spans="2:15" x14ac:dyDescent="0.25">
      <c r="B1287" s="175" t="s">
        <v>1814</v>
      </c>
      <c r="C1287" s="175" t="s">
        <v>1147</v>
      </c>
      <c r="D1287" s="175">
        <v>109</v>
      </c>
      <c r="E1287" s="175">
        <v>330.00009999999997</v>
      </c>
      <c r="F1287" s="175">
        <v>0.1</v>
      </c>
      <c r="G1287" s="175" t="s">
        <v>1148</v>
      </c>
      <c r="H1287" s="175" t="s">
        <v>1148</v>
      </c>
      <c r="I1287" s="175"/>
      <c r="J1287" s="175"/>
      <c r="K1287" s="175"/>
      <c r="L1287" s="175">
        <v>0</v>
      </c>
      <c r="M1287" s="175">
        <v>5.5202000000000007E-4</v>
      </c>
      <c r="N1287" s="175">
        <v>0</v>
      </c>
      <c r="O1287" s="175">
        <v>0</v>
      </c>
    </row>
    <row r="1288" spans="2:15" x14ac:dyDescent="0.25">
      <c r="B1288" s="175" t="s">
        <v>1815</v>
      </c>
      <c r="C1288" s="175" t="s">
        <v>1147</v>
      </c>
      <c r="D1288" s="175">
        <v>109</v>
      </c>
      <c r="E1288" s="175">
        <v>330.00009999999997</v>
      </c>
      <c r="F1288" s="175">
        <v>1</v>
      </c>
      <c r="G1288" s="175" t="s">
        <v>1148</v>
      </c>
      <c r="H1288" s="175" t="s">
        <v>1148</v>
      </c>
      <c r="I1288" s="175"/>
      <c r="J1288" s="175"/>
      <c r="K1288" s="175"/>
      <c r="L1288" s="175">
        <v>0</v>
      </c>
      <c r="M1288" s="175">
        <v>5.3282E-3</v>
      </c>
      <c r="N1288" s="175">
        <v>0</v>
      </c>
      <c r="O1288" s="175">
        <v>0</v>
      </c>
    </row>
    <row r="1289" spans="2:15" x14ac:dyDescent="0.25">
      <c r="B1289" s="175" t="s">
        <v>1816</v>
      </c>
      <c r="C1289" s="175" t="s">
        <v>1147</v>
      </c>
      <c r="D1289" s="175">
        <v>109</v>
      </c>
      <c r="E1289" s="175">
        <v>330.00009999999997</v>
      </c>
      <c r="F1289" s="175">
        <v>10</v>
      </c>
      <c r="G1289" s="175" t="s">
        <v>1148</v>
      </c>
      <c r="H1289" s="175" t="s">
        <v>1148</v>
      </c>
      <c r="I1289" s="175"/>
      <c r="J1289" s="175"/>
      <c r="K1289" s="175"/>
      <c r="L1289" s="175">
        <v>0</v>
      </c>
      <c r="M1289" s="175">
        <v>5.3260000000000002E-2</v>
      </c>
      <c r="N1289" s="175">
        <v>0</v>
      </c>
      <c r="O1289" s="175">
        <v>0</v>
      </c>
    </row>
    <row r="1290" spans="2:15" x14ac:dyDescent="0.25">
      <c r="B1290" s="175" t="s">
        <v>1817</v>
      </c>
      <c r="C1290" s="175" t="s">
        <v>1147</v>
      </c>
      <c r="D1290" s="175">
        <v>330</v>
      </c>
      <c r="E1290" s="175">
        <v>3000.0001000000002</v>
      </c>
      <c r="F1290" s="175">
        <v>0.01</v>
      </c>
      <c r="G1290" s="175" t="s">
        <v>1148</v>
      </c>
      <c r="H1290" s="175" t="s">
        <v>1148</v>
      </c>
      <c r="I1290" s="175"/>
      <c r="J1290" s="175"/>
      <c r="K1290" s="175"/>
      <c r="L1290" s="175">
        <v>0</v>
      </c>
      <c r="M1290" s="175">
        <v>5.9999999999999995E-4</v>
      </c>
      <c r="N1290" s="175">
        <v>0</v>
      </c>
      <c r="O1290" s="175">
        <v>0</v>
      </c>
    </row>
    <row r="1291" spans="2:15" x14ac:dyDescent="0.25">
      <c r="B1291" s="175" t="s">
        <v>1818</v>
      </c>
      <c r="C1291" s="175" t="s">
        <v>1147</v>
      </c>
      <c r="D1291" s="175">
        <v>330</v>
      </c>
      <c r="E1291" s="175">
        <v>3000.0001000000002</v>
      </c>
      <c r="F1291" s="175">
        <v>0.1</v>
      </c>
      <c r="G1291" s="175" t="s">
        <v>1148</v>
      </c>
      <c r="H1291" s="175" t="s">
        <v>1148</v>
      </c>
      <c r="I1291" s="175"/>
      <c r="J1291" s="175"/>
      <c r="K1291" s="175"/>
      <c r="L1291" s="175">
        <v>0</v>
      </c>
      <c r="M1291" s="175">
        <v>6.2246000000000003E-4</v>
      </c>
      <c r="N1291" s="175">
        <v>0</v>
      </c>
      <c r="O1291" s="175">
        <v>0</v>
      </c>
    </row>
    <row r="1292" spans="2:15" x14ac:dyDescent="0.25">
      <c r="B1292" s="175" t="s">
        <v>1819</v>
      </c>
      <c r="C1292" s="175" t="s">
        <v>1147</v>
      </c>
      <c r="D1292" s="175">
        <v>330</v>
      </c>
      <c r="E1292" s="175">
        <v>3000.0001000000002</v>
      </c>
      <c r="F1292" s="175">
        <v>1</v>
      </c>
      <c r="G1292" s="175" t="s">
        <v>1148</v>
      </c>
      <c r="H1292" s="175" t="s">
        <v>1148</v>
      </c>
      <c r="I1292" s="175"/>
      <c r="J1292" s="175"/>
      <c r="K1292" s="175"/>
      <c r="L1292" s="175">
        <v>0</v>
      </c>
      <c r="M1292" s="175">
        <v>1.8565000000000001E-3</v>
      </c>
      <c r="N1292" s="175">
        <v>0</v>
      </c>
      <c r="O1292" s="175">
        <v>0</v>
      </c>
    </row>
    <row r="1293" spans="2:15" x14ac:dyDescent="0.25">
      <c r="B1293" s="175" t="s">
        <v>1820</v>
      </c>
      <c r="C1293" s="175" t="s">
        <v>1147</v>
      </c>
      <c r="D1293" s="175">
        <v>330</v>
      </c>
      <c r="E1293" s="175">
        <v>3000.0001000000002</v>
      </c>
      <c r="F1293" s="175">
        <v>10</v>
      </c>
      <c r="G1293" s="175" t="s">
        <v>1148</v>
      </c>
      <c r="H1293" s="175" t="s">
        <v>1148</v>
      </c>
      <c r="I1293" s="175"/>
      <c r="J1293" s="175"/>
      <c r="K1293" s="175"/>
      <c r="L1293" s="175">
        <v>0</v>
      </c>
      <c r="M1293" s="175">
        <v>1.7586000000000001E-2</v>
      </c>
      <c r="N1293" s="175">
        <v>0</v>
      </c>
      <c r="O1293" s="175">
        <v>0</v>
      </c>
    </row>
    <row r="1294" spans="2:15" x14ac:dyDescent="0.25">
      <c r="B1294" s="175" t="s">
        <v>1821</v>
      </c>
      <c r="C1294" s="175" t="s">
        <v>1147</v>
      </c>
      <c r="D1294" s="175">
        <v>330</v>
      </c>
      <c r="E1294" s="175">
        <v>3000.0001000000002</v>
      </c>
      <c r="F1294" s="175">
        <v>100</v>
      </c>
      <c r="G1294" s="175" t="s">
        <v>1148</v>
      </c>
      <c r="H1294" s="175" t="s">
        <v>1148</v>
      </c>
      <c r="I1294" s="175"/>
      <c r="J1294" s="175"/>
      <c r="K1294" s="175"/>
      <c r="L1294" s="175">
        <v>0</v>
      </c>
      <c r="M1294" s="175">
        <v>0.17576</v>
      </c>
      <c r="N1294" s="175">
        <v>0</v>
      </c>
      <c r="O1294" s="175">
        <v>0</v>
      </c>
    </row>
    <row r="1295" spans="2:15" x14ac:dyDescent="0.25">
      <c r="B1295" s="175" t="s">
        <v>1822</v>
      </c>
      <c r="C1295" s="175" t="s">
        <v>1147</v>
      </c>
      <c r="D1295" s="175">
        <v>3000</v>
      </c>
      <c r="E1295" s="175">
        <v>11000.1</v>
      </c>
      <c r="F1295" s="175">
        <v>10</v>
      </c>
      <c r="G1295" s="175" t="s">
        <v>1148</v>
      </c>
      <c r="H1295" s="175" t="s">
        <v>1148</v>
      </c>
      <c r="I1295" s="175"/>
      <c r="J1295" s="175"/>
      <c r="K1295" s="175"/>
      <c r="L1295" s="175">
        <v>0</v>
      </c>
      <c r="M1295" s="175">
        <v>9.1E-4</v>
      </c>
      <c r="N1295" s="175">
        <v>0</v>
      </c>
      <c r="O1295" s="175">
        <v>0</v>
      </c>
    </row>
    <row r="1296" spans="2:15" x14ac:dyDescent="0.25">
      <c r="B1296" s="175" t="s">
        <v>1823</v>
      </c>
      <c r="C1296" s="175" t="s">
        <v>1147</v>
      </c>
      <c r="D1296" s="175">
        <v>3000</v>
      </c>
      <c r="E1296" s="175">
        <v>11000.1</v>
      </c>
      <c r="F1296" s="175">
        <v>100</v>
      </c>
      <c r="G1296" s="175" t="s">
        <v>1148</v>
      </c>
      <c r="H1296" s="175" t="s">
        <v>1148</v>
      </c>
      <c r="I1296" s="175"/>
      <c r="J1296" s="175"/>
      <c r="K1296" s="175"/>
      <c r="L1296" s="175">
        <v>0</v>
      </c>
      <c r="M1296" s="175">
        <v>9.1E-4</v>
      </c>
      <c r="N1296" s="175">
        <v>0</v>
      </c>
      <c r="O1296" s="175">
        <v>0</v>
      </c>
    </row>
    <row r="1297" spans="2:15" x14ac:dyDescent="0.25">
      <c r="B1297" s="175" t="s">
        <v>1824</v>
      </c>
      <c r="C1297" s="175" t="s">
        <v>1147</v>
      </c>
      <c r="D1297" s="175">
        <v>3000</v>
      </c>
      <c r="E1297" s="175">
        <v>11000.1</v>
      </c>
      <c r="F1297" s="175">
        <v>1000</v>
      </c>
      <c r="G1297" s="175" t="s">
        <v>1148</v>
      </c>
      <c r="H1297" s="175" t="s">
        <v>1148</v>
      </c>
      <c r="I1297" s="175"/>
      <c r="J1297" s="175"/>
      <c r="K1297" s="175"/>
      <c r="L1297" s="175">
        <v>0</v>
      </c>
      <c r="M1297" s="175">
        <v>9.2998000000000006E-4</v>
      </c>
      <c r="N1297" s="175">
        <v>0</v>
      </c>
      <c r="O1297" s="175">
        <v>0</v>
      </c>
    </row>
    <row r="1298" spans="2:15" x14ac:dyDescent="0.25">
      <c r="B1298" s="175" t="s">
        <v>1825</v>
      </c>
      <c r="C1298" s="175" t="s">
        <v>1147</v>
      </c>
      <c r="D1298" s="175">
        <v>3000</v>
      </c>
      <c r="E1298" s="175">
        <v>11000.1</v>
      </c>
      <c r="F1298" s="175">
        <v>10000</v>
      </c>
      <c r="G1298" s="175" t="s">
        <v>1148</v>
      </c>
      <c r="H1298" s="175" t="s">
        <v>1148</v>
      </c>
      <c r="I1298" s="175"/>
      <c r="J1298" s="175"/>
      <c r="K1298" s="175"/>
      <c r="L1298" s="175">
        <v>0</v>
      </c>
      <c r="M1298" s="175">
        <v>2.1366999999999996E-3</v>
      </c>
      <c r="N1298" s="175">
        <v>0</v>
      </c>
      <c r="O1298" s="175">
        <v>0</v>
      </c>
    </row>
    <row r="1299" spans="2:15" x14ac:dyDescent="0.25">
      <c r="B1299" s="175" t="s">
        <v>1826</v>
      </c>
      <c r="C1299" s="175" t="s">
        <v>1147</v>
      </c>
      <c r="D1299" s="175">
        <v>3000</v>
      </c>
      <c r="E1299" s="175">
        <v>11000.1</v>
      </c>
      <c r="F1299" s="175">
        <v>100000</v>
      </c>
      <c r="G1299" s="175" t="s">
        <v>1148</v>
      </c>
      <c r="H1299" s="175" t="s">
        <v>1148</v>
      </c>
      <c r="I1299" s="175"/>
      <c r="J1299" s="175"/>
      <c r="K1299" s="175"/>
      <c r="L1299" s="175">
        <v>0</v>
      </c>
      <c r="M1299" s="175">
        <v>1.9355000000000001E-2</v>
      </c>
      <c r="N1299" s="175">
        <v>0</v>
      </c>
      <c r="O1299" s="175">
        <v>0</v>
      </c>
    </row>
    <row r="1300" spans="2:15" x14ac:dyDescent="0.25">
      <c r="B1300" s="175" t="s">
        <v>1827</v>
      </c>
      <c r="C1300" s="175" t="s">
        <v>1147</v>
      </c>
      <c r="D1300" s="175">
        <v>11000</v>
      </c>
      <c r="E1300" s="175">
        <v>24500</v>
      </c>
      <c r="F1300" s="175">
        <v>10</v>
      </c>
      <c r="G1300" s="175" t="s">
        <v>1148</v>
      </c>
      <c r="H1300" s="175" t="s">
        <v>1148</v>
      </c>
      <c r="I1300" s="175"/>
      <c r="J1300" s="175"/>
      <c r="K1300" s="175"/>
      <c r="L1300" s="175">
        <v>0</v>
      </c>
      <c r="M1300" s="175">
        <v>1.4E-3</v>
      </c>
      <c r="N1300" s="175">
        <v>0</v>
      </c>
      <c r="O1300" s="175">
        <v>0</v>
      </c>
    </row>
    <row r="1301" spans="2:15" x14ac:dyDescent="0.25">
      <c r="B1301" s="175" t="s">
        <v>1828</v>
      </c>
      <c r="C1301" s="175" t="s">
        <v>1147</v>
      </c>
      <c r="D1301" s="175">
        <v>11000</v>
      </c>
      <c r="E1301" s="175">
        <v>24500</v>
      </c>
      <c r="F1301" s="175">
        <v>100</v>
      </c>
      <c r="G1301" s="175" t="s">
        <v>1148</v>
      </c>
      <c r="H1301" s="175" t="s">
        <v>1148</v>
      </c>
      <c r="I1301" s="175"/>
      <c r="J1301" s="175"/>
      <c r="K1301" s="175"/>
      <c r="L1301" s="175">
        <v>0</v>
      </c>
      <c r="M1301" s="175">
        <v>1.4E-3</v>
      </c>
      <c r="N1301" s="175">
        <v>0</v>
      </c>
      <c r="O1301" s="175">
        <v>0</v>
      </c>
    </row>
    <row r="1302" spans="2:15" x14ac:dyDescent="0.25">
      <c r="B1302" s="175" t="s">
        <v>1829</v>
      </c>
      <c r="C1302" s="175" t="s">
        <v>1147</v>
      </c>
      <c r="D1302" s="175">
        <v>11000</v>
      </c>
      <c r="E1302" s="175">
        <v>24500</v>
      </c>
      <c r="F1302" s="175">
        <v>1000</v>
      </c>
      <c r="G1302" s="175" t="s">
        <v>1148</v>
      </c>
      <c r="H1302" s="175" t="s">
        <v>1148</v>
      </c>
      <c r="I1302" s="175"/>
      <c r="J1302" s="175"/>
      <c r="K1302" s="175"/>
      <c r="L1302" s="175">
        <v>0</v>
      </c>
      <c r="M1302" s="175">
        <v>1.4429E-3</v>
      </c>
      <c r="N1302" s="175">
        <v>0</v>
      </c>
      <c r="O1302" s="175">
        <v>0</v>
      </c>
    </row>
    <row r="1303" spans="2:15" x14ac:dyDescent="0.25">
      <c r="B1303" s="175" t="s">
        <v>1830</v>
      </c>
      <c r="C1303" s="175" t="s">
        <v>1147</v>
      </c>
      <c r="D1303" s="175">
        <v>11000</v>
      </c>
      <c r="E1303" s="175">
        <v>24500</v>
      </c>
      <c r="F1303" s="175">
        <v>10000</v>
      </c>
      <c r="G1303" s="175" t="s">
        <v>1148</v>
      </c>
      <c r="H1303" s="175" t="s">
        <v>1148</v>
      </c>
      <c r="I1303" s="175"/>
      <c r="J1303" s="175"/>
      <c r="K1303" s="175"/>
      <c r="L1303" s="175">
        <v>0</v>
      </c>
      <c r="M1303" s="175">
        <v>5.4410999999999999E-3</v>
      </c>
      <c r="N1303" s="175">
        <v>0</v>
      </c>
      <c r="O1303" s="175">
        <v>0</v>
      </c>
    </row>
    <row r="1304" spans="2:15" x14ac:dyDescent="0.25">
      <c r="B1304" s="175" t="s">
        <v>1831</v>
      </c>
      <c r="C1304" s="175" t="s">
        <v>1147</v>
      </c>
      <c r="D1304" s="175">
        <v>11000</v>
      </c>
      <c r="E1304" s="175">
        <v>24500</v>
      </c>
      <c r="F1304" s="175">
        <v>100000</v>
      </c>
      <c r="G1304" s="175" t="s">
        <v>1148</v>
      </c>
      <c r="H1304" s="175" t="s">
        <v>1148</v>
      </c>
      <c r="I1304" s="175"/>
      <c r="J1304" s="175"/>
      <c r="K1304" s="175"/>
      <c r="L1304" s="175">
        <v>0</v>
      </c>
      <c r="M1304" s="175">
        <v>5.2745E-2</v>
      </c>
      <c r="N1304" s="175">
        <v>0</v>
      </c>
      <c r="O1304" s="175">
        <v>0</v>
      </c>
    </row>
    <row r="1305" spans="2:15" x14ac:dyDescent="0.25">
      <c r="B1305" s="175" t="s">
        <v>1832</v>
      </c>
      <c r="C1305" s="175" t="s">
        <v>1147</v>
      </c>
      <c r="D1305" s="175">
        <v>24500</v>
      </c>
      <c r="E1305" s="175">
        <v>24501</v>
      </c>
      <c r="F1305" s="175">
        <v>10</v>
      </c>
      <c r="G1305" s="175" t="s">
        <v>1149</v>
      </c>
      <c r="H1305" s="175" t="s">
        <v>1149</v>
      </c>
      <c r="I1305" s="175"/>
      <c r="J1305" s="175"/>
      <c r="K1305" s="175"/>
      <c r="L1305" s="175">
        <v>0</v>
      </c>
      <c r="M1305" s="175">
        <v>1.4E-3</v>
      </c>
      <c r="N1305" s="175">
        <v>0</v>
      </c>
      <c r="O1305" s="175">
        <v>0</v>
      </c>
    </row>
    <row r="1306" spans="2:15" x14ac:dyDescent="0.25">
      <c r="B1306" s="175" t="s">
        <v>1833</v>
      </c>
      <c r="C1306" s="175" t="s">
        <v>1147</v>
      </c>
      <c r="D1306" s="175">
        <v>24500</v>
      </c>
      <c r="E1306" s="175">
        <v>24501</v>
      </c>
      <c r="F1306" s="175">
        <v>100</v>
      </c>
      <c r="G1306" s="175" t="s">
        <v>1149</v>
      </c>
      <c r="H1306" s="175" t="s">
        <v>1149</v>
      </c>
      <c r="I1306" s="175"/>
      <c r="J1306" s="175"/>
      <c r="K1306" s="175"/>
      <c r="L1306" s="175">
        <v>0</v>
      </c>
      <c r="M1306" s="175">
        <v>1.4E-3</v>
      </c>
      <c r="N1306" s="175">
        <v>0</v>
      </c>
      <c r="O1306" s="175">
        <v>0</v>
      </c>
    </row>
    <row r="1307" spans="2:15" x14ac:dyDescent="0.25">
      <c r="B1307" s="175" t="s">
        <v>1834</v>
      </c>
      <c r="C1307" s="175" t="s">
        <v>1147</v>
      </c>
      <c r="D1307" s="175">
        <v>24500</v>
      </c>
      <c r="E1307" s="175">
        <v>24501</v>
      </c>
      <c r="F1307" s="175">
        <v>1000</v>
      </c>
      <c r="G1307" s="175" t="s">
        <v>1149</v>
      </c>
      <c r="H1307" s="175" t="s">
        <v>1149</v>
      </c>
      <c r="I1307" s="175"/>
      <c r="J1307" s="175"/>
      <c r="K1307" s="175"/>
      <c r="L1307" s="175">
        <v>0</v>
      </c>
      <c r="M1307" s="175">
        <v>1.4429E-3</v>
      </c>
      <c r="N1307" s="175">
        <v>0</v>
      </c>
      <c r="O1307" s="175">
        <v>0</v>
      </c>
    </row>
    <row r="1308" spans="2:15" x14ac:dyDescent="0.25">
      <c r="B1308" s="175" t="s">
        <v>1835</v>
      </c>
      <c r="C1308" s="175" t="s">
        <v>1147</v>
      </c>
      <c r="D1308" s="175">
        <v>24500</v>
      </c>
      <c r="E1308" s="175">
        <v>24501</v>
      </c>
      <c r="F1308" s="175">
        <v>10000</v>
      </c>
      <c r="G1308" s="175" t="s">
        <v>1149</v>
      </c>
      <c r="H1308" s="175" t="s">
        <v>1149</v>
      </c>
      <c r="I1308" s="175"/>
      <c r="J1308" s="175"/>
      <c r="K1308" s="175"/>
      <c r="L1308" s="175">
        <v>0</v>
      </c>
      <c r="M1308" s="175">
        <v>5.4410999999999999E-3</v>
      </c>
      <c r="N1308" s="175">
        <v>0</v>
      </c>
      <c r="O1308" s="175">
        <v>0</v>
      </c>
    </row>
    <row r="1309" spans="2:15" x14ac:dyDescent="0.25">
      <c r="B1309" s="175" t="s">
        <v>1836</v>
      </c>
      <c r="C1309" s="175" t="s">
        <v>1147</v>
      </c>
      <c r="D1309" s="175">
        <v>24500</v>
      </c>
      <c r="E1309" s="175">
        <v>24501</v>
      </c>
      <c r="F1309" s="175">
        <v>100000</v>
      </c>
      <c r="G1309" s="175" t="s">
        <v>1149</v>
      </c>
      <c r="H1309" s="175" t="s">
        <v>1149</v>
      </c>
      <c r="I1309" s="175"/>
      <c r="J1309" s="175"/>
      <c r="K1309" s="175"/>
      <c r="L1309" s="175">
        <v>0</v>
      </c>
      <c r="M1309" s="175">
        <v>5.2745E-2</v>
      </c>
      <c r="N1309" s="175">
        <v>0</v>
      </c>
      <c r="O1309" s="175">
        <v>0</v>
      </c>
    </row>
    <row r="1310" spans="2:15" x14ac:dyDescent="0.25">
      <c r="B1310" s="175" t="s">
        <v>1837</v>
      </c>
      <c r="C1310" s="175" t="s">
        <v>1150</v>
      </c>
      <c r="D1310" s="175">
        <v>0</v>
      </c>
      <c r="E1310" s="175">
        <v>1.0900099999999999E-5</v>
      </c>
      <c r="F1310" s="175">
        <v>1E-10</v>
      </c>
      <c r="G1310" s="175" t="s">
        <v>1149</v>
      </c>
      <c r="H1310" s="175" t="s">
        <v>1149</v>
      </c>
      <c r="I1310" s="175"/>
      <c r="J1310" s="175"/>
      <c r="K1310" s="175"/>
      <c r="L1310" s="175">
        <v>0</v>
      </c>
      <c r="M1310" s="175">
        <v>2.5000000000000001E-2</v>
      </c>
      <c r="N1310" s="175">
        <v>0</v>
      </c>
      <c r="O1310" s="175">
        <v>0</v>
      </c>
    </row>
    <row r="1311" spans="2:15" x14ac:dyDescent="0.25">
      <c r="B1311" s="175" t="s">
        <v>1838</v>
      </c>
      <c r="C1311" s="175" t="s">
        <v>1150</v>
      </c>
      <c r="D1311" s="175">
        <v>0</v>
      </c>
      <c r="E1311" s="175">
        <v>1.0900099999999999E-5</v>
      </c>
      <c r="F1311" s="175">
        <v>1.0000000000000001E-9</v>
      </c>
      <c r="G1311" s="175" t="s">
        <v>1149</v>
      </c>
      <c r="H1311" s="175" t="s">
        <v>1149</v>
      </c>
      <c r="I1311" s="175"/>
      <c r="J1311" s="175"/>
      <c r="K1311" s="175"/>
      <c r="L1311" s="175">
        <v>0</v>
      </c>
      <c r="M1311" s="175">
        <v>2.5178000000000002E-2</v>
      </c>
      <c r="N1311" s="175">
        <v>0</v>
      </c>
      <c r="O1311" s="175">
        <v>0</v>
      </c>
    </row>
    <row r="1312" spans="2:15" x14ac:dyDescent="0.25">
      <c r="B1312" s="175" t="s">
        <v>1839</v>
      </c>
      <c r="C1312" s="175" t="s">
        <v>1150</v>
      </c>
      <c r="D1312" s="175">
        <v>0</v>
      </c>
      <c r="E1312" s="175">
        <v>1.0900099999999999E-5</v>
      </c>
      <c r="F1312" s="175">
        <v>1E-8</v>
      </c>
      <c r="G1312" s="175" t="s">
        <v>1149</v>
      </c>
      <c r="H1312" s="175" t="s">
        <v>1149</v>
      </c>
      <c r="I1312" s="175"/>
      <c r="J1312" s="175"/>
      <c r="K1312" s="175"/>
      <c r="L1312" s="175">
        <v>0</v>
      </c>
      <c r="M1312" s="175">
        <v>6.2989000000000003E-2</v>
      </c>
      <c r="N1312" s="175">
        <v>0</v>
      </c>
      <c r="O1312" s="175">
        <v>0</v>
      </c>
    </row>
    <row r="1313" spans="2:15" x14ac:dyDescent="0.25">
      <c r="B1313" s="175" t="s">
        <v>1840</v>
      </c>
      <c r="C1313" s="175" t="s">
        <v>1150</v>
      </c>
      <c r="D1313" s="175">
        <v>0</v>
      </c>
      <c r="E1313" s="175">
        <v>1.0900099999999999E-5</v>
      </c>
      <c r="F1313" s="175">
        <v>9.9999999999999995E-8</v>
      </c>
      <c r="G1313" s="175" t="s">
        <v>1149</v>
      </c>
      <c r="H1313" s="175" t="s">
        <v>1149</v>
      </c>
      <c r="I1313" s="175"/>
      <c r="J1313" s="175"/>
      <c r="K1313" s="175"/>
      <c r="L1313" s="175">
        <v>0</v>
      </c>
      <c r="M1313" s="175">
        <v>0.58052999999999999</v>
      </c>
      <c r="N1313" s="175">
        <v>0</v>
      </c>
      <c r="O1313" s="175">
        <v>0</v>
      </c>
    </row>
    <row r="1314" spans="2:15" x14ac:dyDescent="0.25">
      <c r="B1314" s="175" t="s">
        <v>1841</v>
      </c>
      <c r="C1314" s="175" t="s">
        <v>1150</v>
      </c>
      <c r="D1314" s="175">
        <v>0</v>
      </c>
      <c r="E1314" s="175">
        <v>1.0900099999999999E-5</v>
      </c>
      <c r="F1314" s="175">
        <v>9.9999999999999995E-7</v>
      </c>
      <c r="G1314" s="175" t="s">
        <v>1149</v>
      </c>
      <c r="H1314" s="175" t="s">
        <v>1149</v>
      </c>
      <c r="I1314" s="175"/>
      <c r="J1314" s="175"/>
      <c r="K1314" s="175"/>
      <c r="L1314" s="175">
        <v>0</v>
      </c>
      <c r="M1314" s="175">
        <v>5.8000999999999996</v>
      </c>
      <c r="N1314" s="175">
        <v>0</v>
      </c>
      <c r="O1314" s="175">
        <v>0</v>
      </c>
    </row>
    <row r="1315" spans="2:15" x14ac:dyDescent="0.25">
      <c r="B1315" s="175" t="s">
        <v>1842</v>
      </c>
      <c r="C1315" s="175" t="s">
        <v>1150</v>
      </c>
      <c r="D1315" s="175">
        <v>1.0900000000000001E-5</v>
      </c>
      <c r="E1315" s="175">
        <v>1.090001E-4</v>
      </c>
      <c r="F1315" s="175">
        <v>1.0000000000000001E-9</v>
      </c>
      <c r="G1315" s="175" t="s">
        <v>1149</v>
      </c>
      <c r="H1315" s="175" t="s">
        <v>1149</v>
      </c>
      <c r="I1315" s="175"/>
      <c r="J1315" s="175"/>
      <c r="K1315" s="175"/>
      <c r="L1315" s="175">
        <v>0</v>
      </c>
      <c r="M1315" s="175">
        <v>2.5999999999999999E-3</v>
      </c>
      <c r="N1315" s="175">
        <v>0</v>
      </c>
      <c r="O1315" s="175">
        <v>0</v>
      </c>
    </row>
    <row r="1316" spans="2:15" x14ac:dyDescent="0.25">
      <c r="B1316" s="175" t="s">
        <v>1843</v>
      </c>
      <c r="C1316" s="175" t="s">
        <v>1150</v>
      </c>
      <c r="D1316" s="175">
        <v>1.0900000000000001E-5</v>
      </c>
      <c r="E1316" s="175">
        <v>1.090001E-4</v>
      </c>
      <c r="F1316" s="175">
        <v>1E-8</v>
      </c>
      <c r="G1316" s="175" t="s">
        <v>1149</v>
      </c>
      <c r="H1316" s="175" t="s">
        <v>1149</v>
      </c>
      <c r="I1316" s="175"/>
      <c r="J1316" s="175"/>
      <c r="K1316" s="175"/>
      <c r="L1316" s="175">
        <v>0</v>
      </c>
      <c r="M1316" s="175">
        <v>2.5999999999999999E-3</v>
      </c>
      <c r="N1316" s="175">
        <v>0</v>
      </c>
      <c r="O1316" s="175">
        <v>0</v>
      </c>
    </row>
    <row r="1317" spans="2:15" x14ac:dyDescent="0.25">
      <c r="B1317" s="175" t="s">
        <v>1844</v>
      </c>
      <c r="C1317" s="175" t="s">
        <v>1150</v>
      </c>
      <c r="D1317" s="175">
        <v>1.0900000000000001E-5</v>
      </c>
      <c r="E1317" s="175">
        <v>1.090001E-4</v>
      </c>
      <c r="F1317" s="175">
        <v>9.9999999999999995E-8</v>
      </c>
      <c r="G1317" s="175" t="s">
        <v>1149</v>
      </c>
      <c r="H1317" s="175" t="s">
        <v>1149</v>
      </c>
      <c r="I1317" s="175"/>
      <c r="J1317" s="175"/>
      <c r="K1317" s="175"/>
      <c r="L1317" s="175">
        <v>0</v>
      </c>
      <c r="M1317" s="175">
        <v>5.8884000000000002E-3</v>
      </c>
      <c r="N1317" s="175">
        <v>0</v>
      </c>
      <c r="O1317" s="175">
        <v>0</v>
      </c>
    </row>
    <row r="1318" spans="2:15" x14ac:dyDescent="0.25">
      <c r="B1318" s="175" t="s">
        <v>1845</v>
      </c>
      <c r="C1318" s="175" t="s">
        <v>1150</v>
      </c>
      <c r="D1318" s="175">
        <v>1.0900000000000001E-5</v>
      </c>
      <c r="E1318" s="175">
        <v>1.090001E-4</v>
      </c>
      <c r="F1318" s="175">
        <v>9.9999999999999995E-7</v>
      </c>
      <c r="G1318" s="175" t="s">
        <v>1149</v>
      </c>
      <c r="H1318" s="175" t="s">
        <v>1149</v>
      </c>
      <c r="I1318" s="175"/>
      <c r="J1318" s="175"/>
      <c r="K1318" s="175"/>
      <c r="L1318" s="175">
        <v>0</v>
      </c>
      <c r="M1318" s="175">
        <v>5.3319999999999999E-2</v>
      </c>
      <c r="N1318" s="175">
        <v>0</v>
      </c>
      <c r="O1318" s="175">
        <v>0</v>
      </c>
    </row>
    <row r="1319" spans="2:15" x14ac:dyDescent="0.25">
      <c r="B1319" s="175" t="s">
        <v>1846</v>
      </c>
      <c r="C1319" s="175" t="s">
        <v>1150</v>
      </c>
      <c r="D1319" s="175">
        <v>1.0900000000000001E-5</v>
      </c>
      <c r="E1319" s="175">
        <v>1.090001E-4</v>
      </c>
      <c r="F1319" s="175">
        <v>9.9999999999999991E-6</v>
      </c>
      <c r="G1319" s="175" t="s">
        <v>1149</v>
      </c>
      <c r="H1319" s="175" t="s">
        <v>1149</v>
      </c>
      <c r="I1319" s="175"/>
      <c r="J1319" s="175"/>
      <c r="K1319" s="175"/>
      <c r="L1319" s="175">
        <v>0</v>
      </c>
      <c r="M1319" s="175">
        <v>0.53260999999999992</v>
      </c>
      <c r="N1319" s="175">
        <v>0</v>
      </c>
      <c r="O1319" s="175">
        <v>0</v>
      </c>
    </row>
    <row r="1320" spans="2:15" x14ac:dyDescent="0.25">
      <c r="B1320" s="175" t="s">
        <v>1847</v>
      </c>
      <c r="C1320" s="175" t="s">
        <v>1150</v>
      </c>
      <c r="D1320" s="175">
        <v>1.0900000000000001E-4</v>
      </c>
      <c r="E1320" s="175">
        <v>1.0901000000000001E-3</v>
      </c>
      <c r="F1320" s="175">
        <v>1E-8</v>
      </c>
      <c r="G1320" s="175" t="s">
        <v>1149</v>
      </c>
      <c r="H1320" s="175" t="s">
        <v>1149</v>
      </c>
      <c r="I1320" s="175"/>
      <c r="J1320" s="175"/>
      <c r="K1320" s="175"/>
      <c r="L1320" s="175">
        <v>0</v>
      </c>
      <c r="M1320" s="175">
        <v>1.6999999999999999E-3</v>
      </c>
      <c r="N1320" s="175">
        <v>0</v>
      </c>
      <c r="O1320" s="175">
        <v>0</v>
      </c>
    </row>
    <row r="1321" spans="2:15" x14ac:dyDescent="0.25">
      <c r="B1321" s="175" t="s">
        <v>1848</v>
      </c>
      <c r="C1321" s="175" t="s">
        <v>1150</v>
      </c>
      <c r="D1321" s="175">
        <v>1.0900000000000001E-4</v>
      </c>
      <c r="E1321" s="175">
        <v>1.0901000000000001E-3</v>
      </c>
      <c r="F1321" s="175">
        <v>1.0000000000000001E-7</v>
      </c>
      <c r="G1321" s="175" t="s">
        <v>1149</v>
      </c>
      <c r="H1321" s="175" t="s">
        <v>1149</v>
      </c>
      <c r="I1321" s="175"/>
      <c r="J1321" s="175"/>
      <c r="K1321" s="175"/>
      <c r="L1321" s="175">
        <v>0</v>
      </c>
      <c r="M1321" s="175">
        <v>1.6999999999999999E-3</v>
      </c>
      <c r="N1321" s="175">
        <v>0</v>
      </c>
      <c r="O1321" s="175">
        <v>0</v>
      </c>
    </row>
    <row r="1322" spans="2:15" x14ac:dyDescent="0.25">
      <c r="B1322" s="175" t="s">
        <v>1849</v>
      </c>
      <c r="C1322" s="175" t="s">
        <v>1150</v>
      </c>
      <c r="D1322" s="175">
        <v>1.0900000000000001E-4</v>
      </c>
      <c r="E1322" s="175">
        <v>1.0901000000000001E-3</v>
      </c>
      <c r="F1322" s="175">
        <v>9.9999999999999995E-7</v>
      </c>
      <c r="G1322" s="175" t="s">
        <v>1149</v>
      </c>
      <c r="H1322" s="175" t="s">
        <v>1149</v>
      </c>
      <c r="I1322" s="175"/>
      <c r="J1322" s="175"/>
      <c r="K1322" s="175"/>
      <c r="L1322" s="175">
        <v>0</v>
      </c>
      <c r="M1322" s="175">
        <v>5.5645E-3</v>
      </c>
      <c r="N1322" s="175">
        <v>0</v>
      </c>
      <c r="O1322" s="175">
        <v>0</v>
      </c>
    </row>
    <row r="1323" spans="2:15" x14ac:dyDescent="0.25">
      <c r="B1323" s="175" t="s">
        <v>1850</v>
      </c>
      <c r="C1323" s="175" t="s">
        <v>1150</v>
      </c>
      <c r="D1323" s="175">
        <v>1.0900000000000001E-4</v>
      </c>
      <c r="E1323" s="175">
        <v>1.0901000000000001E-3</v>
      </c>
      <c r="F1323" s="175">
        <v>1.0000000000000001E-5</v>
      </c>
      <c r="G1323" s="175" t="s">
        <v>1149</v>
      </c>
      <c r="H1323" s="175" t="s">
        <v>1149</v>
      </c>
      <c r="I1323" s="175"/>
      <c r="J1323" s="175"/>
      <c r="K1323" s="175"/>
      <c r="L1323" s="175">
        <v>0</v>
      </c>
      <c r="M1323" s="175">
        <v>5.3284999999999999E-2</v>
      </c>
      <c r="N1323" s="175">
        <v>0</v>
      </c>
      <c r="O1323" s="175">
        <v>0</v>
      </c>
    </row>
    <row r="1324" spans="2:15" x14ac:dyDescent="0.25">
      <c r="B1324" s="175" t="s">
        <v>1851</v>
      </c>
      <c r="C1324" s="175" t="s">
        <v>1150</v>
      </c>
      <c r="D1324" s="175">
        <v>1.0900000000000001E-4</v>
      </c>
      <c r="E1324" s="175">
        <v>1.0901000000000001E-3</v>
      </c>
      <c r="F1324" s="175">
        <v>1E-4</v>
      </c>
      <c r="G1324" s="175" t="s">
        <v>1149</v>
      </c>
      <c r="H1324" s="175" t="s">
        <v>1149</v>
      </c>
      <c r="I1324" s="175"/>
      <c r="J1324" s="175"/>
      <c r="K1324" s="175"/>
      <c r="L1324" s="175">
        <v>0</v>
      </c>
      <c r="M1324" s="175">
        <v>0.53259999999999996</v>
      </c>
      <c r="N1324" s="175">
        <v>0</v>
      </c>
      <c r="O1324" s="175">
        <v>0</v>
      </c>
    </row>
    <row r="1325" spans="2:15" x14ac:dyDescent="0.25">
      <c r="B1325" s="175" t="s">
        <v>1852</v>
      </c>
      <c r="C1325" s="175" t="s">
        <v>1150</v>
      </c>
      <c r="D1325" s="175">
        <v>1.09E-3</v>
      </c>
      <c r="E1325" s="175">
        <v>1.0900100000000001E-2</v>
      </c>
      <c r="F1325" s="175">
        <v>1.0000000000000001E-7</v>
      </c>
      <c r="G1325" s="175" t="s">
        <v>1149</v>
      </c>
      <c r="H1325" s="175" t="s">
        <v>1149</v>
      </c>
      <c r="I1325" s="175"/>
      <c r="J1325" s="175"/>
      <c r="K1325" s="175"/>
      <c r="L1325" s="175">
        <v>0</v>
      </c>
      <c r="M1325" s="175">
        <v>1.2999999999999999E-3</v>
      </c>
      <c r="N1325" s="175">
        <v>0</v>
      </c>
      <c r="O1325" s="175">
        <v>0</v>
      </c>
    </row>
    <row r="1326" spans="2:15" x14ac:dyDescent="0.25">
      <c r="B1326" s="175" t="s">
        <v>1853</v>
      </c>
      <c r="C1326" s="175" t="s">
        <v>1150</v>
      </c>
      <c r="D1326" s="175">
        <v>1.09E-3</v>
      </c>
      <c r="E1326" s="175">
        <v>1.0900100000000001E-2</v>
      </c>
      <c r="F1326" s="175">
        <v>9.9999999999999995E-7</v>
      </c>
      <c r="G1326" s="175" t="s">
        <v>1149</v>
      </c>
      <c r="H1326" s="175" t="s">
        <v>1149</v>
      </c>
      <c r="I1326" s="175"/>
      <c r="J1326" s="175"/>
      <c r="K1326" s="175"/>
      <c r="L1326" s="175">
        <v>0</v>
      </c>
      <c r="M1326" s="175">
        <v>1.3483E-3</v>
      </c>
      <c r="N1326" s="175">
        <v>0</v>
      </c>
      <c r="O1326" s="175">
        <v>0</v>
      </c>
    </row>
    <row r="1327" spans="2:15" x14ac:dyDescent="0.25">
      <c r="B1327" s="175" t="s">
        <v>1854</v>
      </c>
      <c r="C1327" s="175" t="s">
        <v>1150</v>
      </c>
      <c r="D1327" s="175">
        <v>1.09E-3</v>
      </c>
      <c r="E1327" s="175">
        <v>1.0900100000000001E-2</v>
      </c>
      <c r="F1327" s="175">
        <v>1.0000000000000001E-5</v>
      </c>
      <c r="G1327" s="175" t="s">
        <v>1149</v>
      </c>
      <c r="H1327" s="175" t="s">
        <v>1149</v>
      </c>
      <c r="I1327" s="175"/>
      <c r="J1327" s="175"/>
      <c r="K1327" s="175"/>
      <c r="L1327" s="175">
        <v>0</v>
      </c>
      <c r="M1327" s="175">
        <v>5.4702000000000006E-3</v>
      </c>
      <c r="N1327" s="175">
        <v>0</v>
      </c>
      <c r="O1327" s="175">
        <v>0</v>
      </c>
    </row>
    <row r="1328" spans="2:15" x14ac:dyDescent="0.25">
      <c r="B1328" s="175" t="s">
        <v>1855</v>
      </c>
      <c r="C1328" s="175" t="s">
        <v>1150</v>
      </c>
      <c r="D1328" s="175">
        <v>1.09E-3</v>
      </c>
      <c r="E1328" s="175">
        <v>1.0900100000000001E-2</v>
      </c>
      <c r="F1328" s="175">
        <v>1E-4</v>
      </c>
      <c r="G1328" s="175" t="s">
        <v>1149</v>
      </c>
      <c r="H1328" s="175" t="s">
        <v>1149</v>
      </c>
      <c r="I1328" s="175"/>
      <c r="J1328" s="175"/>
      <c r="K1328" s="175"/>
      <c r="L1328" s="175">
        <v>0</v>
      </c>
      <c r="M1328" s="175">
        <v>5.3275000000000003E-2</v>
      </c>
      <c r="N1328" s="175">
        <v>0</v>
      </c>
      <c r="O1328" s="175">
        <v>0</v>
      </c>
    </row>
    <row r="1329" spans="2:15" x14ac:dyDescent="0.25">
      <c r="B1329" s="175" t="s">
        <v>1856</v>
      </c>
      <c r="C1329" s="175" t="s">
        <v>1150</v>
      </c>
      <c r="D1329" s="175">
        <v>1.09E-3</v>
      </c>
      <c r="E1329" s="175">
        <v>1.0900100000000001E-2</v>
      </c>
      <c r="F1329" s="175">
        <v>1E-3</v>
      </c>
      <c r="G1329" s="175" t="s">
        <v>1149</v>
      </c>
      <c r="H1329" s="175" t="s">
        <v>1149</v>
      </c>
      <c r="I1329" s="175"/>
      <c r="J1329" s="175"/>
      <c r="K1329" s="175"/>
      <c r="L1329" s="175">
        <v>0</v>
      </c>
      <c r="M1329" s="175">
        <v>0.53259999999999996</v>
      </c>
      <c r="N1329" s="175">
        <v>0</v>
      </c>
      <c r="O1329" s="175">
        <v>0</v>
      </c>
    </row>
    <row r="1330" spans="2:15" x14ac:dyDescent="0.25">
      <c r="B1330" s="175" t="s">
        <v>1857</v>
      </c>
      <c r="C1330" s="175" t="s">
        <v>1150</v>
      </c>
      <c r="D1330" s="175">
        <v>1.09E-2</v>
      </c>
      <c r="E1330" s="175">
        <v>0.1090001</v>
      </c>
      <c r="F1330" s="175">
        <v>9.9999999999999995E-7</v>
      </c>
      <c r="G1330" s="175" t="s">
        <v>1149</v>
      </c>
      <c r="H1330" s="175" t="s">
        <v>1149</v>
      </c>
      <c r="I1330" s="175"/>
      <c r="J1330" s="175"/>
      <c r="K1330" s="175"/>
      <c r="L1330" s="175">
        <v>0</v>
      </c>
      <c r="M1330" s="175">
        <v>7.7999999999999999E-4</v>
      </c>
      <c r="N1330" s="175">
        <v>0</v>
      </c>
      <c r="O1330" s="175">
        <v>0</v>
      </c>
    </row>
    <row r="1331" spans="2:15" x14ac:dyDescent="0.25">
      <c r="B1331" s="175" t="s">
        <v>1858</v>
      </c>
      <c r="C1331" s="175" t="s">
        <v>1150</v>
      </c>
      <c r="D1331" s="175">
        <v>1.09E-2</v>
      </c>
      <c r="E1331" s="175">
        <v>0.1090001</v>
      </c>
      <c r="F1331" s="175">
        <v>1.0000000000000001E-5</v>
      </c>
      <c r="G1331" s="175" t="s">
        <v>1149</v>
      </c>
      <c r="H1331" s="175" t="s">
        <v>1149</v>
      </c>
      <c r="I1331" s="175"/>
      <c r="J1331" s="175"/>
      <c r="K1331" s="175"/>
      <c r="L1331" s="175">
        <v>0</v>
      </c>
      <c r="M1331" s="175">
        <v>9.4316000000000007E-4</v>
      </c>
      <c r="N1331" s="175">
        <v>0</v>
      </c>
      <c r="O1331" s="175">
        <v>0</v>
      </c>
    </row>
    <row r="1332" spans="2:15" x14ac:dyDescent="0.25">
      <c r="B1332" s="175" t="s">
        <v>1859</v>
      </c>
      <c r="C1332" s="175" t="s">
        <v>1150</v>
      </c>
      <c r="D1332" s="175">
        <v>1.09E-2</v>
      </c>
      <c r="E1332" s="175">
        <v>0.1090001</v>
      </c>
      <c r="F1332" s="175">
        <v>1E-4</v>
      </c>
      <c r="G1332" s="175" t="s">
        <v>1149</v>
      </c>
      <c r="H1332" s="175" t="s">
        <v>1149</v>
      </c>
      <c r="I1332" s="175"/>
      <c r="J1332" s="175"/>
      <c r="K1332" s="175"/>
      <c r="L1332" s="175">
        <v>0</v>
      </c>
      <c r="M1332" s="175">
        <v>5.3847000000000001E-3</v>
      </c>
      <c r="N1332" s="175">
        <v>0</v>
      </c>
      <c r="O1332" s="175">
        <v>0</v>
      </c>
    </row>
    <row r="1333" spans="2:15" x14ac:dyDescent="0.25">
      <c r="B1333" s="175" t="s">
        <v>1860</v>
      </c>
      <c r="C1333" s="175" t="s">
        <v>1150</v>
      </c>
      <c r="D1333" s="175">
        <v>1.09E-2</v>
      </c>
      <c r="E1333" s="175">
        <v>0.1090001</v>
      </c>
      <c r="F1333" s="175">
        <v>1E-3</v>
      </c>
      <c r="G1333" s="175" t="s">
        <v>1149</v>
      </c>
      <c r="H1333" s="175" t="s">
        <v>1149</v>
      </c>
      <c r="I1333" s="175"/>
      <c r="J1333" s="175"/>
      <c r="K1333" s="175"/>
      <c r="L1333" s="175">
        <v>0</v>
      </c>
      <c r="M1333" s="175">
        <v>5.3267000000000002E-2</v>
      </c>
      <c r="N1333" s="175">
        <v>0</v>
      </c>
      <c r="O1333" s="175">
        <v>0</v>
      </c>
    </row>
    <row r="1334" spans="2:15" x14ac:dyDescent="0.25">
      <c r="B1334" s="175" t="s">
        <v>1861</v>
      </c>
      <c r="C1334" s="175" t="s">
        <v>1150</v>
      </c>
      <c r="D1334" s="175">
        <v>1.09E-2</v>
      </c>
      <c r="E1334" s="175">
        <v>0.1090001</v>
      </c>
      <c r="F1334" s="175">
        <v>0.01</v>
      </c>
      <c r="G1334" s="175" t="s">
        <v>1149</v>
      </c>
      <c r="H1334" s="175" t="s">
        <v>1149</v>
      </c>
      <c r="I1334" s="175"/>
      <c r="J1334" s="175"/>
      <c r="K1334" s="175"/>
      <c r="L1334" s="175">
        <v>0</v>
      </c>
      <c r="M1334" s="175">
        <v>0.53259999999999996</v>
      </c>
      <c r="N1334" s="175">
        <v>0</v>
      </c>
      <c r="O1334" s="175">
        <v>0</v>
      </c>
    </row>
    <row r="1335" spans="2:15" x14ac:dyDescent="0.25">
      <c r="B1335" s="175" t="s">
        <v>1862</v>
      </c>
      <c r="C1335" s="175" t="s">
        <v>1150</v>
      </c>
      <c r="D1335" s="175">
        <v>0.109</v>
      </c>
      <c r="E1335" s="175">
        <v>1.0901000000000001</v>
      </c>
      <c r="F1335" s="175">
        <v>1.0000000000000001E-5</v>
      </c>
      <c r="G1335" s="175" t="s">
        <v>1149</v>
      </c>
      <c r="H1335" s="175" t="s">
        <v>1149</v>
      </c>
      <c r="I1335" s="175"/>
      <c r="J1335" s="175"/>
      <c r="K1335" s="175"/>
      <c r="L1335" s="175">
        <v>0</v>
      </c>
      <c r="M1335" s="175">
        <v>7.7999999999999999E-4</v>
      </c>
      <c r="N1335" s="175">
        <v>0</v>
      </c>
      <c r="O1335" s="175">
        <v>0</v>
      </c>
    </row>
    <row r="1336" spans="2:15" x14ac:dyDescent="0.25">
      <c r="B1336" s="175" t="s">
        <v>1863</v>
      </c>
      <c r="C1336" s="175" t="s">
        <v>1150</v>
      </c>
      <c r="D1336" s="175">
        <v>0.109</v>
      </c>
      <c r="E1336" s="175">
        <v>1.0901000000000001</v>
      </c>
      <c r="F1336" s="175">
        <v>1E-4</v>
      </c>
      <c r="G1336" s="175" t="s">
        <v>1149</v>
      </c>
      <c r="H1336" s="175" t="s">
        <v>1149</v>
      </c>
      <c r="I1336" s="175"/>
      <c r="J1336" s="175"/>
      <c r="K1336" s="175"/>
      <c r="L1336" s="175">
        <v>0</v>
      </c>
      <c r="M1336" s="175">
        <v>9.4283000000000008E-4</v>
      </c>
      <c r="N1336" s="175">
        <v>0</v>
      </c>
      <c r="O1336" s="175">
        <v>0</v>
      </c>
    </row>
    <row r="1337" spans="2:15" x14ac:dyDescent="0.25">
      <c r="B1337" s="175" t="s">
        <v>1864</v>
      </c>
      <c r="C1337" s="175" t="s">
        <v>1150</v>
      </c>
      <c r="D1337" s="175">
        <v>0.109</v>
      </c>
      <c r="E1337" s="175">
        <v>1.0901000000000001</v>
      </c>
      <c r="F1337" s="175">
        <v>1E-3</v>
      </c>
      <c r="G1337" s="175" t="s">
        <v>1149</v>
      </c>
      <c r="H1337" s="175" t="s">
        <v>1149</v>
      </c>
      <c r="I1337" s="175"/>
      <c r="J1337" s="175"/>
      <c r="K1337" s="175"/>
      <c r="L1337" s="175">
        <v>0</v>
      </c>
      <c r="M1337" s="175">
        <v>5.3846000000000007E-3</v>
      </c>
      <c r="N1337" s="175">
        <v>0</v>
      </c>
      <c r="O1337" s="175">
        <v>0</v>
      </c>
    </row>
    <row r="1338" spans="2:15" x14ac:dyDescent="0.25">
      <c r="B1338" s="175" t="s">
        <v>1865</v>
      </c>
      <c r="C1338" s="175" t="s">
        <v>1150</v>
      </c>
      <c r="D1338" s="175">
        <v>0.109</v>
      </c>
      <c r="E1338" s="175">
        <v>1.0901000000000001</v>
      </c>
      <c r="F1338" s="175">
        <v>0.01</v>
      </c>
      <c r="G1338" s="175" t="s">
        <v>1149</v>
      </c>
      <c r="H1338" s="175" t="s">
        <v>1149</v>
      </c>
      <c r="I1338" s="175"/>
      <c r="J1338" s="175"/>
      <c r="K1338" s="175"/>
      <c r="L1338" s="175">
        <v>0</v>
      </c>
      <c r="M1338" s="175">
        <v>5.3267000000000002E-2</v>
      </c>
      <c r="N1338" s="175">
        <v>0</v>
      </c>
      <c r="O1338" s="175">
        <v>0</v>
      </c>
    </row>
    <row r="1339" spans="2:15" x14ac:dyDescent="0.25">
      <c r="B1339" s="175" t="s">
        <v>1866</v>
      </c>
      <c r="C1339" s="175" t="s">
        <v>1150</v>
      </c>
      <c r="D1339" s="175">
        <v>0.109</v>
      </c>
      <c r="E1339" s="175">
        <v>1.0901000000000001</v>
      </c>
      <c r="F1339" s="175">
        <v>0.1</v>
      </c>
      <c r="G1339" s="175" t="s">
        <v>1149</v>
      </c>
      <c r="H1339" s="175" t="s">
        <v>1149</v>
      </c>
      <c r="I1339" s="175"/>
      <c r="J1339" s="175"/>
      <c r="K1339" s="175"/>
      <c r="L1339" s="175">
        <v>0</v>
      </c>
      <c r="M1339" s="175">
        <v>0.53259999999999996</v>
      </c>
      <c r="N1339" s="175">
        <v>0</v>
      </c>
      <c r="O1339" s="175">
        <v>0</v>
      </c>
    </row>
    <row r="1340" spans="2:15" x14ac:dyDescent="0.25">
      <c r="B1340" s="175" t="s">
        <v>1867</v>
      </c>
      <c r="C1340" s="175" t="s">
        <v>1150</v>
      </c>
      <c r="D1340" s="175">
        <v>1.0900000000000001</v>
      </c>
      <c r="E1340" s="175">
        <v>10.9001</v>
      </c>
      <c r="F1340" s="175">
        <v>1E-4</v>
      </c>
      <c r="G1340" s="175" t="s">
        <v>1149</v>
      </c>
      <c r="H1340" s="175" t="s">
        <v>1149</v>
      </c>
      <c r="I1340" s="175"/>
      <c r="J1340" s="175"/>
      <c r="K1340" s="175"/>
      <c r="L1340" s="175">
        <v>0</v>
      </c>
      <c r="M1340" s="175">
        <v>1.2999999999999999E-3</v>
      </c>
      <c r="N1340" s="175">
        <v>0</v>
      </c>
      <c r="O1340" s="175">
        <v>0</v>
      </c>
    </row>
    <row r="1341" spans="2:15" x14ac:dyDescent="0.25">
      <c r="B1341" s="175" t="s">
        <v>1868</v>
      </c>
      <c r="C1341" s="175" t="s">
        <v>1150</v>
      </c>
      <c r="D1341" s="175">
        <v>1.0900000000000001</v>
      </c>
      <c r="E1341" s="175">
        <v>10.9001</v>
      </c>
      <c r="F1341" s="175">
        <v>1E-3</v>
      </c>
      <c r="G1341" s="175" t="s">
        <v>1149</v>
      </c>
      <c r="H1341" s="175" t="s">
        <v>1149</v>
      </c>
      <c r="I1341" s="175"/>
      <c r="J1341" s="175"/>
      <c r="K1341" s="175"/>
      <c r="L1341" s="175">
        <v>0</v>
      </c>
      <c r="M1341" s="175">
        <v>1.3347000000000001E-3</v>
      </c>
      <c r="N1341" s="175">
        <v>0</v>
      </c>
      <c r="O1341" s="175">
        <v>0</v>
      </c>
    </row>
    <row r="1342" spans="2:15" x14ac:dyDescent="0.25">
      <c r="B1342" s="175" t="s">
        <v>1869</v>
      </c>
      <c r="C1342" s="175" t="s">
        <v>1150</v>
      </c>
      <c r="D1342" s="175">
        <v>1.0900000000000001</v>
      </c>
      <c r="E1342" s="175">
        <v>10.9001</v>
      </c>
      <c r="F1342" s="175">
        <v>0.01</v>
      </c>
      <c r="G1342" s="175" t="s">
        <v>1149</v>
      </c>
      <c r="H1342" s="175" t="s">
        <v>1149</v>
      </c>
      <c r="I1342" s="175"/>
      <c r="J1342" s="175"/>
      <c r="K1342" s="175"/>
      <c r="L1342" s="175">
        <v>0</v>
      </c>
      <c r="M1342" s="175">
        <v>5.4669000000000002E-3</v>
      </c>
      <c r="N1342" s="175">
        <v>0</v>
      </c>
      <c r="O1342" s="175">
        <v>0</v>
      </c>
    </row>
    <row r="1343" spans="2:15" x14ac:dyDescent="0.25">
      <c r="B1343" s="175" t="s">
        <v>1870</v>
      </c>
      <c r="C1343" s="175" t="s">
        <v>1150</v>
      </c>
      <c r="D1343" s="175">
        <v>1.0900000000000001</v>
      </c>
      <c r="E1343" s="175">
        <v>10.9001</v>
      </c>
      <c r="F1343" s="175">
        <v>0.1</v>
      </c>
      <c r="G1343" s="175" t="s">
        <v>1149</v>
      </c>
      <c r="H1343" s="175" t="s">
        <v>1149</v>
      </c>
      <c r="I1343" s="175"/>
      <c r="J1343" s="175"/>
      <c r="K1343" s="175"/>
      <c r="L1343" s="175">
        <v>0</v>
      </c>
      <c r="M1343" s="175">
        <v>5.3275000000000003E-2</v>
      </c>
      <c r="N1343" s="175">
        <v>0</v>
      </c>
      <c r="O1343" s="175">
        <v>0</v>
      </c>
    </row>
    <row r="1344" spans="2:15" x14ac:dyDescent="0.25">
      <c r="B1344" s="175" t="s">
        <v>1871</v>
      </c>
      <c r="C1344" s="175" t="s">
        <v>1150</v>
      </c>
      <c r="D1344" s="175">
        <v>1.0900000000000001</v>
      </c>
      <c r="E1344" s="175">
        <v>10.9001</v>
      </c>
      <c r="F1344" s="175">
        <v>1</v>
      </c>
      <c r="G1344" s="175" t="s">
        <v>1149</v>
      </c>
      <c r="H1344" s="175" t="s">
        <v>1149</v>
      </c>
      <c r="I1344" s="175"/>
      <c r="J1344" s="175"/>
      <c r="K1344" s="175"/>
      <c r="L1344" s="175">
        <v>0</v>
      </c>
      <c r="M1344" s="175">
        <v>0.53259999999999996</v>
      </c>
      <c r="N1344" s="175">
        <v>0</v>
      </c>
      <c r="O1344" s="175">
        <v>0</v>
      </c>
    </row>
    <row r="1345" spans="2:15" x14ac:dyDescent="0.25">
      <c r="B1345" s="175" t="s">
        <v>1872</v>
      </c>
      <c r="C1345" s="175" t="s">
        <v>1150</v>
      </c>
      <c r="D1345" s="175">
        <v>10.9</v>
      </c>
      <c r="E1345" s="175">
        <v>109.0001</v>
      </c>
      <c r="F1345" s="175">
        <v>1E-3</v>
      </c>
      <c r="G1345" s="175" t="s">
        <v>1149</v>
      </c>
      <c r="H1345" s="175" t="s">
        <v>1149</v>
      </c>
      <c r="I1345" s="175"/>
      <c r="J1345" s="175"/>
      <c r="K1345" s="175"/>
      <c r="L1345" s="175">
        <v>0</v>
      </c>
      <c r="M1345" s="175">
        <v>8.8000000000000003E-4</v>
      </c>
      <c r="N1345" s="175">
        <v>0</v>
      </c>
      <c r="O1345" s="175">
        <v>0</v>
      </c>
    </row>
    <row r="1346" spans="2:15" x14ac:dyDescent="0.25">
      <c r="B1346" s="175" t="s">
        <v>1873</v>
      </c>
      <c r="C1346" s="175" t="s">
        <v>1150</v>
      </c>
      <c r="D1346" s="175">
        <v>10.9</v>
      </c>
      <c r="E1346" s="175">
        <v>109.0001</v>
      </c>
      <c r="F1346" s="175">
        <v>0.01</v>
      </c>
      <c r="G1346" s="175" t="s">
        <v>1149</v>
      </c>
      <c r="H1346" s="175" t="s">
        <v>1149</v>
      </c>
      <c r="I1346" s="175"/>
      <c r="J1346" s="175"/>
      <c r="K1346" s="175"/>
      <c r="L1346" s="175">
        <v>0</v>
      </c>
      <c r="M1346" s="175">
        <v>1.0256E-3</v>
      </c>
      <c r="N1346" s="175">
        <v>0</v>
      </c>
      <c r="O1346" s="175">
        <v>0</v>
      </c>
    </row>
    <row r="1347" spans="2:15" x14ac:dyDescent="0.25">
      <c r="B1347" s="175" t="s">
        <v>1874</v>
      </c>
      <c r="C1347" s="175" t="s">
        <v>1150</v>
      </c>
      <c r="D1347" s="175">
        <v>10.9</v>
      </c>
      <c r="E1347" s="175">
        <v>109.0001</v>
      </c>
      <c r="F1347" s="175">
        <v>0.1</v>
      </c>
      <c r="G1347" s="175" t="s">
        <v>1149</v>
      </c>
      <c r="H1347" s="175" t="s">
        <v>1149</v>
      </c>
      <c r="I1347" s="175"/>
      <c r="J1347" s="175"/>
      <c r="K1347" s="175"/>
      <c r="L1347" s="175">
        <v>0</v>
      </c>
      <c r="M1347" s="175">
        <v>5.3997000000000003E-3</v>
      </c>
      <c r="N1347" s="175">
        <v>0</v>
      </c>
      <c r="O1347" s="175">
        <v>0</v>
      </c>
    </row>
    <row r="1348" spans="2:15" x14ac:dyDescent="0.25">
      <c r="B1348" s="175" t="s">
        <v>1875</v>
      </c>
      <c r="C1348" s="175" t="s">
        <v>1150</v>
      </c>
      <c r="D1348" s="175">
        <v>10.9</v>
      </c>
      <c r="E1348" s="175">
        <v>109.0001</v>
      </c>
      <c r="F1348" s="175">
        <v>1</v>
      </c>
      <c r="G1348" s="175" t="s">
        <v>1149</v>
      </c>
      <c r="H1348" s="175" t="s">
        <v>1149</v>
      </c>
      <c r="I1348" s="175"/>
      <c r="J1348" s="175"/>
      <c r="K1348" s="175"/>
      <c r="L1348" s="175">
        <v>0</v>
      </c>
      <c r="M1348" s="175">
        <v>5.3268000000000003E-2</v>
      </c>
      <c r="N1348" s="175">
        <v>0</v>
      </c>
      <c r="O1348" s="175">
        <v>0</v>
      </c>
    </row>
    <row r="1349" spans="2:15" x14ac:dyDescent="0.25">
      <c r="B1349" s="175" t="s">
        <v>1876</v>
      </c>
      <c r="C1349" s="175" t="s">
        <v>1150</v>
      </c>
      <c r="D1349" s="175">
        <v>10.9</v>
      </c>
      <c r="E1349" s="175">
        <v>109.0001</v>
      </c>
      <c r="F1349" s="175">
        <v>10</v>
      </c>
      <c r="G1349" s="175" t="s">
        <v>1149</v>
      </c>
      <c r="H1349" s="175" t="s">
        <v>1149</v>
      </c>
      <c r="I1349" s="175"/>
      <c r="J1349" s="175"/>
      <c r="K1349" s="175"/>
      <c r="L1349" s="175">
        <v>0</v>
      </c>
      <c r="M1349" s="175">
        <v>0.53259999999999996</v>
      </c>
      <c r="N1349" s="175">
        <v>0</v>
      </c>
      <c r="O1349" s="175">
        <v>0</v>
      </c>
    </row>
    <row r="1350" spans="2:15" x14ac:dyDescent="0.25">
      <c r="B1350" s="175" t="s">
        <v>1877</v>
      </c>
      <c r="C1350" s="175" t="s">
        <v>1150</v>
      </c>
      <c r="D1350" s="175">
        <v>109</v>
      </c>
      <c r="E1350" s="175">
        <v>363.00009999999997</v>
      </c>
      <c r="F1350" s="175">
        <v>0.01</v>
      </c>
      <c r="G1350" s="175" t="s">
        <v>1149</v>
      </c>
      <c r="H1350" s="175" t="s">
        <v>1149</v>
      </c>
      <c r="I1350" s="175"/>
      <c r="J1350" s="175"/>
      <c r="K1350" s="175"/>
      <c r="L1350" s="175">
        <v>0</v>
      </c>
      <c r="M1350" s="175">
        <v>1.1999999999999999E-3</v>
      </c>
      <c r="N1350" s="175">
        <v>0</v>
      </c>
      <c r="O1350" s="175">
        <v>0</v>
      </c>
    </row>
    <row r="1351" spans="2:15" x14ac:dyDescent="0.25">
      <c r="B1351" s="175" t="s">
        <v>1878</v>
      </c>
      <c r="C1351" s="175" t="s">
        <v>1150</v>
      </c>
      <c r="D1351" s="175">
        <v>109</v>
      </c>
      <c r="E1351" s="175">
        <v>363.00009999999997</v>
      </c>
      <c r="F1351" s="175">
        <v>0.1</v>
      </c>
      <c r="G1351" s="175" t="s">
        <v>1149</v>
      </c>
      <c r="H1351" s="175" t="s">
        <v>1149</v>
      </c>
      <c r="I1351" s="175"/>
      <c r="J1351" s="175"/>
      <c r="K1351" s="175"/>
      <c r="L1351" s="175">
        <v>0</v>
      </c>
      <c r="M1351" s="175">
        <v>1.2284000000000002E-3</v>
      </c>
      <c r="N1351" s="175">
        <v>0</v>
      </c>
      <c r="O1351" s="175">
        <v>0</v>
      </c>
    </row>
    <row r="1352" spans="2:15" x14ac:dyDescent="0.25">
      <c r="B1352" s="175" t="s">
        <v>1879</v>
      </c>
      <c r="C1352" s="175" t="s">
        <v>1150</v>
      </c>
      <c r="D1352" s="175">
        <v>109</v>
      </c>
      <c r="E1352" s="175">
        <v>363.00009999999997</v>
      </c>
      <c r="F1352" s="175">
        <v>1</v>
      </c>
      <c r="G1352" s="175" t="s">
        <v>1149</v>
      </c>
      <c r="H1352" s="175" t="s">
        <v>1149</v>
      </c>
      <c r="I1352" s="175"/>
      <c r="J1352" s="175"/>
      <c r="K1352" s="175"/>
      <c r="L1352" s="175">
        <v>0</v>
      </c>
      <c r="M1352" s="175">
        <v>5.4419000000000004E-3</v>
      </c>
      <c r="N1352" s="175">
        <v>0</v>
      </c>
      <c r="O1352" s="175">
        <v>0</v>
      </c>
    </row>
    <row r="1353" spans="2:15" x14ac:dyDescent="0.25">
      <c r="B1353" s="175" t="s">
        <v>1880</v>
      </c>
      <c r="C1353" s="175" t="s">
        <v>1150</v>
      </c>
      <c r="D1353" s="175">
        <v>109</v>
      </c>
      <c r="E1353" s="175">
        <v>363.00009999999997</v>
      </c>
      <c r="F1353" s="175">
        <v>10</v>
      </c>
      <c r="G1353" s="175" t="s">
        <v>1149</v>
      </c>
      <c r="H1353" s="175" t="s">
        <v>1149</v>
      </c>
      <c r="I1353" s="175"/>
      <c r="J1353" s="175"/>
      <c r="K1353" s="175"/>
      <c r="L1353" s="175">
        <v>0</v>
      </c>
      <c r="M1353" s="175">
        <v>5.3273000000000001E-2</v>
      </c>
      <c r="N1353" s="175">
        <v>0</v>
      </c>
      <c r="O1353" s="175">
        <v>0</v>
      </c>
    </row>
    <row r="1354" spans="2:15" x14ac:dyDescent="0.25">
      <c r="B1354" s="175" t="s">
        <v>1881</v>
      </c>
      <c r="C1354" s="175" t="s">
        <v>1150</v>
      </c>
      <c r="D1354" s="175">
        <v>363</v>
      </c>
      <c r="E1354" s="175">
        <v>990.00009999999997</v>
      </c>
      <c r="F1354" s="175">
        <v>0.01</v>
      </c>
      <c r="G1354" s="175" t="s">
        <v>1149</v>
      </c>
      <c r="H1354" s="175" t="s">
        <v>1149</v>
      </c>
      <c r="I1354" s="175"/>
      <c r="J1354" s="175"/>
      <c r="K1354" s="175"/>
      <c r="L1354" s="175">
        <v>0</v>
      </c>
      <c r="M1354" s="175">
        <v>1E-3</v>
      </c>
      <c r="N1354" s="175">
        <v>0</v>
      </c>
      <c r="O1354" s="175">
        <v>0</v>
      </c>
    </row>
    <row r="1355" spans="2:15" x14ac:dyDescent="0.25">
      <c r="B1355" s="175" t="s">
        <v>1882</v>
      </c>
      <c r="C1355" s="175" t="s">
        <v>1150</v>
      </c>
      <c r="D1355" s="175">
        <v>363</v>
      </c>
      <c r="E1355" s="175">
        <v>990.00009999999997</v>
      </c>
      <c r="F1355" s="175">
        <v>0.1</v>
      </c>
      <c r="G1355" s="175" t="s">
        <v>1149</v>
      </c>
      <c r="H1355" s="175" t="s">
        <v>1149</v>
      </c>
      <c r="I1355" s="175"/>
      <c r="J1355" s="175"/>
      <c r="K1355" s="175"/>
      <c r="L1355" s="175">
        <v>0</v>
      </c>
      <c r="M1355" s="175">
        <v>1.0070000000000001E-3</v>
      </c>
      <c r="N1355" s="175">
        <v>0</v>
      </c>
      <c r="O1355" s="175">
        <v>0</v>
      </c>
    </row>
    <row r="1356" spans="2:15" x14ac:dyDescent="0.25">
      <c r="B1356" s="175" t="s">
        <v>1883</v>
      </c>
      <c r="C1356" s="175" t="s">
        <v>1150</v>
      </c>
      <c r="D1356" s="175">
        <v>363</v>
      </c>
      <c r="E1356" s="175">
        <v>990.00009999999997</v>
      </c>
      <c r="F1356" s="175">
        <v>1</v>
      </c>
      <c r="G1356" s="175" t="s">
        <v>1149</v>
      </c>
      <c r="H1356" s="175" t="s">
        <v>1149</v>
      </c>
      <c r="I1356" s="175"/>
      <c r="J1356" s="175"/>
      <c r="K1356" s="175"/>
      <c r="L1356" s="175">
        <v>0</v>
      </c>
      <c r="M1356" s="175">
        <v>1.8832E-3</v>
      </c>
      <c r="N1356" s="175">
        <v>0</v>
      </c>
      <c r="O1356" s="175">
        <v>0</v>
      </c>
    </row>
    <row r="1357" spans="2:15" x14ac:dyDescent="0.25">
      <c r="B1357" s="175" t="s">
        <v>1884</v>
      </c>
      <c r="C1357" s="175" t="s">
        <v>1150</v>
      </c>
      <c r="D1357" s="175">
        <v>363</v>
      </c>
      <c r="E1357" s="175">
        <v>990.00009999999997</v>
      </c>
      <c r="F1357" s="175">
        <v>10</v>
      </c>
      <c r="G1357" s="175" t="s">
        <v>1149</v>
      </c>
      <c r="H1357" s="175" t="s">
        <v>1149</v>
      </c>
      <c r="I1357" s="175"/>
      <c r="J1357" s="175"/>
      <c r="K1357" s="175"/>
      <c r="L1357" s="175">
        <v>0</v>
      </c>
      <c r="M1357" s="175">
        <v>1.601E-2</v>
      </c>
      <c r="N1357" s="175">
        <v>0</v>
      </c>
      <c r="O1357" s="175">
        <v>0</v>
      </c>
    </row>
    <row r="1358" spans="2:15" x14ac:dyDescent="0.25">
      <c r="B1358" s="175" t="s">
        <v>1885</v>
      </c>
      <c r="C1358" s="175" t="s">
        <v>1150</v>
      </c>
      <c r="D1358" s="175">
        <v>363</v>
      </c>
      <c r="E1358" s="175">
        <v>990.00009999999997</v>
      </c>
      <c r="F1358" s="175">
        <v>100</v>
      </c>
      <c r="G1358" s="175" t="s">
        <v>1149</v>
      </c>
      <c r="H1358" s="175" t="s">
        <v>1149</v>
      </c>
      <c r="I1358" s="175"/>
      <c r="J1358" s="175"/>
      <c r="K1358" s="175"/>
      <c r="L1358" s="175">
        <v>0</v>
      </c>
      <c r="M1358" s="175">
        <v>0.15979000000000002</v>
      </c>
      <c r="N1358" s="175">
        <v>0</v>
      </c>
      <c r="O1358" s="175">
        <v>0</v>
      </c>
    </row>
    <row r="1359" spans="2:15" x14ac:dyDescent="0.25">
      <c r="B1359" s="175" t="s">
        <v>1886</v>
      </c>
      <c r="C1359" s="175" t="s">
        <v>1150</v>
      </c>
      <c r="D1359" s="175">
        <v>990</v>
      </c>
      <c r="E1359" s="175">
        <v>3630.1</v>
      </c>
      <c r="F1359" s="175">
        <v>0.1</v>
      </c>
      <c r="G1359" s="175" t="s">
        <v>1149</v>
      </c>
      <c r="H1359" s="175" t="s">
        <v>1149</v>
      </c>
      <c r="I1359" s="175"/>
      <c r="J1359" s="175"/>
      <c r="K1359" s="175"/>
      <c r="L1359" s="175">
        <v>0</v>
      </c>
      <c r="M1359" s="175">
        <v>2.0999999999999999E-3</v>
      </c>
      <c r="N1359" s="175">
        <v>0</v>
      </c>
      <c r="O1359" s="175">
        <v>0</v>
      </c>
    </row>
    <row r="1360" spans="2:15" x14ac:dyDescent="0.25">
      <c r="B1360" s="175" t="s">
        <v>1887</v>
      </c>
      <c r="C1360" s="175" t="s">
        <v>1150</v>
      </c>
      <c r="D1360" s="175">
        <v>990</v>
      </c>
      <c r="E1360" s="175">
        <v>3630.1</v>
      </c>
      <c r="F1360" s="175">
        <v>1</v>
      </c>
      <c r="G1360" s="175" t="s">
        <v>1149</v>
      </c>
      <c r="H1360" s="175" t="s">
        <v>1149</v>
      </c>
      <c r="I1360" s="175"/>
      <c r="J1360" s="175"/>
      <c r="K1360" s="175"/>
      <c r="L1360" s="175">
        <v>0</v>
      </c>
      <c r="M1360" s="175">
        <v>2.0999999999999999E-3</v>
      </c>
      <c r="N1360" s="175">
        <v>0</v>
      </c>
      <c r="O1360" s="175">
        <v>0</v>
      </c>
    </row>
    <row r="1361" spans="2:15" x14ac:dyDescent="0.25">
      <c r="B1361" s="175" t="s">
        <v>1888</v>
      </c>
      <c r="C1361" s="175" t="s">
        <v>1150</v>
      </c>
      <c r="D1361" s="175">
        <v>990</v>
      </c>
      <c r="E1361" s="175">
        <v>3630.1</v>
      </c>
      <c r="F1361" s="175">
        <v>10</v>
      </c>
      <c r="G1361" s="175" t="s">
        <v>1149</v>
      </c>
      <c r="H1361" s="175" t="s">
        <v>1149</v>
      </c>
      <c r="I1361" s="175"/>
      <c r="J1361" s="175"/>
      <c r="K1361" s="175"/>
      <c r="L1361" s="175">
        <v>0</v>
      </c>
      <c r="M1361" s="175">
        <v>6.1979000000000001E-3</v>
      </c>
      <c r="N1361" s="175">
        <v>0</v>
      </c>
      <c r="O1361" s="175">
        <v>0</v>
      </c>
    </row>
    <row r="1362" spans="2:15" x14ac:dyDescent="0.25">
      <c r="B1362" s="175" t="s">
        <v>1889</v>
      </c>
      <c r="C1362" s="175" t="s">
        <v>1150</v>
      </c>
      <c r="D1362" s="175">
        <v>990</v>
      </c>
      <c r="E1362" s="175">
        <v>3630.1</v>
      </c>
      <c r="F1362" s="175">
        <v>100</v>
      </c>
      <c r="G1362" s="175" t="s">
        <v>1149</v>
      </c>
      <c r="H1362" s="175" t="s">
        <v>1149</v>
      </c>
      <c r="I1362" s="175"/>
      <c r="J1362" s="175"/>
      <c r="K1362" s="175"/>
      <c r="L1362" s="175">
        <v>0</v>
      </c>
      <c r="M1362" s="175">
        <v>5.8622E-2</v>
      </c>
      <c r="N1362" s="175">
        <v>0</v>
      </c>
      <c r="O1362" s="175">
        <v>0</v>
      </c>
    </row>
    <row r="1363" spans="2:15" x14ac:dyDescent="0.25">
      <c r="B1363" s="175" t="s">
        <v>1890</v>
      </c>
      <c r="C1363" s="175" t="s">
        <v>1150</v>
      </c>
      <c r="D1363" s="175">
        <v>990</v>
      </c>
      <c r="E1363" s="175">
        <v>3630.1</v>
      </c>
      <c r="F1363" s="175">
        <v>1000</v>
      </c>
      <c r="G1363" s="175" t="s">
        <v>1149</v>
      </c>
      <c r="H1363" s="175" t="s">
        <v>1149</v>
      </c>
      <c r="I1363" s="175"/>
      <c r="J1363" s="175"/>
      <c r="K1363" s="175"/>
      <c r="L1363" s="175">
        <v>0</v>
      </c>
      <c r="M1363" s="175">
        <v>0.58585999999999994</v>
      </c>
      <c r="N1363" s="175">
        <v>0</v>
      </c>
      <c r="O1363" s="175">
        <v>0</v>
      </c>
    </row>
    <row r="1364" spans="2:15" x14ac:dyDescent="0.25">
      <c r="B1364" s="175" t="s">
        <v>1891</v>
      </c>
      <c r="C1364" s="175" t="s">
        <v>1150</v>
      </c>
      <c r="D1364" s="175">
        <v>3630</v>
      </c>
      <c r="E1364" s="175">
        <v>11200.099999999999</v>
      </c>
      <c r="F1364" s="175">
        <v>0.1</v>
      </c>
      <c r="G1364" s="175" t="s">
        <v>1149</v>
      </c>
      <c r="H1364" s="175" t="s">
        <v>1149</v>
      </c>
      <c r="I1364" s="175"/>
      <c r="J1364" s="175"/>
      <c r="K1364" s="175"/>
      <c r="L1364" s="175">
        <v>0</v>
      </c>
      <c r="M1364" s="175">
        <v>1.6000000000000001E-3</v>
      </c>
      <c r="N1364" s="175">
        <v>0</v>
      </c>
      <c r="O1364" s="175">
        <v>0</v>
      </c>
    </row>
    <row r="1365" spans="2:15" x14ac:dyDescent="0.25">
      <c r="B1365" s="175" t="s">
        <v>1892</v>
      </c>
      <c r="C1365" s="175" t="s">
        <v>1150</v>
      </c>
      <c r="D1365" s="175">
        <v>3630</v>
      </c>
      <c r="E1365" s="175">
        <v>11200.099999999999</v>
      </c>
      <c r="F1365" s="175">
        <v>1</v>
      </c>
      <c r="G1365" s="175" t="s">
        <v>1149</v>
      </c>
      <c r="H1365" s="175" t="s">
        <v>1149</v>
      </c>
      <c r="I1365" s="175"/>
      <c r="J1365" s="175"/>
      <c r="K1365" s="175"/>
      <c r="L1365" s="175">
        <v>0</v>
      </c>
      <c r="M1365" s="175">
        <v>1.6000000000000001E-3</v>
      </c>
      <c r="N1365" s="175">
        <v>0</v>
      </c>
      <c r="O1365" s="175">
        <v>0</v>
      </c>
    </row>
    <row r="1366" spans="2:15" x14ac:dyDescent="0.25">
      <c r="B1366" s="175" t="s">
        <v>1893</v>
      </c>
      <c r="C1366" s="175" t="s">
        <v>1150</v>
      </c>
      <c r="D1366" s="175">
        <v>3630</v>
      </c>
      <c r="E1366" s="175">
        <v>11200.099999999999</v>
      </c>
      <c r="F1366" s="175">
        <v>10</v>
      </c>
      <c r="G1366" s="175" t="s">
        <v>1149</v>
      </c>
      <c r="H1366" s="175" t="s">
        <v>1149</v>
      </c>
      <c r="I1366" s="175"/>
      <c r="J1366" s="175"/>
      <c r="K1366" s="175"/>
      <c r="L1366" s="175">
        <v>0</v>
      </c>
      <c r="M1366" s="175">
        <v>2.2011999999999999E-3</v>
      </c>
      <c r="N1366" s="175">
        <v>0</v>
      </c>
      <c r="O1366" s="175">
        <v>0</v>
      </c>
    </row>
    <row r="1367" spans="2:15" x14ac:dyDescent="0.25">
      <c r="B1367" s="175" t="s">
        <v>1894</v>
      </c>
      <c r="C1367" s="175" t="s">
        <v>1150</v>
      </c>
      <c r="D1367" s="175">
        <v>3630</v>
      </c>
      <c r="E1367" s="175">
        <v>11200.099999999999</v>
      </c>
      <c r="F1367" s="175">
        <v>100</v>
      </c>
      <c r="G1367" s="175" t="s">
        <v>1149</v>
      </c>
      <c r="H1367" s="175" t="s">
        <v>1149</v>
      </c>
      <c r="I1367" s="175"/>
      <c r="J1367" s="175"/>
      <c r="K1367" s="175"/>
      <c r="L1367" s="175">
        <v>0</v>
      </c>
      <c r="M1367" s="175">
        <v>1.6050999999999999E-2</v>
      </c>
      <c r="N1367" s="175">
        <v>0</v>
      </c>
      <c r="O1367" s="175">
        <v>0</v>
      </c>
    </row>
    <row r="1368" spans="2:15" x14ac:dyDescent="0.25">
      <c r="B1368" s="175" t="s">
        <v>1895</v>
      </c>
      <c r="C1368" s="175" t="s">
        <v>1150</v>
      </c>
      <c r="D1368" s="175">
        <v>3630</v>
      </c>
      <c r="E1368" s="175">
        <v>11200.099999999999</v>
      </c>
      <c r="F1368" s="175">
        <v>1000</v>
      </c>
      <c r="G1368" s="175" t="s">
        <v>1149</v>
      </c>
      <c r="H1368" s="175" t="s">
        <v>1149</v>
      </c>
      <c r="I1368" s="175"/>
      <c r="J1368" s="175"/>
      <c r="K1368" s="175"/>
      <c r="L1368" s="175">
        <v>0</v>
      </c>
      <c r="M1368" s="175">
        <v>0.15979000000000002</v>
      </c>
      <c r="N1368" s="175">
        <v>0</v>
      </c>
      <c r="O1368" s="175">
        <v>0</v>
      </c>
    </row>
    <row r="1369" spans="2:15" x14ac:dyDescent="0.25">
      <c r="B1369" s="175" t="s">
        <v>1896</v>
      </c>
      <c r="C1369" s="175" t="s">
        <v>1150</v>
      </c>
      <c r="D1369" s="175">
        <v>11200</v>
      </c>
      <c r="E1369" s="175">
        <v>20900</v>
      </c>
      <c r="F1369" s="175">
        <v>0.1</v>
      </c>
      <c r="G1369" s="175" t="s">
        <v>1149</v>
      </c>
      <c r="H1369" s="175" t="s">
        <v>1149</v>
      </c>
      <c r="I1369" s="175"/>
      <c r="J1369" s="175"/>
      <c r="K1369" s="175"/>
      <c r="L1369" s="175">
        <v>0</v>
      </c>
      <c r="M1369" s="175">
        <v>0.15979000000000002</v>
      </c>
      <c r="N1369" s="175">
        <v>0</v>
      </c>
      <c r="O1369" s="175">
        <v>0</v>
      </c>
    </row>
    <row r="1370" spans="2:15" x14ac:dyDescent="0.25">
      <c r="B1370" s="175" t="s">
        <v>1897</v>
      </c>
      <c r="C1370" s="175" t="s">
        <v>1150</v>
      </c>
      <c r="D1370" s="175">
        <v>11200</v>
      </c>
      <c r="E1370" s="175">
        <v>20900</v>
      </c>
      <c r="F1370" s="175">
        <v>1</v>
      </c>
      <c r="G1370" s="175" t="s">
        <v>1149</v>
      </c>
      <c r="H1370" s="175" t="s">
        <v>1149</v>
      </c>
      <c r="I1370" s="175"/>
      <c r="J1370" s="175"/>
      <c r="K1370" s="175"/>
      <c r="L1370" s="175">
        <v>0</v>
      </c>
      <c r="M1370" s="175">
        <v>2.0999999999999999E-3</v>
      </c>
      <c r="N1370" s="175">
        <v>0</v>
      </c>
      <c r="O1370" s="175">
        <v>0</v>
      </c>
    </row>
    <row r="1371" spans="2:15" x14ac:dyDescent="0.25">
      <c r="B1371" s="175" t="s">
        <v>1898</v>
      </c>
      <c r="C1371" s="175" t="s">
        <v>1150</v>
      </c>
      <c r="D1371" s="175">
        <v>11200</v>
      </c>
      <c r="E1371" s="175">
        <v>20900</v>
      </c>
      <c r="F1371" s="175">
        <v>10</v>
      </c>
      <c r="G1371" s="175" t="s">
        <v>1149</v>
      </c>
      <c r="H1371" s="175" t="s">
        <v>1149</v>
      </c>
      <c r="I1371" s="175"/>
      <c r="J1371" s="175"/>
      <c r="K1371" s="175"/>
      <c r="L1371" s="175">
        <v>0</v>
      </c>
      <c r="M1371" s="175">
        <v>2.0999999999999999E-3</v>
      </c>
      <c r="N1371" s="175">
        <v>0</v>
      </c>
      <c r="O1371" s="175">
        <v>0</v>
      </c>
    </row>
    <row r="1372" spans="2:15" x14ac:dyDescent="0.25">
      <c r="B1372" s="175" t="s">
        <v>1899</v>
      </c>
      <c r="C1372" s="175" t="s">
        <v>1150</v>
      </c>
      <c r="D1372" s="175">
        <v>11200</v>
      </c>
      <c r="E1372" s="175">
        <v>20900</v>
      </c>
      <c r="F1372" s="175">
        <v>100</v>
      </c>
      <c r="G1372" s="175" t="s">
        <v>1149</v>
      </c>
      <c r="H1372" s="175" t="s">
        <v>1149</v>
      </c>
      <c r="I1372" s="175"/>
      <c r="J1372" s="175"/>
      <c r="K1372" s="175"/>
      <c r="L1372" s="175">
        <v>0</v>
      </c>
      <c r="M1372" s="175">
        <v>5.5466000000000005E-3</v>
      </c>
      <c r="N1372" s="175">
        <v>0</v>
      </c>
      <c r="O1372" s="175">
        <v>0</v>
      </c>
    </row>
    <row r="1373" spans="2:15" x14ac:dyDescent="0.25">
      <c r="B1373" s="175" t="s">
        <v>1900</v>
      </c>
      <c r="C1373" s="175" t="s">
        <v>1150</v>
      </c>
      <c r="D1373" s="175">
        <v>11200</v>
      </c>
      <c r="E1373" s="175">
        <v>20900</v>
      </c>
      <c r="F1373" s="175">
        <v>1000</v>
      </c>
      <c r="G1373" s="175" t="s">
        <v>1149</v>
      </c>
      <c r="H1373" s="175" t="s">
        <v>1149</v>
      </c>
      <c r="I1373" s="175"/>
      <c r="J1373" s="175"/>
      <c r="K1373" s="175"/>
      <c r="L1373" s="175">
        <v>0</v>
      </c>
      <c r="M1373" s="175">
        <v>5.1733000000000001E-2</v>
      </c>
      <c r="N1373" s="175">
        <v>0</v>
      </c>
      <c r="O1373" s="175">
        <v>0</v>
      </c>
    </row>
    <row r="1374" spans="2:15" x14ac:dyDescent="0.25">
      <c r="B1374" s="175" t="s">
        <v>1901</v>
      </c>
      <c r="C1374" s="175" t="s">
        <v>1150</v>
      </c>
      <c r="D1374" s="175">
        <v>20900</v>
      </c>
      <c r="E1374" s="175">
        <v>20901</v>
      </c>
      <c r="F1374" s="175">
        <v>0.1</v>
      </c>
      <c r="G1374" s="175" t="s">
        <v>1149</v>
      </c>
      <c r="H1374" s="175" t="s">
        <v>1149</v>
      </c>
      <c r="I1374" s="175"/>
      <c r="J1374" s="175"/>
      <c r="K1374" s="175"/>
      <c r="L1374" s="175">
        <v>0</v>
      </c>
      <c r="M1374" s="175">
        <v>0.15979000000000002</v>
      </c>
      <c r="N1374" s="175">
        <v>0</v>
      </c>
      <c r="O1374" s="175">
        <v>0</v>
      </c>
    </row>
    <row r="1375" spans="2:15" x14ac:dyDescent="0.25">
      <c r="B1375" s="175" t="s">
        <v>1902</v>
      </c>
      <c r="C1375" s="175" t="s">
        <v>1150</v>
      </c>
      <c r="D1375" s="175">
        <v>20900</v>
      </c>
      <c r="E1375" s="175">
        <v>20901</v>
      </c>
      <c r="F1375" s="175">
        <v>1</v>
      </c>
      <c r="G1375" s="175" t="s">
        <v>1149</v>
      </c>
      <c r="H1375" s="175" t="s">
        <v>1149</v>
      </c>
      <c r="I1375" s="175"/>
      <c r="J1375" s="175"/>
      <c r="K1375" s="175"/>
      <c r="L1375" s="175">
        <v>0</v>
      </c>
      <c r="M1375" s="175">
        <v>2.0999999999999999E-3</v>
      </c>
      <c r="N1375" s="175">
        <v>0</v>
      </c>
      <c r="O1375" s="175">
        <v>0</v>
      </c>
    </row>
    <row r="1376" spans="2:15" x14ac:dyDescent="0.25">
      <c r="B1376" s="175" t="s">
        <v>1903</v>
      </c>
      <c r="C1376" s="175" t="s">
        <v>1150</v>
      </c>
      <c r="D1376" s="175">
        <v>20900</v>
      </c>
      <c r="E1376" s="175">
        <v>20901</v>
      </c>
      <c r="F1376" s="175">
        <v>10</v>
      </c>
      <c r="G1376" s="175" t="s">
        <v>1149</v>
      </c>
      <c r="H1376" s="175" t="s">
        <v>1149</v>
      </c>
      <c r="I1376" s="175"/>
      <c r="J1376" s="175"/>
      <c r="K1376" s="175"/>
      <c r="L1376" s="175">
        <v>0</v>
      </c>
      <c r="M1376" s="175">
        <v>2.0999999999999999E-3</v>
      </c>
      <c r="N1376" s="175">
        <v>0</v>
      </c>
      <c r="O1376" s="175">
        <v>0</v>
      </c>
    </row>
    <row r="1377" spans="2:15" x14ac:dyDescent="0.25">
      <c r="B1377" s="175" t="s">
        <v>1904</v>
      </c>
      <c r="C1377" s="175" t="s">
        <v>1150</v>
      </c>
      <c r="D1377" s="175">
        <v>20900</v>
      </c>
      <c r="E1377" s="175">
        <v>20901</v>
      </c>
      <c r="F1377" s="175">
        <v>100</v>
      </c>
      <c r="G1377" s="175" t="s">
        <v>1149</v>
      </c>
      <c r="H1377" s="175" t="s">
        <v>1149</v>
      </c>
      <c r="I1377" s="175"/>
      <c r="J1377" s="175"/>
      <c r="K1377" s="175"/>
      <c r="L1377" s="175">
        <v>0</v>
      </c>
      <c r="M1377" s="175">
        <v>5.5466000000000005E-3</v>
      </c>
      <c r="N1377" s="175">
        <v>0</v>
      </c>
      <c r="O1377" s="175">
        <v>0</v>
      </c>
    </row>
    <row r="1378" spans="2:15" x14ac:dyDescent="0.25">
      <c r="B1378" s="175" t="s">
        <v>1905</v>
      </c>
      <c r="C1378" s="175" t="s">
        <v>1150</v>
      </c>
      <c r="D1378" s="175">
        <v>20900</v>
      </c>
      <c r="E1378" s="175">
        <v>20901</v>
      </c>
      <c r="F1378" s="175">
        <v>1000</v>
      </c>
      <c r="G1378" s="175" t="s">
        <v>1149</v>
      </c>
      <c r="H1378" s="175" t="s">
        <v>1149</v>
      </c>
      <c r="I1378" s="175"/>
      <c r="J1378" s="175"/>
      <c r="K1378" s="175"/>
      <c r="L1378" s="175">
        <v>0</v>
      </c>
      <c r="M1378" s="175">
        <v>5.1733000000000001E-2</v>
      </c>
      <c r="N1378" s="175">
        <v>0</v>
      </c>
      <c r="O1378" s="175">
        <v>0</v>
      </c>
    </row>
  </sheetData>
  <pageMargins left="0.7" right="0.7" top="0.75" bottom="0.75" header="0.3" footer="0.3"/>
  <pageSetup orientation="portrait" horizontalDpi="0" verticalDpi="0" r:id="rId1"/>
  <customProperties>
    <customPr name="%locator_row%" r:id="rId2"/>
    <customPr name="%startcell%" r:id="rId3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6"/>
  <sheetViews>
    <sheetView workbookViewId="0">
      <selection activeCell="B1" sqref="B1"/>
    </sheetView>
  </sheetViews>
  <sheetFormatPr defaultRowHeight="15" x14ac:dyDescent="0.25"/>
  <cols>
    <col min="2" max="2" width="35.85546875" customWidth="1"/>
    <col min="3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141</v>
      </c>
      <c r="B1" s="171">
        <v>44518</v>
      </c>
      <c r="C1" s="158" t="s">
        <v>47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C3" s="173" t="s">
        <v>142</v>
      </c>
      <c r="D3" s="173" t="s">
        <v>143</v>
      </c>
      <c r="E3" s="173" t="s">
        <v>144</v>
      </c>
      <c r="F3" s="173" t="s">
        <v>145</v>
      </c>
      <c r="G3" s="173" t="s">
        <v>146</v>
      </c>
      <c r="H3" s="173" t="s">
        <v>147</v>
      </c>
      <c r="I3" s="173" t="s">
        <v>148</v>
      </c>
      <c r="J3" s="173" t="s">
        <v>149</v>
      </c>
      <c r="K3" s="173" t="s">
        <v>150</v>
      </c>
      <c r="L3" s="173" t="s">
        <v>151</v>
      </c>
      <c r="M3" s="173" t="s">
        <v>62</v>
      </c>
      <c r="N3" s="173" t="s">
        <v>152</v>
      </c>
      <c r="O3" s="173" t="s">
        <v>153</v>
      </c>
      <c r="P3" s="67"/>
    </row>
    <row r="4" spans="1:16" x14ac:dyDescent="0.25">
      <c r="B4" t="str">
        <f>CONCATENATE(C4,F4,D4)</f>
        <v>DCV0.000000010</v>
      </c>
      <c r="C4" s="172" t="s">
        <v>108</v>
      </c>
      <c r="D4" s="172">
        <v>0</v>
      </c>
      <c r="E4" s="172">
        <v>0.1</v>
      </c>
      <c r="F4" s="172">
        <v>1E-8</v>
      </c>
      <c r="G4" s="172" t="s">
        <v>87</v>
      </c>
      <c r="H4" s="172" t="s">
        <v>8</v>
      </c>
      <c r="I4" s="172"/>
      <c r="J4" s="172"/>
      <c r="K4" s="172"/>
      <c r="L4" s="172">
        <v>0.62</v>
      </c>
      <c r="M4" s="172">
        <v>8</v>
      </c>
      <c r="N4" s="172">
        <v>0.60546</v>
      </c>
      <c r="O4" s="172">
        <v>8.1092000000000013</v>
      </c>
    </row>
    <row r="5" spans="1:16" x14ac:dyDescent="0.25">
      <c r="B5" t="str">
        <f t="shared" ref="B5:B68" si="0">CONCATENATE(C5,F5,D5)</f>
        <v>DCV0.00000010</v>
      </c>
      <c r="C5" s="172" t="s">
        <v>108</v>
      </c>
      <c r="D5" s="172">
        <v>0</v>
      </c>
      <c r="E5" s="172">
        <v>0.1</v>
      </c>
      <c r="F5" s="172">
        <v>1.0000000000000001E-7</v>
      </c>
      <c r="G5" s="172" t="s">
        <v>87</v>
      </c>
      <c r="H5" s="172" t="s">
        <v>8</v>
      </c>
      <c r="I5" s="172"/>
      <c r="J5" s="172"/>
      <c r="K5" s="172"/>
      <c r="L5" s="172">
        <v>0.62</v>
      </c>
      <c r="M5" s="172">
        <v>8.0237999999999996</v>
      </c>
      <c r="N5" s="172">
        <v>0.60819000000000001</v>
      </c>
      <c r="O5" s="172">
        <v>8.0937000000000001</v>
      </c>
    </row>
    <row r="6" spans="1:16" x14ac:dyDescent="0.25">
      <c r="B6" t="str">
        <f t="shared" si="0"/>
        <v>DCV0.0000010</v>
      </c>
      <c r="C6" s="172" t="s">
        <v>108</v>
      </c>
      <c r="D6" s="172">
        <v>0</v>
      </c>
      <c r="E6" s="172">
        <v>0.1</v>
      </c>
      <c r="F6" s="172">
        <v>9.9999999999999995E-7</v>
      </c>
      <c r="G6" s="172" t="s">
        <v>87</v>
      </c>
      <c r="H6" s="172" t="s">
        <v>8</v>
      </c>
      <c r="I6" s="172"/>
      <c r="J6" s="172"/>
      <c r="K6" s="172"/>
      <c r="L6" s="172">
        <v>0.8393799999999999</v>
      </c>
      <c r="M6" s="172">
        <v>6.9596</v>
      </c>
      <c r="N6" s="172">
        <v>0.83736999999999995</v>
      </c>
      <c r="O6" s="172">
        <v>6.9315999999999995</v>
      </c>
    </row>
    <row r="7" spans="1:16" x14ac:dyDescent="0.25">
      <c r="B7" t="str">
        <f t="shared" si="0"/>
        <v>DCV0.000010</v>
      </c>
      <c r="C7" s="172" t="s">
        <v>108</v>
      </c>
      <c r="D7" s="172">
        <v>0</v>
      </c>
      <c r="E7" s="172">
        <v>0.1</v>
      </c>
      <c r="F7" s="172">
        <v>1.0000000000000001E-5</v>
      </c>
      <c r="G7" s="172" t="s">
        <v>87</v>
      </c>
      <c r="H7" s="172" t="s">
        <v>8</v>
      </c>
      <c r="I7" s="172"/>
      <c r="J7" s="172"/>
      <c r="K7" s="172"/>
      <c r="L7" s="172">
        <v>5.8320999999999996</v>
      </c>
      <c r="M7" s="172">
        <v>1.4327000000000001</v>
      </c>
      <c r="N7" s="172">
        <v>5.8309999999999995</v>
      </c>
      <c r="O7" s="172">
        <v>1.3947000000000001</v>
      </c>
    </row>
    <row r="8" spans="1:16" x14ac:dyDescent="0.25">
      <c r="B8" t="str">
        <f t="shared" si="0"/>
        <v>DCV0.00010</v>
      </c>
      <c r="C8" s="172" t="s">
        <v>108</v>
      </c>
      <c r="D8" s="172">
        <v>0</v>
      </c>
      <c r="E8" s="172">
        <v>0.1</v>
      </c>
      <c r="F8" s="172">
        <v>1E-4</v>
      </c>
      <c r="G8" s="172" t="s">
        <v>87</v>
      </c>
      <c r="H8" s="172" t="s">
        <v>8</v>
      </c>
      <c r="I8" s="172"/>
      <c r="J8" s="172"/>
      <c r="K8" s="172"/>
      <c r="L8" s="172">
        <v>58.003999999999998</v>
      </c>
      <c r="M8" s="172">
        <v>0.15762999999999999</v>
      </c>
      <c r="N8" s="172">
        <v>58.003</v>
      </c>
      <c r="O8" s="172">
        <v>0.14187999999999998</v>
      </c>
    </row>
    <row r="9" spans="1:16" x14ac:dyDescent="0.25">
      <c r="B9" t="str">
        <f t="shared" si="0"/>
        <v>DCV0.0010</v>
      </c>
      <c r="C9" s="172" t="s">
        <v>108</v>
      </c>
      <c r="D9" s="172">
        <v>0</v>
      </c>
      <c r="E9" s="172">
        <v>0.1</v>
      </c>
      <c r="F9" s="172">
        <v>1E-3</v>
      </c>
      <c r="G9" s="172" t="s">
        <v>87</v>
      </c>
      <c r="H9" s="172" t="s">
        <v>8</v>
      </c>
      <c r="I9" s="172"/>
      <c r="J9" s="172"/>
      <c r="K9" s="172"/>
      <c r="L9" s="172">
        <v>580</v>
      </c>
      <c r="M9" s="172">
        <v>2.0492999999999997E-2</v>
      </c>
      <c r="N9" s="172">
        <v>580</v>
      </c>
      <c r="O9" s="172">
        <v>1.4191E-2</v>
      </c>
    </row>
    <row r="10" spans="1:16" x14ac:dyDescent="0.25">
      <c r="B10" t="str">
        <f>CONCATENATE(C10,F10,D10)</f>
        <v>DCV0.010</v>
      </c>
      <c r="C10" s="172" t="s">
        <v>108</v>
      </c>
      <c r="D10" s="172">
        <v>0</v>
      </c>
      <c r="E10" s="172">
        <v>0.1</v>
      </c>
      <c r="F10" s="172">
        <v>0.01</v>
      </c>
      <c r="G10" s="172" t="s">
        <v>87</v>
      </c>
      <c r="H10" s="172" t="s">
        <v>168</v>
      </c>
      <c r="I10" s="172"/>
      <c r="J10" s="172"/>
      <c r="K10" s="172"/>
      <c r="L10" s="172">
        <v>5.8</v>
      </c>
      <c r="M10" s="172">
        <v>3.9400000000000004E-6</v>
      </c>
      <c r="N10" s="172">
        <v>5.7999000000000001</v>
      </c>
      <c r="O10" s="172">
        <v>1.4190999999999999E-6</v>
      </c>
    </row>
    <row r="11" spans="1:16" x14ac:dyDescent="0.25">
      <c r="B11" t="str">
        <f t="shared" si="0"/>
        <v>DCV0.10</v>
      </c>
      <c r="C11" s="172" t="s">
        <v>108</v>
      </c>
      <c r="D11" s="172">
        <v>0</v>
      </c>
      <c r="E11" s="172">
        <v>0.1</v>
      </c>
      <c r="F11" s="172">
        <v>0.1</v>
      </c>
      <c r="G11" s="172" t="s">
        <v>87</v>
      </c>
      <c r="H11" s="172" t="s">
        <v>168</v>
      </c>
      <c r="I11" s="172"/>
      <c r="J11" s="172"/>
      <c r="K11" s="172"/>
      <c r="L11" s="172">
        <v>58</v>
      </c>
      <c r="M11" s="172">
        <v>1.1503E-6</v>
      </c>
      <c r="N11" s="172">
        <v>58</v>
      </c>
      <c r="O11" s="172">
        <v>1.4191E-7</v>
      </c>
    </row>
    <row r="12" spans="1:16" x14ac:dyDescent="0.25">
      <c r="B12" t="str">
        <f t="shared" si="0"/>
        <v>DCV10</v>
      </c>
      <c r="C12" s="172" t="s">
        <v>108</v>
      </c>
      <c r="D12" s="172">
        <v>0</v>
      </c>
      <c r="E12" s="172">
        <v>0.1</v>
      </c>
      <c r="F12" s="172">
        <v>1</v>
      </c>
      <c r="G12" s="172" t="s">
        <v>87</v>
      </c>
      <c r="H12" s="172" t="s">
        <v>168</v>
      </c>
      <c r="I12" s="172"/>
      <c r="J12" s="172"/>
      <c r="K12" s="172"/>
      <c r="L12" s="172">
        <v>580</v>
      </c>
      <c r="M12" s="172">
        <v>4.1753999999999997E-7</v>
      </c>
      <c r="N12" s="172">
        <v>580</v>
      </c>
      <c r="O12" s="172">
        <v>1.4191000000000001E-8</v>
      </c>
    </row>
    <row r="13" spans="1:16" x14ac:dyDescent="0.25">
      <c r="B13" t="str">
        <f t="shared" si="0"/>
        <v>DCV0.000000010.1</v>
      </c>
      <c r="C13" s="172" t="s">
        <v>108</v>
      </c>
      <c r="D13" s="172">
        <v>0.1</v>
      </c>
      <c r="E13" s="172">
        <v>1</v>
      </c>
      <c r="F13" s="172">
        <v>1E-8</v>
      </c>
      <c r="G13" s="172" t="s">
        <v>87</v>
      </c>
      <c r="H13" s="172" t="s">
        <v>8</v>
      </c>
      <c r="I13" s="172"/>
      <c r="J13" s="172"/>
      <c r="K13" s="172"/>
      <c r="L13" s="172">
        <v>0.44</v>
      </c>
      <c r="M13" s="172">
        <v>6</v>
      </c>
      <c r="N13" s="172">
        <v>0.43733</v>
      </c>
      <c r="O13" s="172">
        <v>5.9925999999999995</v>
      </c>
    </row>
    <row r="14" spans="1:16" x14ac:dyDescent="0.25">
      <c r="B14" t="str">
        <f t="shared" si="0"/>
        <v>DCV0.00000010.1</v>
      </c>
      <c r="C14" s="172" t="s">
        <v>108</v>
      </c>
      <c r="D14" s="172">
        <v>0.1</v>
      </c>
      <c r="E14" s="172">
        <v>1</v>
      </c>
      <c r="F14" s="172">
        <v>1.0000000000000001E-7</v>
      </c>
      <c r="G14" s="172" t="s">
        <v>87</v>
      </c>
      <c r="H14" s="172" t="s">
        <v>8</v>
      </c>
      <c r="I14" s="172"/>
      <c r="J14" s="172"/>
      <c r="K14" s="172"/>
      <c r="L14" s="172">
        <v>0.44094</v>
      </c>
      <c r="M14" s="172">
        <v>5.9899999999999993</v>
      </c>
      <c r="N14" s="172">
        <v>0.43909000000000004</v>
      </c>
      <c r="O14" s="172">
        <v>5.9911000000000003</v>
      </c>
    </row>
    <row r="15" spans="1:16" x14ac:dyDescent="0.25">
      <c r="B15" t="str">
        <f t="shared" si="0"/>
        <v>DCV0.0000010.1</v>
      </c>
      <c r="C15" s="172" t="s">
        <v>108</v>
      </c>
      <c r="D15" s="172">
        <v>0.1</v>
      </c>
      <c r="E15" s="172">
        <v>1</v>
      </c>
      <c r="F15" s="172">
        <v>9.9999999999999995E-7</v>
      </c>
      <c r="G15" s="172" t="s">
        <v>87</v>
      </c>
      <c r="H15" s="172" t="s">
        <v>8</v>
      </c>
      <c r="I15" s="172"/>
      <c r="J15" s="172"/>
      <c r="K15" s="172"/>
      <c r="L15" s="172">
        <v>0.60900999999999994</v>
      </c>
      <c r="M15" s="172">
        <v>5.8500000000000005</v>
      </c>
      <c r="N15" s="172">
        <v>0.60243999999999998</v>
      </c>
      <c r="O15" s="172">
        <v>5.8535999999999992</v>
      </c>
    </row>
    <row r="16" spans="1:16" x14ac:dyDescent="0.25">
      <c r="B16" t="str">
        <f t="shared" si="0"/>
        <v>DCV0.000010.1</v>
      </c>
      <c r="C16" s="172" t="s">
        <v>108</v>
      </c>
      <c r="D16" s="172">
        <v>0.1</v>
      </c>
      <c r="E16" s="172">
        <v>1</v>
      </c>
      <c r="F16" s="172">
        <v>1.0000000000000001E-5</v>
      </c>
      <c r="G16" s="172" t="s">
        <v>87</v>
      </c>
      <c r="H16" s="172" t="s">
        <v>8</v>
      </c>
      <c r="I16" s="172"/>
      <c r="J16" s="172"/>
      <c r="K16" s="172"/>
      <c r="L16" s="172">
        <v>5.5889999999999995</v>
      </c>
      <c r="M16" s="172">
        <v>3.0791999999999997</v>
      </c>
      <c r="N16" s="172">
        <v>5.5844999999999994</v>
      </c>
      <c r="O16" s="172">
        <v>3.0749000000000004</v>
      </c>
    </row>
    <row r="17" spans="2:15" x14ac:dyDescent="0.25">
      <c r="B17" t="str">
        <f t="shared" si="0"/>
        <v>DCV0.00010.1</v>
      </c>
      <c r="C17" s="172" t="s">
        <v>108</v>
      </c>
      <c r="D17" s="172">
        <v>0.1</v>
      </c>
      <c r="E17" s="172">
        <v>1</v>
      </c>
      <c r="F17" s="172">
        <v>1E-4</v>
      </c>
      <c r="G17" s="172" t="s">
        <v>87</v>
      </c>
      <c r="H17" s="172" t="s">
        <v>8</v>
      </c>
      <c r="I17" s="172"/>
      <c r="J17" s="172"/>
      <c r="K17" s="172"/>
      <c r="L17" s="172">
        <v>57.972999999999999</v>
      </c>
      <c r="M17" s="172">
        <v>0.3881</v>
      </c>
      <c r="N17" s="172">
        <v>57.970999999999997</v>
      </c>
      <c r="O17" s="172">
        <v>0.38452000000000003</v>
      </c>
    </row>
    <row r="18" spans="2:15" x14ac:dyDescent="0.25">
      <c r="B18" t="str">
        <f t="shared" si="0"/>
        <v>DCV0.0010.1</v>
      </c>
      <c r="C18" s="172" t="s">
        <v>108</v>
      </c>
      <c r="D18" s="172">
        <v>0.1</v>
      </c>
      <c r="E18" s="172">
        <v>1</v>
      </c>
      <c r="F18" s="172">
        <v>1E-3</v>
      </c>
      <c r="G18" s="172" t="s">
        <v>87</v>
      </c>
      <c r="H18" s="172" t="s">
        <v>8</v>
      </c>
      <c r="I18" s="172"/>
      <c r="J18" s="172"/>
      <c r="K18" s="172"/>
      <c r="L18" s="172">
        <v>580</v>
      </c>
      <c r="M18" s="172">
        <v>4.0018000000000005E-2</v>
      </c>
      <c r="N18" s="172">
        <v>579.96</v>
      </c>
      <c r="O18" s="172">
        <v>3.8571000000000001E-2</v>
      </c>
    </row>
    <row r="19" spans="2:15" x14ac:dyDescent="0.25">
      <c r="B19" t="str">
        <f t="shared" si="0"/>
        <v>DCV0.00000011</v>
      </c>
      <c r="C19" s="172" t="s">
        <v>108</v>
      </c>
      <c r="D19" s="172">
        <v>1</v>
      </c>
      <c r="E19" s="172">
        <v>10</v>
      </c>
      <c r="F19" s="172">
        <v>9.9999999999999995E-8</v>
      </c>
      <c r="G19" s="172" t="s">
        <v>87</v>
      </c>
      <c r="H19" s="172" t="s">
        <v>8</v>
      </c>
      <c r="I19" s="172"/>
      <c r="J19" s="172"/>
      <c r="K19" s="172"/>
      <c r="L19" s="172">
        <v>1.2000000000000002</v>
      </c>
      <c r="M19" s="172">
        <v>5.3</v>
      </c>
      <c r="N19" s="172">
        <v>0.75905</v>
      </c>
      <c r="O19" s="172">
        <v>5.3437000000000001</v>
      </c>
    </row>
    <row r="20" spans="2:15" x14ac:dyDescent="0.25">
      <c r="B20" t="str">
        <f t="shared" si="0"/>
        <v>DCV0.0000011</v>
      </c>
      <c r="C20" s="172" t="s">
        <v>108</v>
      </c>
      <c r="D20" s="172">
        <v>1</v>
      </c>
      <c r="E20" s="172">
        <v>10</v>
      </c>
      <c r="F20" s="172">
        <v>9.9999999999999995E-7</v>
      </c>
      <c r="G20" s="172" t="s">
        <v>87</v>
      </c>
      <c r="H20" s="172" t="s">
        <v>8</v>
      </c>
      <c r="I20" s="172"/>
      <c r="J20" s="172"/>
      <c r="K20" s="172"/>
      <c r="L20" s="172">
        <v>1.2000000000000002</v>
      </c>
      <c r="M20" s="172">
        <v>5.3409000000000004</v>
      </c>
      <c r="N20" s="172">
        <v>0.7889799999999999</v>
      </c>
      <c r="O20" s="172">
        <v>5.3410000000000002</v>
      </c>
    </row>
    <row r="21" spans="2:15" x14ac:dyDescent="0.25">
      <c r="B21" t="str">
        <f t="shared" si="0"/>
        <v>DCV0.000011</v>
      </c>
      <c r="C21" s="172" t="s">
        <v>108</v>
      </c>
      <c r="D21" s="172">
        <v>1</v>
      </c>
      <c r="E21" s="172">
        <v>10</v>
      </c>
      <c r="F21" s="172">
        <v>1.0000000000000001E-5</v>
      </c>
      <c r="G21" s="172" t="s">
        <v>87</v>
      </c>
      <c r="H21" s="172" t="s">
        <v>8</v>
      </c>
      <c r="I21" s="172"/>
      <c r="J21" s="172"/>
      <c r="K21" s="172"/>
      <c r="L21" s="172">
        <v>3.3010000000000002</v>
      </c>
      <c r="M21" s="172">
        <v>5.1204999999999998</v>
      </c>
      <c r="N21" s="172">
        <v>3.2984</v>
      </c>
      <c r="O21" s="172">
        <v>5.1207000000000003</v>
      </c>
    </row>
    <row r="22" spans="2:15" x14ac:dyDescent="0.25">
      <c r="B22" t="str">
        <f t="shared" si="0"/>
        <v>DCV0.00011</v>
      </c>
      <c r="C22" s="172" t="s">
        <v>108</v>
      </c>
      <c r="D22" s="172">
        <v>1</v>
      </c>
      <c r="E22" s="172">
        <v>10</v>
      </c>
      <c r="F22" s="172">
        <v>1E-4</v>
      </c>
      <c r="G22" s="172" t="s">
        <v>87</v>
      </c>
      <c r="H22" s="172" t="s">
        <v>8</v>
      </c>
      <c r="I22" s="172"/>
      <c r="J22" s="172"/>
      <c r="K22" s="172"/>
      <c r="L22" s="172">
        <v>55.980999999999995</v>
      </c>
      <c r="M22" s="172">
        <v>2.3401000000000001</v>
      </c>
      <c r="N22" s="172">
        <v>55.98</v>
      </c>
      <c r="O22" s="172">
        <v>2.34</v>
      </c>
    </row>
    <row r="23" spans="2:15" x14ac:dyDescent="0.25">
      <c r="B23" t="str">
        <f t="shared" si="0"/>
        <v>DCV0.0011</v>
      </c>
      <c r="C23" s="172" t="s">
        <v>108</v>
      </c>
      <c r="D23" s="172">
        <v>1</v>
      </c>
      <c r="E23" s="172">
        <v>10</v>
      </c>
      <c r="F23" s="172">
        <v>1E-3</v>
      </c>
      <c r="G23" s="172" t="s">
        <v>87</v>
      </c>
      <c r="H23" s="172" t="s">
        <v>8</v>
      </c>
      <c r="I23" s="172"/>
      <c r="J23" s="172"/>
      <c r="K23" s="172"/>
      <c r="L23" s="172">
        <v>579.76</v>
      </c>
      <c r="M23" s="172">
        <v>0.27723999999999999</v>
      </c>
      <c r="N23" s="172">
        <v>579.76</v>
      </c>
      <c r="O23" s="172">
        <v>0.27716000000000002</v>
      </c>
    </row>
    <row r="24" spans="2:15" x14ac:dyDescent="0.25">
      <c r="B24" t="str">
        <f t="shared" si="0"/>
        <v>DCV0.011</v>
      </c>
      <c r="C24" s="172" t="s">
        <v>108</v>
      </c>
      <c r="D24" s="172">
        <v>1</v>
      </c>
      <c r="E24" s="172">
        <v>10</v>
      </c>
      <c r="F24" s="172">
        <v>0.01</v>
      </c>
      <c r="G24" s="172" t="s">
        <v>87</v>
      </c>
      <c r="H24" s="172" t="s">
        <v>8</v>
      </c>
      <c r="I24" s="172"/>
      <c r="J24" s="172"/>
      <c r="K24" s="172"/>
      <c r="L24" s="172">
        <v>5800</v>
      </c>
      <c r="M24" s="172">
        <v>2.7807999999999999E-2</v>
      </c>
      <c r="N24" s="172">
        <v>5799.7000000000007</v>
      </c>
      <c r="O24" s="172">
        <v>2.7777E-2</v>
      </c>
    </row>
    <row r="25" spans="2:15" x14ac:dyDescent="0.25">
      <c r="B25" t="str">
        <f t="shared" si="0"/>
        <v>DCV0.00000110</v>
      </c>
      <c r="C25" s="172" t="s">
        <v>108</v>
      </c>
      <c r="D25" s="172">
        <v>10</v>
      </c>
      <c r="E25" s="172">
        <v>100</v>
      </c>
      <c r="F25" s="172">
        <v>9.9999999999999995E-7</v>
      </c>
      <c r="G25" s="172" t="s">
        <v>87</v>
      </c>
      <c r="H25" s="172" t="s">
        <v>8</v>
      </c>
      <c r="I25" s="172"/>
      <c r="J25" s="172"/>
      <c r="K25" s="172"/>
      <c r="L25" s="172">
        <v>34</v>
      </c>
      <c r="M25" s="172">
        <v>7.8</v>
      </c>
      <c r="N25" s="172">
        <v>33.131999999999998</v>
      </c>
      <c r="O25" s="172">
        <v>7.7866</v>
      </c>
    </row>
    <row r="26" spans="2:15" x14ac:dyDescent="0.25">
      <c r="B26" t="str">
        <f t="shared" si="0"/>
        <v>DCV0.0000110</v>
      </c>
      <c r="C26" s="172" t="s">
        <v>108</v>
      </c>
      <c r="D26" s="172">
        <v>10</v>
      </c>
      <c r="E26" s="172">
        <v>100</v>
      </c>
      <c r="F26" s="172">
        <v>1.0000000000000001E-5</v>
      </c>
      <c r="G26" s="172" t="s">
        <v>87</v>
      </c>
      <c r="H26" s="172" t="s">
        <v>8</v>
      </c>
      <c r="I26" s="172"/>
      <c r="J26" s="172"/>
      <c r="K26" s="172"/>
      <c r="L26" s="172">
        <v>34</v>
      </c>
      <c r="M26" s="172">
        <v>7.7847999999999997</v>
      </c>
      <c r="N26" s="172">
        <v>33.299999999999997</v>
      </c>
      <c r="O26" s="172">
        <v>7.7850999999999999</v>
      </c>
    </row>
    <row r="27" spans="2:15" x14ac:dyDescent="0.25">
      <c r="B27" t="str">
        <f t="shared" si="0"/>
        <v>DCV0.000110</v>
      </c>
      <c r="C27" s="172" t="s">
        <v>108</v>
      </c>
      <c r="D27" s="172">
        <v>10</v>
      </c>
      <c r="E27" s="172">
        <v>100</v>
      </c>
      <c r="F27" s="172">
        <v>1E-4</v>
      </c>
      <c r="G27" s="172" t="s">
        <v>87</v>
      </c>
      <c r="H27" s="172" t="s">
        <v>8</v>
      </c>
      <c r="I27" s="172"/>
      <c r="J27" s="172"/>
      <c r="K27" s="172"/>
      <c r="L27" s="172">
        <v>48.989999999999995</v>
      </c>
      <c r="M27" s="172">
        <v>7.6505000000000001</v>
      </c>
      <c r="N27" s="172">
        <v>48.722999999999999</v>
      </c>
      <c r="O27" s="172">
        <v>7.6513999999999998</v>
      </c>
    </row>
    <row r="28" spans="2:15" x14ac:dyDescent="0.25">
      <c r="B28" t="str">
        <f t="shared" si="0"/>
        <v>DCV0.00110</v>
      </c>
      <c r="C28" s="172" t="s">
        <v>108</v>
      </c>
      <c r="D28" s="172">
        <v>10</v>
      </c>
      <c r="E28" s="172">
        <v>100</v>
      </c>
      <c r="F28" s="172">
        <v>1E-3</v>
      </c>
      <c r="G28" s="172" t="s">
        <v>87</v>
      </c>
      <c r="H28" s="172" t="s">
        <v>8</v>
      </c>
      <c r="I28" s="172"/>
      <c r="J28" s="172"/>
      <c r="K28" s="172"/>
      <c r="L28" s="172">
        <v>545.46</v>
      </c>
      <c r="M28" s="172">
        <v>4.5282999999999998</v>
      </c>
      <c r="N28" s="172">
        <v>545.28</v>
      </c>
      <c r="O28" s="172">
        <v>4.5242000000000004</v>
      </c>
    </row>
    <row r="29" spans="2:15" x14ac:dyDescent="0.25">
      <c r="B29" t="str">
        <f t="shared" si="0"/>
        <v>DCV0.0110</v>
      </c>
      <c r="C29" s="172" t="s">
        <v>108</v>
      </c>
      <c r="D29" s="172">
        <v>10</v>
      </c>
      <c r="E29" s="172">
        <v>100</v>
      </c>
      <c r="F29" s="172">
        <v>0.01</v>
      </c>
      <c r="G29" s="172" t="s">
        <v>87</v>
      </c>
      <c r="H29" s="172" t="s">
        <v>8</v>
      </c>
      <c r="I29" s="172"/>
      <c r="J29" s="172"/>
      <c r="K29" s="172"/>
      <c r="L29" s="172">
        <v>5795</v>
      </c>
      <c r="M29" s="172">
        <v>0.61987000000000003</v>
      </c>
      <c r="N29" s="172">
        <v>5794.9000000000005</v>
      </c>
      <c r="O29" s="172">
        <v>0.61636999999999997</v>
      </c>
    </row>
    <row r="30" spans="2:15" x14ac:dyDescent="0.25">
      <c r="B30" t="str">
        <f t="shared" si="0"/>
        <v>DCV0.00001100</v>
      </c>
      <c r="C30" s="172" t="s">
        <v>108</v>
      </c>
      <c r="D30" s="172">
        <v>100</v>
      </c>
      <c r="E30" s="172">
        <v>1000</v>
      </c>
      <c r="F30" s="172">
        <v>1.0000000000000001E-5</v>
      </c>
      <c r="G30" s="172" t="s">
        <v>87</v>
      </c>
      <c r="H30" s="172" t="s">
        <v>168</v>
      </c>
      <c r="I30" s="172"/>
      <c r="J30" s="172"/>
      <c r="K30" s="172"/>
      <c r="L30" s="172">
        <v>0.11</v>
      </c>
      <c r="M30" s="172">
        <v>8.6999999999999994E-3</v>
      </c>
      <c r="N30" s="172">
        <v>0.10063999999999999</v>
      </c>
      <c r="O30" s="172">
        <v>8.6546999999999995E-3</v>
      </c>
    </row>
    <row r="31" spans="2:15" x14ac:dyDescent="0.25">
      <c r="B31" t="str">
        <f t="shared" si="0"/>
        <v>DCV0.0001100</v>
      </c>
      <c r="C31" s="172" t="s">
        <v>108</v>
      </c>
      <c r="D31" s="172">
        <v>100</v>
      </c>
      <c r="E31" s="172">
        <v>1000</v>
      </c>
      <c r="F31" s="172">
        <v>1E-4</v>
      </c>
      <c r="G31" s="172" t="s">
        <v>87</v>
      </c>
      <c r="H31" s="172" t="s">
        <v>168</v>
      </c>
      <c r="I31" s="172"/>
      <c r="J31" s="172"/>
      <c r="K31" s="172"/>
      <c r="L31" s="172">
        <v>0.11</v>
      </c>
      <c r="M31" s="172">
        <v>8.6528999999999998E-3</v>
      </c>
      <c r="N31" s="172">
        <v>0.10253</v>
      </c>
      <c r="O31" s="172">
        <v>8.6529999999999992E-3</v>
      </c>
    </row>
    <row r="32" spans="2:15" x14ac:dyDescent="0.25">
      <c r="B32" t="str">
        <f t="shared" si="0"/>
        <v>DCV0.001100</v>
      </c>
      <c r="C32" s="172" t="s">
        <v>108</v>
      </c>
      <c r="D32" s="172">
        <v>100</v>
      </c>
      <c r="E32" s="172">
        <v>1000</v>
      </c>
      <c r="F32" s="172">
        <v>1E-3</v>
      </c>
      <c r="G32" s="172" t="s">
        <v>87</v>
      </c>
      <c r="H32" s="172" t="s">
        <v>168</v>
      </c>
      <c r="I32" s="172"/>
      <c r="J32" s="172"/>
      <c r="K32" s="172"/>
      <c r="L32" s="172">
        <v>0.27989000000000003</v>
      </c>
      <c r="M32" s="172">
        <v>8.4975999999999993E-3</v>
      </c>
      <c r="N32" s="172">
        <v>0.27706999999999998</v>
      </c>
      <c r="O32" s="172">
        <v>8.4974999999999998E-3</v>
      </c>
    </row>
    <row r="33" spans="2:15" x14ac:dyDescent="0.25">
      <c r="B33" t="str">
        <f t="shared" si="0"/>
        <v>DCV0.01100</v>
      </c>
      <c r="C33" s="172" t="s">
        <v>108</v>
      </c>
      <c r="D33" s="172">
        <v>100</v>
      </c>
      <c r="E33" s="172">
        <v>1000</v>
      </c>
      <c r="F33" s="172">
        <v>0.01</v>
      </c>
      <c r="G33" s="172" t="s">
        <v>87</v>
      </c>
      <c r="H33" s="172" t="s">
        <v>168</v>
      </c>
      <c r="I33" s="172"/>
      <c r="J33" s="172"/>
      <c r="K33" s="172"/>
      <c r="L33" s="172">
        <v>5.3677000000000001</v>
      </c>
      <c r="M33" s="172">
        <v>5.1444000000000004E-3</v>
      </c>
      <c r="N33" s="172">
        <v>5.3662999999999998</v>
      </c>
      <c r="O33" s="172">
        <v>5.1358999999999997E-3</v>
      </c>
    </row>
    <row r="34" spans="2:15" x14ac:dyDescent="0.25">
      <c r="B34" t="str">
        <f t="shared" si="0"/>
        <v>DCV0.1100</v>
      </c>
      <c r="C34" s="172" t="s">
        <v>108</v>
      </c>
      <c r="D34" s="172">
        <v>100</v>
      </c>
      <c r="E34" s="172">
        <v>1000</v>
      </c>
      <c r="F34" s="172">
        <v>0.1</v>
      </c>
      <c r="G34" s="172" t="s">
        <v>87</v>
      </c>
      <c r="H34" s="172" t="s">
        <v>168</v>
      </c>
      <c r="I34" s="172"/>
      <c r="J34" s="172"/>
      <c r="K34" s="172"/>
      <c r="L34" s="172">
        <v>57.936</v>
      </c>
      <c r="M34" s="172">
        <v>7.2802999999999995E-4</v>
      </c>
      <c r="N34" s="172">
        <v>57.936</v>
      </c>
      <c r="O34" s="172">
        <v>7.2117999999999998E-4</v>
      </c>
    </row>
    <row r="35" spans="2:15" x14ac:dyDescent="0.25">
      <c r="B35" t="str">
        <f t="shared" si="0"/>
        <v>DCV1100</v>
      </c>
      <c r="C35" s="172" t="s">
        <v>108</v>
      </c>
      <c r="D35" s="172">
        <v>100</v>
      </c>
      <c r="E35" s="172">
        <v>1000</v>
      </c>
      <c r="F35" s="172">
        <v>1</v>
      </c>
      <c r="G35" s="172" t="s">
        <v>87</v>
      </c>
      <c r="H35" s="172" t="s">
        <v>168</v>
      </c>
      <c r="I35" s="172"/>
      <c r="J35" s="172"/>
      <c r="K35" s="172"/>
      <c r="L35" s="172">
        <v>579.99</v>
      </c>
      <c r="M35" s="172">
        <v>7.5300000000000001E-5</v>
      </c>
      <c r="N35" s="172">
        <v>579.92999999999995</v>
      </c>
      <c r="O35" s="172">
        <v>7.2527999999999994E-5</v>
      </c>
    </row>
    <row r="36" spans="2:15" x14ac:dyDescent="0.25">
      <c r="B36" t="str">
        <f t="shared" si="0"/>
        <v>DCA0.0000000000010</v>
      </c>
      <c r="C36" s="172" t="s">
        <v>110</v>
      </c>
      <c r="D36" s="172">
        <v>0</v>
      </c>
      <c r="E36" s="172">
        <v>9.9999999999999995E-8</v>
      </c>
      <c r="F36" s="172">
        <v>9.9999999999999998E-13</v>
      </c>
      <c r="G36" s="172" t="s">
        <v>186</v>
      </c>
      <c r="H36" s="172" t="s">
        <v>722</v>
      </c>
      <c r="I36" s="172"/>
      <c r="J36" s="172"/>
      <c r="K36" s="172"/>
      <c r="L36" s="172">
        <v>4.8000000000000001E-2</v>
      </c>
      <c r="M36" s="172">
        <v>33999.999999999993</v>
      </c>
      <c r="N36" s="172">
        <v>4.6246000000000002E-2</v>
      </c>
      <c r="O36" s="172">
        <v>34648.999999999993</v>
      </c>
    </row>
    <row r="37" spans="2:15" x14ac:dyDescent="0.25">
      <c r="B37" t="str">
        <f t="shared" si="0"/>
        <v>DCA0.000000000010</v>
      </c>
      <c r="C37" s="172" t="s">
        <v>110</v>
      </c>
      <c r="D37" s="172">
        <v>0</v>
      </c>
      <c r="E37" s="172">
        <v>9.9999999999999995E-8</v>
      </c>
      <c r="F37" s="172">
        <v>1.0000000000000001E-11</v>
      </c>
      <c r="G37" s="172" t="s">
        <v>186</v>
      </c>
      <c r="H37" s="172" t="s">
        <v>722</v>
      </c>
      <c r="I37" s="172"/>
      <c r="J37" s="172"/>
      <c r="K37" s="172"/>
      <c r="L37" s="172">
        <v>4.8000000000000001E-2</v>
      </c>
      <c r="M37" s="172">
        <v>33999.999999999993</v>
      </c>
      <c r="N37" s="172">
        <v>4.6601000000000004E-2</v>
      </c>
      <c r="O37" s="172">
        <v>34403</v>
      </c>
    </row>
    <row r="38" spans="2:15" x14ac:dyDescent="0.25">
      <c r="B38" t="str">
        <f t="shared" si="0"/>
        <v>DCA0.00000000010</v>
      </c>
      <c r="C38" s="172" t="s">
        <v>110</v>
      </c>
      <c r="D38" s="172">
        <v>0</v>
      </c>
      <c r="E38" s="172">
        <v>9.9999999999999995E-8</v>
      </c>
      <c r="F38" s="172">
        <v>1.0000000000000002E-10</v>
      </c>
      <c r="G38" s="172" t="s">
        <v>186</v>
      </c>
      <c r="H38" s="172" t="s">
        <v>722</v>
      </c>
      <c r="I38" s="172"/>
      <c r="J38" s="172"/>
      <c r="K38" s="172"/>
      <c r="L38" s="172">
        <v>7.4257000000000004E-2</v>
      </c>
      <c r="M38" s="172">
        <v>24026.999999999996</v>
      </c>
      <c r="N38" s="172">
        <v>7.3969999999999994E-2</v>
      </c>
      <c r="O38" s="172">
        <v>22146</v>
      </c>
    </row>
    <row r="39" spans="2:15" x14ac:dyDescent="0.25">
      <c r="B39" t="str">
        <f t="shared" si="0"/>
        <v>DCA0.0000000010</v>
      </c>
      <c r="C39" s="172" t="s">
        <v>110</v>
      </c>
      <c r="D39" s="172">
        <v>0</v>
      </c>
      <c r="E39" s="172">
        <v>9.9999999999999995E-8</v>
      </c>
      <c r="F39" s="172">
        <v>1.0000000000000001E-9</v>
      </c>
      <c r="G39" s="172" t="s">
        <v>186</v>
      </c>
      <c r="H39" s="172" t="s">
        <v>722</v>
      </c>
      <c r="I39" s="172"/>
      <c r="J39" s="172"/>
      <c r="K39" s="172"/>
      <c r="L39" s="172">
        <v>0.57934999999999992</v>
      </c>
      <c r="M39" s="172">
        <v>3897.9</v>
      </c>
      <c r="N39" s="172">
        <v>0.57919999999999994</v>
      </c>
      <c r="O39" s="172">
        <v>2870.3999999999996</v>
      </c>
    </row>
    <row r="40" spans="2:15" x14ac:dyDescent="0.25">
      <c r="B40" t="str">
        <f t="shared" si="0"/>
        <v>DCA0.000000010</v>
      </c>
      <c r="C40" s="172" t="s">
        <v>110</v>
      </c>
      <c r="D40" s="172">
        <v>0</v>
      </c>
      <c r="E40" s="172">
        <v>9.9999999999999995E-8</v>
      </c>
      <c r="F40" s="172">
        <v>1E-8</v>
      </c>
      <c r="G40" s="172" t="s">
        <v>186</v>
      </c>
      <c r="H40" s="172" t="s">
        <v>722</v>
      </c>
      <c r="I40" s="172"/>
      <c r="J40" s="172"/>
      <c r="K40" s="172"/>
      <c r="L40" s="172">
        <v>5.7737999999999996</v>
      </c>
      <c r="M40" s="172">
        <v>700.9</v>
      </c>
      <c r="N40" s="172">
        <v>5.7736999999999998</v>
      </c>
      <c r="O40" s="172">
        <v>288.02</v>
      </c>
    </row>
    <row r="41" spans="2:15" x14ac:dyDescent="0.25">
      <c r="B41" t="str">
        <f t="shared" si="0"/>
        <v>DCA0.00000010</v>
      </c>
      <c r="C41" s="172" t="s">
        <v>110</v>
      </c>
      <c r="D41" s="172">
        <v>0</v>
      </c>
      <c r="E41" s="172">
        <v>9.9999999999999995E-8</v>
      </c>
      <c r="F41" s="172">
        <v>1.0000000000000001E-7</v>
      </c>
      <c r="G41" s="172" t="s">
        <v>186</v>
      </c>
      <c r="H41" s="172" t="s">
        <v>722</v>
      </c>
      <c r="I41" s="172"/>
      <c r="J41" s="172"/>
      <c r="K41" s="172"/>
      <c r="L41" s="172">
        <v>57.735999999999997</v>
      </c>
      <c r="M41" s="172">
        <v>193.97</v>
      </c>
      <c r="N41" s="172">
        <v>57.735999999999997</v>
      </c>
      <c r="O41" s="172">
        <v>28.802999999999997</v>
      </c>
    </row>
    <row r="42" spans="2:15" x14ac:dyDescent="0.25">
      <c r="B42" t="str">
        <f t="shared" si="0"/>
        <v>DCA0.0000010</v>
      </c>
      <c r="C42" s="172" t="s">
        <v>110</v>
      </c>
      <c r="D42" s="172">
        <v>0</v>
      </c>
      <c r="E42" s="172">
        <v>9.9999999999999995E-8</v>
      </c>
      <c r="F42" s="172">
        <v>1.0000000000000002E-6</v>
      </c>
      <c r="G42" s="172" t="s">
        <v>186</v>
      </c>
      <c r="H42" s="172" t="s">
        <v>722</v>
      </c>
      <c r="I42" s="172"/>
      <c r="J42" s="172"/>
      <c r="K42" s="172"/>
      <c r="L42" s="172">
        <v>577.36</v>
      </c>
      <c r="M42" s="172">
        <v>68.944999999999993</v>
      </c>
      <c r="N42" s="172">
        <v>577.36</v>
      </c>
      <c r="O42" s="172">
        <v>2.8802999999999996</v>
      </c>
    </row>
    <row r="43" spans="2:15" x14ac:dyDescent="0.25">
      <c r="B43" t="str">
        <f t="shared" si="0"/>
        <v>DCA0.000010</v>
      </c>
      <c r="C43" s="172" t="s">
        <v>110</v>
      </c>
      <c r="D43" s="172">
        <v>0</v>
      </c>
      <c r="E43" s="172">
        <v>9.9999999999999995E-8</v>
      </c>
      <c r="F43" s="172">
        <v>1.0000000000000001E-5</v>
      </c>
      <c r="G43" s="172" t="s">
        <v>186</v>
      </c>
      <c r="H43" s="172" t="s">
        <v>722</v>
      </c>
      <c r="I43" s="172"/>
      <c r="J43" s="172"/>
      <c r="K43" s="172"/>
      <c r="L43" s="172">
        <v>5773.6</v>
      </c>
      <c r="M43" s="172">
        <v>26.713999999999999</v>
      </c>
      <c r="N43" s="172">
        <v>5773.6</v>
      </c>
      <c r="O43" s="172">
        <v>0.28802999999999995</v>
      </c>
    </row>
    <row r="44" spans="2:15" x14ac:dyDescent="0.25">
      <c r="B44" t="str">
        <f t="shared" si="0"/>
        <v>DCA0.00010</v>
      </c>
      <c r="C44" s="172" t="s">
        <v>110</v>
      </c>
      <c r="D44" s="172">
        <v>0</v>
      </c>
      <c r="E44" s="172">
        <v>9.9999999999999995E-8</v>
      </c>
      <c r="F44" s="172">
        <v>1E-4</v>
      </c>
      <c r="G44" s="172" t="s">
        <v>186</v>
      </c>
      <c r="H44" s="172" t="s">
        <v>722</v>
      </c>
      <c r="I44" s="172"/>
      <c r="J44" s="172"/>
      <c r="K44" s="172"/>
      <c r="L44" s="172">
        <v>57736</v>
      </c>
      <c r="M44" s="172">
        <v>10.598999999999998</v>
      </c>
      <c r="N44" s="172">
        <v>57736</v>
      </c>
      <c r="O44" s="172">
        <v>2.8735999999999998E-2</v>
      </c>
    </row>
    <row r="45" spans="2:15" x14ac:dyDescent="0.25">
      <c r="B45" t="str">
        <f t="shared" si="0"/>
        <v>DCA0.0010</v>
      </c>
      <c r="C45" s="172" t="s">
        <v>110</v>
      </c>
      <c r="D45" s="172">
        <v>0</v>
      </c>
      <c r="E45" s="172">
        <v>9.9999999999999995E-8</v>
      </c>
      <c r="F45" s="172">
        <v>1E-3</v>
      </c>
      <c r="G45" s="172" t="s">
        <v>186</v>
      </c>
      <c r="H45" s="172" t="s">
        <v>722</v>
      </c>
      <c r="I45" s="172"/>
      <c r="J45" s="172"/>
      <c r="K45" s="172"/>
      <c r="L45" s="172">
        <v>577360</v>
      </c>
      <c r="M45" s="172">
        <v>4.2309000000000001</v>
      </c>
      <c r="N45" s="172">
        <v>577360</v>
      </c>
      <c r="O45" s="172">
        <v>0</v>
      </c>
    </row>
    <row r="46" spans="2:15" x14ac:dyDescent="0.25">
      <c r="B46" t="str">
        <f t="shared" si="0"/>
        <v>DCA0.010</v>
      </c>
      <c r="C46" s="172" t="s">
        <v>110</v>
      </c>
      <c r="D46" s="172">
        <v>0</v>
      </c>
      <c r="E46" s="172">
        <v>9.9999999999999995E-8</v>
      </c>
      <c r="F46" s="172">
        <v>0.01</v>
      </c>
      <c r="G46" s="172" t="s">
        <v>186</v>
      </c>
      <c r="H46" s="172" t="s">
        <v>722</v>
      </c>
      <c r="I46" s="172"/>
      <c r="J46" s="172"/>
      <c r="K46" s="172"/>
      <c r="L46" s="172">
        <v>5773600</v>
      </c>
      <c r="M46" s="172">
        <v>1.6932999999999998</v>
      </c>
      <c r="N46" s="172">
        <v>5773600</v>
      </c>
      <c r="O46" s="172">
        <v>0</v>
      </c>
    </row>
    <row r="47" spans="2:15" x14ac:dyDescent="0.25">
      <c r="B47" t="str">
        <f t="shared" si="0"/>
        <v>DCA0.10</v>
      </c>
      <c r="C47" s="172" t="s">
        <v>110</v>
      </c>
      <c r="D47" s="172">
        <v>0</v>
      </c>
      <c r="E47" s="172">
        <v>9.9999999999999995E-8</v>
      </c>
      <c r="F47" s="172">
        <v>0.1</v>
      </c>
      <c r="G47" s="172" t="s">
        <v>186</v>
      </c>
      <c r="H47" s="172" t="s">
        <v>722</v>
      </c>
      <c r="I47" s="172"/>
      <c r="J47" s="172"/>
      <c r="K47" s="172"/>
      <c r="L47" s="172">
        <v>57736000</v>
      </c>
      <c r="M47" s="172">
        <v>0.75257999999999992</v>
      </c>
      <c r="N47" s="172">
        <v>57736000</v>
      </c>
      <c r="O47" s="172">
        <v>0</v>
      </c>
    </row>
    <row r="48" spans="2:15" x14ac:dyDescent="0.25">
      <c r="B48" t="str">
        <f t="shared" si="0"/>
        <v>DCA0.0000000000010.0000001</v>
      </c>
      <c r="C48" s="172" t="s">
        <v>110</v>
      </c>
      <c r="D48" s="172">
        <v>9.9999999999999995E-8</v>
      </c>
      <c r="E48" s="172">
        <v>9.9999999999999995E-7</v>
      </c>
      <c r="F48" s="172">
        <v>9.9999999999999998E-13</v>
      </c>
      <c r="G48" s="172" t="s">
        <v>186</v>
      </c>
      <c r="H48" s="172" t="s">
        <v>722</v>
      </c>
      <c r="I48" s="172"/>
      <c r="J48" s="172"/>
      <c r="K48" s="172"/>
      <c r="L48" s="172">
        <v>4.8000000000000001E-2</v>
      </c>
      <c r="M48" s="172">
        <v>23000</v>
      </c>
      <c r="N48" s="172">
        <v>4.6073000000000003E-2</v>
      </c>
      <c r="O48" s="172">
        <v>24826</v>
      </c>
    </row>
    <row r="49" spans="2:15" x14ac:dyDescent="0.25">
      <c r="B49" t="str">
        <f t="shared" si="0"/>
        <v>DCA0.000000000010.0000001</v>
      </c>
      <c r="C49" s="172" t="s">
        <v>110</v>
      </c>
      <c r="D49" s="172">
        <v>9.9999999999999995E-8</v>
      </c>
      <c r="E49" s="172">
        <v>9.9999999999999995E-7</v>
      </c>
      <c r="F49" s="172">
        <v>9.9999999999999994E-12</v>
      </c>
      <c r="G49" s="172" t="s">
        <v>186</v>
      </c>
      <c r="H49" s="172" t="s">
        <v>722</v>
      </c>
      <c r="I49" s="172"/>
      <c r="J49" s="172"/>
      <c r="K49" s="172"/>
      <c r="L49" s="172">
        <v>4.8000000000000001E-2</v>
      </c>
      <c r="M49" s="172">
        <v>23271</v>
      </c>
      <c r="N49" s="172">
        <v>4.6424E-2</v>
      </c>
      <c r="O49" s="172">
        <v>24708</v>
      </c>
    </row>
    <row r="50" spans="2:15" x14ac:dyDescent="0.25">
      <c r="B50" t="str">
        <f t="shared" si="0"/>
        <v>DCA0.00000000010.0000001</v>
      </c>
      <c r="C50" s="172" t="s">
        <v>110</v>
      </c>
      <c r="D50" s="172">
        <v>9.9999999999999995E-8</v>
      </c>
      <c r="E50" s="172">
        <v>9.9999999999999995E-7</v>
      </c>
      <c r="F50" s="172">
        <v>1E-10</v>
      </c>
      <c r="G50" s="172" t="s">
        <v>186</v>
      </c>
      <c r="H50" s="172" t="s">
        <v>722</v>
      </c>
      <c r="I50" s="172"/>
      <c r="J50" s="172"/>
      <c r="K50" s="172"/>
      <c r="L50" s="172">
        <v>7.4091000000000004E-2</v>
      </c>
      <c r="M50" s="172">
        <v>17690</v>
      </c>
      <c r="N50" s="172">
        <v>7.3660000000000003E-2</v>
      </c>
      <c r="O50" s="172">
        <v>17772</v>
      </c>
    </row>
    <row r="51" spans="2:15" x14ac:dyDescent="0.25">
      <c r="B51" t="str">
        <f t="shared" si="0"/>
        <v>DCA0.0000000010.0000001</v>
      </c>
      <c r="C51" s="172" t="s">
        <v>110</v>
      </c>
      <c r="D51" s="172">
        <v>9.9999999999999995E-8</v>
      </c>
      <c r="E51" s="172">
        <v>9.9999999999999995E-7</v>
      </c>
      <c r="F51" s="172">
        <v>1.0000000000000001E-9</v>
      </c>
      <c r="G51" s="172" t="s">
        <v>186</v>
      </c>
      <c r="H51" s="172" t="s">
        <v>722</v>
      </c>
      <c r="I51" s="172"/>
      <c r="J51" s="172"/>
      <c r="K51" s="172"/>
      <c r="L51" s="172">
        <v>0.57935999999999999</v>
      </c>
      <c r="M51" s="172">
        <v>2553.1999999999998</v>
      </c>
      <c r="N51" s="172">
        <v>0.57913999999999999</v>
      </c>
      <c r="O51" s="172">
        <v>2554.1</v>
      </c>
    </row>
    <row r="52" spans="2:15" x14ac:dyDescent="0.25">
      <c r="B52" t="str">
        <f t="shared" si="0"/>
        <v>DCA0.000000010.0000001</v>
      </c>
      <c r="C52" s="172" t="s">
        <v>110</v>
      </c>
      <c r="D52" s="172">
        <v>9.9999999999999995E-8</v>
      </c>
      <c r="E52" s="172">
        <v>9.9999999999999995E-7</v>
      </c>
      <c r="F52" s="172">
        <v>1E-8</v>
      </c>
      <c r="G52" s="172" t="s">
        <v>186</v>
      </c>
      <c r="H52" s="172" t="s">
        <v>722</v>
      </c>
      <c r="I52" s="172"/>
      <c r="J52" s="172"/>
      <c r="K52" s="172"/>
      <c r="L52" s="172">
        <v>5.7737999999999996</v>
      </c>
      <c r="M52" s="172">
        <v>256.81</v>
      </c>
      <c r="N52" s="172">
        <v>5.7736999999999998</v>
      </c>
      <c r="O52" s="172">
        <v>256.81</v>
      </c>
    </row>
    <row r="53" spans="2:15" x14ac:dyDescent="0.25">
      <c r="B53" t="str">
        <f t="shared" si="0"/>
        <v>DCA0.00000010.0000001</v>
      </c>
      <c r="C53" s="172" t="s">
        <v>110</v>
      </c>
      <c r="D53" s="172">
        <v>9.9999999999999995E-8</v>
      </c>
      <c r="E53" s="172">
        <v>9.9999999999999995E-7</v>
      </c>
      <c r="F53" s="172">
        <v>9.9999999999999995E-8</v>
      </c>
      <c r="G53" s="172" t="s">
        <v>186</v>
      </c>
      <c r="H53" s="172" t="s">
        <v>722</v>
      </c>
      <c r="I53" s="172"/>
      <c r="J53" s="172"/>
      <c r="K53" s="172"/>
      <c r="L53" s="172">
        <v>57.735999999999997</v>
      </c>
      <c r="M53" s="172">
        <v>25.681999999999999</v>
      </c>
      <c r="N53" s="172">
        <v>57.735999999999997</v>
      </c>
      <c r="O53" s="172">
        <v>25.681999999999999</v>
      </c>
    </row>
    <row r="54" spans="2:15" x14ac:dyDescent="0.25">
      <c r="B54" t="str">
        <f t="shared" si="0"/>
        <v>DCA0.0000000000010.000001</v>
      </c>
      <c r="C54" s="172" t="s">
        <v>110</v>
      </c>
      <c r="D54" s="172">
        <v>9.9999999999999995E-7</v>
      </c>
      <c r="E54" s="172">
        <v>1.0000000000000001E-5</v>
      </c>
      <c r="F54" s="172">
        <v>9.9999999999999998E-13</v>
      </c>
      <c r="G54" s="172" t="s">
        <v>186</v>
      </c>
      <c r="H54" s="172" t="s">
        <v>722</v>
      </c>
      <c r="I54" s="172"/>
      <c r="J54" s="172"/>
      <c r="K54" s="172"/>
      <c r="L54" s="172">
        <v>0.13</v>
      </c>
      <c r="M54" s="172">
        <v>25000</v>
      </c>
      <c r="N54" s="172">
        <v>0.11375</v>
      </c>
      <c r="O54" s="172">
        <v>25625</v>
      </c>
    </row>
    <row r="55" spans="2:15" x14ac:dyDescent="0.25">
      <c r="B55" t="str">
        <f t="shared" si="0"/>
        <v>DCA0.000000000010.000001</v>
      </c>
      <c r="C55" s="172" t="s">
        <v>110</v>
      </c>
      <c r="D55" s="172">
        <v>9.9999999999999995E-7</v>
      </c>
      <c r="E55" s="172">
        <v>1.0000000000000001E-5</v>
      </c>
      <c r="F55" s="172">
        <v>1.0000000000000001E-11</v>
      </c>
      <c r="G55" s="172" t="s">
        <v>186</v>
      </c>
      <c r="H55" s="172" t="s">
        <v>722</v>
      </c>
      <c r="I55" s="172"/>
      <c r="J55" s="172"/>
      <c r="K55" s="172"/>
      <c r="L55" s="172">
        <v>0.13</v>
      </c>
      <c r="M55" s="172">
        <v>25119</v>
      </c>
      <c r="N55" s="172">
        <v>0.11388999999999999</v>
      </c>
      <c r="O55" s="172">
        <v>25617</v>
      </c>
    </row>
    <row r="56" spans="2:15" x14ac:dyDescent="0.25">
      <c r="B56" t="str">
        <f t="shared" si="0"/>
        <v>DCA0.00000000010.000001</v>
      </c>
      <c r="C56" s="172" t="s">
        <v>110</v>
      </c>
      <c r="D56" s="172">
        <v>9.9999999999999995E-7</v>
      </c>
      <c r="E56" s="172">
        <v>1.0000000000000001E-5</v>
      </c>
      <c r="F56" s="172">
        <v>1E-10</v>
      </c>
      <c r="G56" s="172" t="s">
        <v>186</v>
      </c>
      <c r="H56" s="172" t="s">
        <v>722</v>
      </c>
      <c r="I56" s="172"/>
      <c r="J56" s="172"/>
      <c r="K56" s="172"/>
      <c r="L56" s="172">
        <v>0.13</v>
      </c>
      <c r="M56" s="172">
        <v>24832</v>
      </c>
      <c r="N56" s="172">
        <v>0.12602000000000002</v>
      </c>
      <c r="O56" s="172">
        <v>24846</v>
      </c>
    </row>
    <row r="57" spans="2:15" x14ac:dyDescent="0.25">
      <c r="B57" t="str">
        <f t="shared" si="0"/>
        <v>DCA0.0000000010.000001</v>
      </c>
      <c r="C57" s="172" t="s">
        <v>110</v>
      </c>
      <c r="D57" s="172">
        <v>9.9999999999999995E-7</v>
      </c>
      <c r="E57" s="172">
        <v>1.0000000000000001E-5</v>
      </c>
      <c r="F57" s="172">
        <v>1.0000000000000001E-9</v>
      </c>
      <c r="G57" s="172" t="s">
        <v>186</v>
      </c>
      <c r="H57" s="172" t="s">
        <v>722</v>
      </c>
      <c r="I57" s="172"/>
      <c r="J57" s="172"/>
      <c r="K57" s="172"/>
      <c r="L57" s="172">
        <v>0.58395999999999992</v>
      </c>
      <c r="M57" s="172">
        <v>10197</v>
      </c>
      <c r="N57" s="172">
        <v>0.58373999999999993</v>
      </c>
      <c r="O57" s="172">
        <v>10200</v>
      </c>
    </row>
    <row r="58" spans="2:15" x14ac:dyDescent="0.25">
      <c r="B58" t="str">
        <f t="shared" si="0"/>
        <v>DCA0.000000010.000001</v>
      </c>
      <c r="C58" s="172" t="s">
        <v>110</v>
      </c>
      <c r="D58" s="172">
        <v>9.9999999999999995E-7</v>
      </c>
      <c r="E58" s="172">
        <v>1.0000000000000001E-5</v>
      </c>
      <c r="F58" s="172">
        <v>1E-8</v>
      </c>
      <c r="G58" s="172" t="s">
        <v>186</v>
      </c>
      <c r="H58" s="172" t="s">
        <v>722</v>
      </c>
      <c r="I58" s="172"/>
      <c r="J58" s="172"/>
      <c r="K58" s="172"/>
      <c r="L58" s="172">
        <v>5.7741999999999996</v>
      </c>
      <c r="M58" s="172">
        <v>1129.1000000000001</v>
      </c>
      <c r="N58" s="172">
        <v>5.7740999999999998</v>
      </c>
      <c r="O58" s="172">
        <v>1129.1000000000001</v>
      </c>
    </row>
    <row r="59" spans="2:15" x14ac:dyDescent="0.25">
      <c r="B59" t="str">
        <f t="shared" si="0"/>
        <v>DCA0.00000010.000001</v>
      </c>
      <c r="C59" s="172" t="s">
        <v>110</v>
      </c>
      <c r="D59" s="172">
        <v>9.9999999999999995E-7</v>
      </c>
      <c r="E59" s="172">
        <v>1.0000000000000001E-5</v>
      </c>
      <c r="F59" s="172">
        <v>9.9999999999999995E-8</v>
      </c>
      <c r="G59" s="172" t="s">
        <v>186</v>
      </c>
      <c r="H59" s="172" t="s">
        <v>722</v>
      </c>
      <c r="I59" s="172"/>
      <c r="J59" s="172"/>
      <c r="K59" s="172"/>
      <c r="L59" s="172">
        <v>57.735999999999997</v>
      </c>
      <c r="M59" s="172">
        <v>113.04</v>
      </c>
      <c r="N59" s="172">
        <v>57.734999999999999</v>
      </c>
      <c r="O59" s="172">
        <v>113.04</v>
      </c>
    </row>
    <row r="60" spans="2:15" x14ac:dyDescent="0.25">
      <c r="B60" t="str">
        <f t="shared" si="0"/>
        <v>DCA0.000000000010.00001</v>
      </c>
      <c r="C60" s="172" t="s">
        <v>110</v>
      </c>
      <c r="D60" s="172">
        <v>1.0000000000000001E-5</v>
      </c>
      <c r="E60" s="172">
        <v>1E-4</v>
      </c>
      <c r="F60" s="172">
        <v>9.9999999999999994E-12</v>
      </c>
      <c r="G60" s="172" t="s">
        <v>186</v>
      </c>
      <c r="H60" s="172" t="s">
        <v>722</v>
      </c>
      <c r="I60" s="172"/>
      <c r="J60" s="172"/>
      <c r="K60" s="172"/>
      <c r="L60" s="172">
        <v>0.16</v>
      </c>
      <c r="M60" s="172">
        <v>23000</v>
      </c>
      <c r="N60" s="172">
        <v>0.11411</v>
      </c>
      <c r="O60" s="172">
        <v>23000</v>
      </c>
    </row>
    <row r="61" spans="2:15" x14ac:dyDescent="0.25">
      <c r="B61" t="str">
        <f t="shared" si="0"/>
        <v>DCA0.00000000010.00001</v>
      </c>
      <c r="C61" s="172" t="s">
        <v>110</v>
      </c>
      <c r="D61" s="172">
        <v>1.0000000000000001E-5</v>
      </c>
      <c r="E61" s="172">
        <v>1E-4</v>
      </c>
      <c r="F61" s="172">
        <v>1E-10</v>
      </c>
      <c r="G61" s="172" t="s">
        <v>186</v>
      </c>
      <c r="H61" s="172" t="s">
        <v>722</v>
      </c>
      <c r="I61" s="172"/>
      <c r="J61" s="172"/>
      <c r="K61" s="172"/>
      <c r="L61" s="172">
        <v>0.16</v>
      </c>
      <c r="M61" s="172">
        <v>23403</v>
      </c>
      <c r="N61" s="172">
        <v>0.11928</v>
      </c>
      <c r="O61" s="172">
        <v>23403</v>
      </c>
    </row>
    <row r="62" spans="2:15" x14ac:dyDescent="0.25">
      <c r="B62" t="str">
        <f t="shared" si="0"/>
        <v>DCA0.0000000010.00001</v>
      </c>
      <c r="C62" s="172" t="s">
        <v>110</v>
      </c>
      <c r="D62" s="172">
        <v>1.0000000000000001E-5</v>
      </c>
      <c r="E62" s="172">
        <v>1E-4</v>
      </c>
      <c r="F62" s="172">
        <v>1.0000000000000001E-9</v>
      </c>
      <c r="G62" s="172" t="s">
        <v>186</v>
      </c>
      <c r="H62" s="172" t="s">
        <v>722</v>
      </c>
      <c r="I62" s="172"/>
      <c r="J62" s="172"/>
      <c r="K62" s="172"/>
      <c r="L62" s="172">
        <v>0.47123999999999999</v>
      </c>
      <c r="M62" s="172">
        <v>20574</v>
      </c>
      <c r="N62" s="172">
        <v>0.46866000000000002</v>
      </c>
      <c r="O62" s="172">
        <v>20574</v>
      </c>
    </row>
    <row r="63" spans="2:15" x14ac:dyDescent="0.25">
      <c r="B63" t="str">
        <f t="shared" si="0"/>
        <v>DCA0.000000010.00001</v>
      </c>
      <c r="C63" s="172" t="s">
        <v>110</v>
      </c>
      <c r="D63" s="172">
        <v>1.0000000000000001E-5</v>
      </c>
      <c r="E63" s="172">
        <v>1E-4</v>
      </c>
      <c r="F63" s="172">
        <v>1E-8</v>
      </c>
      <c r="G63" s="172" t="s">
        <v>186</v>
      </c>
      <c r="H63" s="172" t="s">
        <v>722</v>
      </c>
      <c r="I63" s="172"/>
      <c r="J63" s="172"/>
      <c r="K63" s="172"/>
      <c r="L63" s="172">
        <v>5.7303999999999995</v>
      </c>
      <c r="M63" s="172">
        <v>5486.9000000000005</v>
      </c>
      <c r="N63" s="172">
        <v>5.7294</v>
      </c>
      <c r="O63" s="172">
        <v>5486.9000000000005</v>
      </c>
    </row>
    <row r="64" spans="2:15" x14ac:dyDescent="0.25">
      <c r="B64" t="str">
        <f t="shared" si="0"/>
        <v>DCA0.00000010.00001</v>
      </c>
      <c r="C64" s="172" t="s">
        <v>110</v>
      </c>
      <c r="D64" s="172">
        <v>1.0000000000000001E-5</v>
      </c>
      <c r="E64" s="172">
        <v>1E-4</v>
      </c>
      <c r="F64" s="172">
        <v>9.9999999999999995E-8</v>
      </c>
      <c r="G64" s="172" t="s">
        <v>186</v>
      </c>
      <c r="H64" s="172" t="s">
        <v>722</v>
      </c>
      <c r="I64" s="172"/>
      <c r="J64" s="172"/>
      <c r="K64" s="172"/>
      <c r="L64" s="172">
        <v>57.730999999999995</v>
      </c>
      <c r="M64" s="172">
        <v>581.51</v>
      </c>
      <c r="N64" s="172">
        <v>57.730999999999995</v>
      </c>
      <c r="O64" s="172">
        <v>581.51</v>
      </c>
    </row>
    <row r="65" spans="2:15" x14ac:dyDescent="0.25">
      <c r="B65" t="str">
        <f t="shared" si="0"/>
        <v>DCA0.0000010.00001</v>
      </c>
      <c r="C65" s="172" t="s">
        <v>110</v>
      </c>
      <c r="D65" s="172">
        <v>1.0000000000000001E-5</v>
      </c>
      <c r="E65" s="172">
        <v>1E-4</v>
      </c>
      <c r="F65" s="172">
        <v>9.9999999999999995E-7</v>
      </c>
      <c r="G65" s="172" t="s">
        <v>186</v>
      </c>
      <c r="H65" s="172" t="s">
        <v>722</v>
      </c>
      <c r="I65" s="172"/>
      <c r="J65" s="172"/>
      <c r="K65" s="172"/>
      <c r="L65" s="172">
        <v>577.35</v>
      </c>
      <c r="M65" s="172">
        <v>61.585000000000001</v>
      </c>
      <c r="N65" s="172">
        <v>577.35</v>
      </c>
      <c r="O65" s="172">
        <v>61.585000000000001</v>
      </c>
    </row>
    <row r="66" spans="2:15" x14ac:dyDescent="0.25">
      <c r="B66" t="str">
        <f t="shared" si="0"/>
        <v>DCA0.00000000010.0001</v>
      </c>
      <c r="C66" s="172" t="s">
        <v>110</v>
      </c>
      <c r="D66" s="172">
        <v>1E-4</v>
      </c>
      <c r="E66" s="172">
        <v>1E-3</v>
      </c>
      <c r="F66" s="172">
        <v>1E-10</v>
      </c>
      <c r="G66" s="172" t="s">
        <v>186</v>
      </c>
      <c r="H66" s="172" t="s">
        <v>722</v>
      </c>
      <c r="I66" s="172"/>
      <c r="J66" s="172"/>
      <c r="K66" s="172"/>
      <c r="L66" s="172">
        <v>6.3</v>
      </c>
      <c r="M66" s="172">
        <v>23000</v>
      </c>
      <c r="N66" s="172">
        <v>5.7455999999999996</v>
      </c>
      <c r="O66" s="172">
        <v>23552</v>
      </c>
    </row>
    <row r="67" spans="2:15" x14ac:dyDescent="0.25">
      <c r="B67" t="str">
        <f t="shared" si="0"/>
        <v>DCA0.0000000010.0001</v>
      </c>
      <c r="C67" s="172" t="s">
        <v>110</v>
      </c>
      <c r="D67" s="172">
        <v>1E-4</v>
      </c>
      <c r="E67" s="172">
        <v>1E-3</v>
      </c>
      <c r="F67" s="172">
        <v>1.0000000000000001E-9</v>
      </c>
      <c r="G67" s="172" t="s">
        <v>186</v>
      </c>
      <c r="H67" s="172" t="s">
        <v>722</v>
      </c>
      <c r="I67" s="172"/>
      <c r="J67" s="172"/>
      <c r="K67" s="172"/>
      <c r="L67" s="172">
        <v>6.3</v>
      </c>
      <c r="M67" s="172">
        <v>23340</v>
      </c>
      <c r="N67" s="172">
        <v>5.7675000000000001</v>
      </c>
      <c r="O67" s="172">
        <v>23536</v>
      </c>
    </row>
    <row r="68" spans="2:15" x14ac:dyDescent="0.25">
      <c r="B68" t="str">
        <f t="shared" si="0"/>
        <v>DCA0.000000010.0001</v>
      </c>
      <c r="C68" s="172" t="s">
        <v>110</v>
      </c>
      <c r="D68" s="172">
        <v>1E-4</v>
      </c>
      <c r="E68" s="172">
        <v>1E-3</v>
      </c>
      <c r="F68" s="172">
        <v>1E-8</v>
      </c>
      <c r="G68" s="172" t="s">
        <v>186</v>
      </c>
      <c r="H68" s="172" t="s">
        <v>722</v>
      </c>
      <c r="I68" s="172"/>
      <c r="J68" s="172"/>
      <c r="K68" s="172"/>
      <c r="L68" s="172">
        <v>7.7387999999999995</v>
      </c>
      <c r="M68" s="172">
        <v>22133</v>
      </c>
      <c r="N68" s="172">
        <v>7.7351000000000001</v>
      </c>
      <c r="O68" s="172">
        <v>22126</v>
      </c>
    </row>
    <row r="69" spans="2:15" x14ac:dyDescent="0.25">
      <c r="B69" t="str">
        <f t="shared" ref="B69:B132" si="1">CONCATENATE(C69,F69,D69)</f>
        <v>DCA0.00000010.0001</v>
      </c>
      <c r="C69" s="172" t="s">
        <v>110</v>
      </c>
      <c r="D69" s="172">
        <v>1E-4</v>
      </c>
      <c r="E69" s="172">
        <v>1E-3</v>
      </c>
      <c r="F69" s="172">
        <v>1.0000000000000001E-7</v>
      </c>
      <c r="G69" s="172" t="s">
        <v>186</v>
      </c>
      <c r="H69" s="172" t="s">
        <v>722</v>
      </c>
      <c r="I69" s="172"/>
      <c r="J69" s="172"/>
      <c r="K69" s="172"/>
      <c r="L69" s="172">
        <v>57.585999999999999</v>
      </c>
      <c r="M69" s="172">
        <v>7177.2</v>
      </c>
      <c r="N69" s="172">
        <v>57.585000000000001</v>
      </c>
      <c r="O69" s="172">
        <v>7158.5</v>
      </c>
    </row>
    <row r="70" spans="2:15" x14ac:dyDescent="0.25">
      <c r="B70" t="str">
        <f t="shared" si="1"/>
        <v>DCA0.0000010.0001</v>
      </c>
      <c r="C70" s="172" t="s">
        <v>110</v>
      </c>
      <c r="D70" s="172">
        <v>1E-4</v>
      </c>
      <c r="E70" s="172">
        <v>1E-3</v>
      </c>
      <c r="F70" s="172">
        <v>9.9999999999999995E-7</v>
      </c>
      <c r="G70" s="172" t="s">
        <v>186</v>
      </c>
      <c r="H70" s="172" t="s">
        <v>722</v>
      </c>
      <c r="I70" s="172"/>
      <c r="J70" s="172"/>
      <c r="K70" s="172"/>
      <c r="L70" s="172">
        <v>577.34</v>
      </c>
      <c r="M70" s="172">
        <v>770.78</v>
      </c>
      <c r="N70" s="172">
        <v>577.34</v>
      </c>
      <c r="O70" s="172">
        <v>762.27</v>
      </c>
    </row>
    <row r="71" spans="2:15" x14ac:dyDescent="0.25">
      <c r="B71" t="str">
        <f t="shared" si="1"/>
        <v>DCA0.000010.0001</v>
      </c>
      <c r="C71" s="172" t="s">
        <v>110</v>
      </c>
      <c r="D71" s="172">
        <v>1E-4</v>
      </c>
      <c r="E71" s="172">
        <v>1E-3</v>
      </c>
      <c r="F71" s="172">
        <v>1.0000000000000001E-5</v>
      </c>
      <c r="G71" s="172" t="s">
        <v>186</v>
      </c>
      <c r="H71" s="172" t="s">
        <v>722</v>
      </c>
      <c r="I71" s="172"/>
      <c r="J71" s="172"/>
      <c r="K71" s="172"/>
      <c r="L71" s="172">
        <v>5773.6</v>
      </c>
      <c r="M71" s="172">
        <v>79.686000000000007</v>
      </c>
      <c r="N71" s="172">
        <v>5773.5</v>
      </c>
      <c r="O71" s="172">
        <v>76.28</v>
      </c>
    </row>
    <row r="72" spans="2:15" x14ac:dyDescent="0.25">
      <c r="B72" t="str">
        <f t="shared" si="1"/>
        <v>DCA0.0000000010.001</v>
      </c>
      <c r="C72" s="172" t="s">
        <v>110</v>
      </c>
      <c r="D72" s="172">
        <v>1E-3</v>
      </c>
      <c r="E72" s="172">
        <v>0.01</v>
      </c>
      <c r="F72" s="172">
        <v>1.0000000000000001E-9</v>
      </c>
      <c r="G72" s="172" t="s">
        <v>186</v>
      </c>
      <c r="H72" s="172" t="s">
        <v>15</v>
      </c>
      <c r="I72" s="172"/>
      <c r="J72" s="172"/>
      <c r="K72" s="172"/>
      <c r="L72" s="172">
        <v>6.4000000000000001E-2</v>
      </c>
      <c r="M72" s="172">
        <v>23</v>
      </c>
      <c r="N72" s="172">
        <v>5.7395000000000002E-2</v>
      </c>
      <c r="O72" s="172">
        <v>23.593</v>
      </c>
    </row>
    <row r="73" spans="2:15" x14ac:dyDescent="0.25">
      <c r="B73" t="str">
        <f t="shared" si="1"/>
        <v>DCA0.000000010.001</v>
      </c>
      <c r="C73" s="172" t="s">
        <v>110</v>
      </c>
      <c r="D73" s="172">
        <v>1E-3</v>
      </c>
      <c r="E73" s="172">
        <v>0.01</v>
      </c>
      <c r="F73" s="172">
        <v>1E-8</v>
      </c>
      <c r="G73" s="172" t="s">
        <v>186</v>
      </c>
      <c r="H73" s="172" t="s">
        <v>15</v>
      </c>
      <c r="I73" s="172"/>
      <c r="J73" s="172"/>
      <c r="K73" s="172"/>
      <c r="L73" s="172">
        <v>6.4000000000000001E-2</v>
      </c>
      <c r="M73" s="172">
        <v>23.490000000000002</v>
      </c>
      <c r="N73" s="172">
        <v>5.7620999999999999E-2</v>
      </c>
      <c r="O73" s="172">
        <v>23.576000000000001</v>
      </c>
    </row>
    <row r="74" spans="2:15" x14ac:dyDescent="0.25">
      <c r="B74" t="str">
        <f t="shared" si="1"/>
        <v>DCA0.00000010.001</v>
      </c>
      <c r="C74" s="172" t="s">
        <v>110</v>
      </c>
      <c r="D74" s="172">
        <v>1E-3</v>
      </c>
      <c r="E74" s="172">
        <v>0.01</v>
      </c>
      <c r="F74" s="172">
        <v>1.0000000000000001E-7</v>
      </c>
      <c r="G74" s="172" t="s">
        <v>186</v>
      </c>
      <c r="H74" s="172" t="s">
        <v>15</v>
      </c>
      <c r="I74" s="172"/>
      <c r="J74" s="172"/>
      <c r="K74" s="172"/>
      <c r="L74" s="172">
        <v>7.7329999999999996E-2</v>
      </c>
      <c r="M74" s="172">
        <v>22.172999999999998</v>
      </c>
      <c r="N74" s="172">
        <v>7.7294000000000002E-2</v>
      </c>
      <c r="O74" s="172">
        <v>22.166</v>
      </c>
    </row>
    <row r="75" spans="2:15" x14ac:dyDescent="0.25">
      <c r="B75" t="str">
        <f t="shared" si="1"/>
        <v>DCA0.0000010.001</v>
      </c>
      <c r="C75" s="172" t="s">
        <v>110</v>
      </c>
      <c r="D75" s="172">
        <v>1E-3</v>
      </c>
      <c r="E75" s="172">
        <v>0.01</v>
      </c>
      <c r="F75" s="172">
        <v>9.9999999999999995E-7</v>
      </c>
      <c r="G75" s="172" t="s">
        <v>186</v>
      </c>
      <c r="H75" s="172" t="s">
        <v>15</v>
      </c>
      <c r="I75" s="172"/>
      <c r="J75" s="172"/>
      <c r="K75" s="172"/>
      <c r="L75" s="172">
        <v>0.57583999999999991</v>
      </c>
      <c r="M75" s="172">
        <v>7.1948999999999996</v>
      </c>
      <c r="N75" s="172">
        <v>0.57582999999999995</v>
      </c>
      <c r="O75" s="172">
        <v>7.1763000000000003</v>
      </c>
    </row>
    <row r="76" spans="2:15" x14ac:dyDescent="0.25">
      <c r="B76" t="str">
        <f t="shared" si="1"/>
        <v>DCA0.000010.001</v>
      </c>
      <c r="C76" s="172" t="s">
        <v>110</v>
      </c>
      <c r="D76" s="172">
        <v>1E-3</v>
      </c>
      <c r="E76" s="172">
        <v>0.01</v>
      </c>
      <c r="F76" s="172">
        <v>1.0000000000000001E-5</v>
      </c>
      <c r="G76" s="172" t="s">
        <v>186</v>
      </c>
      <c r="H76" s="172" t="s">
        <v>15</v>
      </c>
      <c r="I76" s="172"/>
      <c r="J76" s="172"/>
      <c r="K76" s="172"/>
      <c r="L76" s="172">
        <v>5.7733999999999996</v>
      </c>
      <c r="M76" s="172">
        <v>0.77276999999999996</v>
      </c>
      <c r="N76" s="172">
        <v>5.7733999999999996</v>
      </c>
      <c r="O76" s="172">
        <v>0.76426000000000005</v>
      </c>
    </row>
    <row r="77" spans="2:15" x14ac:dyDescent="0.25">
      <c r="B77" t="str">
        <f t="shared" si="1"/>
        <v>DCA0.00010.001</v>
      </c>
      <c r="C77" s="172" t="s">
        <v>110</v>
      </c>
      <c r="D77" s="172">
        <v>1E-3</v>
      </c>
      <c r="E77" s="172">
        <v>0.01</v>
      </c>
      <c r="F77" s="172">
        <v>1E-4</v>
      </c>
      <c r="G77" s="172" t="s">
        <v>186</v>
      </c>
      <c r="H77" s="172" t="s">
        <v>15</v>
      </c>
      <c r="I77" s="172"/>
      <c r="J77" s="172"/>
      <c r="K77" s="172"/>
      <c r="L77" s="172">
        <v>57.735999999999997</v>
      </c>
      <c r="M77" s="172">
        <v>7.9884999999999998E-2</v>
      </c>
      <c r="N77" s="172">
        <v>57.734999999999999</v>
      </c>
      <c r="O77" s="172">
        <v>7.6478999999999991E-2</v>
      </c>
    </row>
    <row r="78" spans="2:15" x14ac:dyDescent="0.25">
      <c r="B78" t="str">
        <f t="shared" si="1"/>
        <v>DCA0.000000010.01</v>
      </c>
      <c r="C78" s="172" t="s">
        <v>110</v>
      </c>
      <c r="D78" s="172">
        <v>0.01</v>
      </c>
      <c r="E78" s="172">
        <v>0.1</v>
      </c>
      <c r="F78" s="172">
        <v>1E-8</v>
      </c>
      <c r="G78" s="172" t="s">
        <v>186</v>
      </c>
      <c r="H78" s="172" t="s">
        <v>15</v>
      </c>
      <c r="I78" s="172"/>
      <c r="J78" s="172"/>
      <c r="K78" s="172"/>
      <c r="L78" s="172">
        <v>0.67</v>
      </c>
      <c r="M78" s="172">
        <v>40</v>
      </c>
      <c r="N78" s="172">
        <v>0.57450999999999997</v>
      </c>
      <c r="O78" s="172">
        <v>40.857999999999997</v>
      </c>
    </row>
    <row r="79" spans="2:15" x14ac:dyDescent="0.25">
      <c r="B79" t="str">
        <f t="shared" si="1"/>
        <v>DCA0.00000010.01</v>
      </c>
      <c r="C79" s="172" t="s">
        <v>110</v>
      </c>
      <c r="D79" s="172">
        <v>0.01</v>
      </c>
      <c r="E79" s="172">
        <v>0.1</v>
      </c>
      <c r="F79" s="172">
        <v>1.0000000000000001E-7</v>
      </c>
      <c r="G79" s="172" t="s">
        <v>186</v>
      </c>
      <c r="H79" s="172" t="s">
        <v>15</v>
      </c>
      <c r="I79" s="172"/>
      <c r="J79" s="172"/>
      <c r="K79" s="172"/>
      <c r="L79" s="172">
        <v>0.67</v>
      </c>
      <c r="M79" s="172">
        <v>40.353999999999999</v>
      </c>
      <c r="N79" s="172">
        <v>0.57628999999999997</v>
      </c>
      <c r="O79" s="172">
        <v>40.844000000000001</v>
      </c>
    </row>
    <row r="80" spans="2:15" x14ac:dyDescent="0.25">
      <c r="B80" t="str">
        <f t="shared" si="1"/>
        <v>DCA0.0000010.01</v>
      </c>
      <c r="C80" s="172" t="s">
        <v>110</v>
      </c>
      <c r="D80" s="172">
        <v>0.01</v>
      </c>
      <c r="E80" s="172">
        <v>0.1</v>
      </c>
      <c r="F80" s="172">
        <v>9.9999999999999995E-7</v>
      </c>
      <c r="G80" s="172" t="s">
        <v>186</v>
      </c>
      <c r="H80" s="172" t="s">
        <v>15</v>
      </c>
      <c r="I80" s="172"/>
      <c r="J80" s="172"/>
      <c r="K80" s="172"/>
      <c r="L80" s="172">
        <v>0.75325999999999993</v>
      </c>
      <c r="M80" s="172">
        <v>39.474000000000004</v>
      </c>
      <c r="N80" s="172">
        <v>0.74493999999999994</v>
      </c>
      <c r="O80" s="172">
        <v>39.510000000000005</v>
      </c>
    </row>
    <row r="81" spans="2:15" x14ac:dyDescent="0.25">
      <c r="B81" t="str">
        <f t="shared" si="1"/>
        <v>DCA0.000010.01</v>
      </c>
      <c r="C81" s="172" t="s">
        <v>110</v>
      </c>
      <c r="D81" s="172">
        <v>0.01</v>
      </c>
      <c r="E81" s="172">
        <v>0.1</v>
      </c>
      <c r="F81" s="172">
        <v>1.0000000000000001E-5</v>
      </c>
      <c r="G81" s="172" t="s">
        <v>186</v>
      </c>
      <c r="H81" s="172" t="s">
        <v>15</v>
      </c>
      <c r="I81" s="172"/>
      <c r="J81" s="172"/>
      <c r="K81" s="172"/>
      <c r="L81" s="172">
        <v>5.6886000000000001</v>
      </c>
      <c r="M81" s="172">
        <v>17.430999999999997</v>
      </c>
      <c r="N81" s="172">
        <v>5.6829999999999998</v>
      </c>
      <c r="O81" s="172">
        <v>17.368000000000002</v>
      </c>
    </row>
    <row r="82" spans="2:15" x14ac:dyDescent="0.25">
      <c r="B82" t="str">
        <f t="shared" si="1"/>
        <v>DCA0.00010.01</v>
      </c>
      <c r="C82" s="172" t="s">
        <v>110</v>
      </c>
      <c r="D82" s="172">
        <v>0.01</v>
      </c>
      <c r="E82" s="172">
        <v>0.1</v>
      </c>
      <c r="F82" s="172">
        <v>1E-4</v>
      </c>
      <c r="G82" s="172" t="s">
        <v>186</v>
      </c>
      <c r="H82" s="172" t="s">
        <v>15</v>
      </c>
      <c r="I82" s="172"/>
      <c r="J82" s="172"/>
      <c r="K82" s="172"/>
      <c r="L82" s="172">
        <v>57.725999999999999</v>
      </c>
      <c r="M82" s="172">
        <v>2.0333999999999999</v>
      </c>
      <c r="N82" s="172">
        <v>57.723999999999997</v>
      </c>
      <c r="O82" s="172">
        <v>1.9935</v>
      </c>
    </row>
    <row r="83" spans="2:15" x14ac:dyDescent="0.25">
      <c r="B83" t="str">
        <f t="shared" si="1"/>
        <v>DCA0.0010.01</v>
      </c>
      <c r="C83" s="172" t="s">
        <v>110</v>
      </c>
      <c r="D83" s="172">
        <v>0.01</v>
      </c>
      <c r="E83" s="172">
        <v>0.1</v>
      </c>
      <c r="F83" s="172">
        <v>1E-3</v>
      </c>
      <c r="G83" s="172" t="s">
        <v>186</v>
      </c>
      <c r="H83" s="172" t="s">
        <v>15</v>
      </c>
      <c r="I83" s="172"/>
      <c r="J83" s="172"/>
      <c r="K83" s="172"/>
      <c r="L83" s="172">
        <v>577.35</v>
      </c>
      <c r="M83" s="172">
        <v>0.21573000000000001</v>
      </c>
      <c r="N83" s="172">
        <v>577.34</v>
      </c>
      <c r="O83" s="172">
        <v>0.19968000000000002</v>
      </c>
    </row>
    <row r="84" spans="2:15" x14ac:dyDescent="0.25">
      <c r="B84" t="str">
        <f t="shared" si="1"/>
        <v>DCA0.00000010.1</v>
      </c>
      <c r="C84" s="172" t="s">
        <v>110</v>
      </c>
      <c r="D84" s="172">
        <v>0.1</v>
      </c>
      <c r="E84" s="172">
        <v>1</v>
      </c>
      <c r="F84" s="172">
        <v>9.9999999999999995E-8</v>
      </c>
      <c r="G84" s="172" t="s">
        <v>186</v>
      </c>
      <c r="H84" s="172" t="s">
        <v>15</v>
      </c>
      <c r="I84" s="172"/>
      <c r="J84" s="172"/>
      <c r="K84" s="172"/>
      <c r="L84" s="172">
        <v>12</v>
      </c>
      <c r="M84" s="172">
        <v>130</v>
      </c>
      <c r="N84" s="172">
        <v>11.536</v>
      </c>
      <c r="O84" s="172">
        <v>127.22</v>
      </c>
    </row>
    <row r="85" spans="2:15" x14ac:dyDescent="0.25">
      <c r="B85" t="str">
        <f t="shared" si="1"/>
        <v>DCA0.0000010.1</v>
      </c>
      <c r="C85" s="172" t="s">
        <v>110</v>
      </c>
      <c r="D85" s="172">
        <v>0.1</v>
      </c>
      <c r="E85" s="172">
        <v>1</v>
      </c>
      <c r="F85" s="172">
        <v>9.9999999999999995E-7</v>
      </c>
      <c r="G85" s="172" t="s">
        <v>186</v>
      </c>
      <c r="H85" s="172" t="s">
        <v>15</v>
      </c>
      <c r="I85" s="172"/>
      <c r="J85" s="172"/>
      <c r="K85" s="172"/>
      <c r="L85" s="172">
        <v>12</v>
      </c>
      <c r="M85" s="172">
        <v>130</v>
      </c>
      <c r="N85" s="172">
        <v>11.548</v>
      </c>
      <c r="O85" s="172">
        <v>127.21</v>
      </c>
    </row>
    <row r="86" spans="2:15" x14ac:dyDescent="0.25">
      <c r="B86" t="str">
        <f t="shared" si="1"/>
        <v>DCA0.000010.1</v>
      </c>
      <c r="C86" s="172" t="s">
        <v>110</v>
      </c>
      <c r="D86" s="172">
        <v>0.1</v>
      </c>
      <c r="E86" s="172">
        <v>1</v>
      </c>
      <c r="F86" s="172">
        <v>1.0000000000000001E-5</v>
      </c>
      <c r="G86" s="172" t="s">
        <v>186</v>
      </c>
      <c r="H86" s="172" t="s">
        <v>15</v>
      </c>
      <c r="I86" s="172"/>
      <c r="J86" s="172"/>
      <c r="K86" s="172"/>
      <c r="L86" s="172">
        <v>12</v>
      </c>
      <c r="M86" s="172">
        <v>130</v>
      </c>
      <c r="N86" s="172">
        <v>12.276999999999999</v>
      </c>
      <c r="O86" s="172">
        <v>126.6</v>
      </c>
    </row>
    <row r="87" spans="2:15" x14ac:dyDescent="0.25">
      <c r="B87" t="str">
        <f t="shared" si="1"/>
        <v>DCA0.00010.1</v>
      </c>
      <c r="C87" s="172" t="s">
        <v>110</v>
      </c>
      <c r="D87" s="172">
        <v>0.1</v>
      </c>
      <c r="E87" s="172">
        <v>1</v>
      </c>
      <c r="F87" s="172">
        <v>1E-4</v>
      </c>
      <c r="G87" s="172" t="s">
        <v>186</v>
      </c>
      <c r="H87" s="172" t="s">
        <v>15</v>
      </c>
      <c r="I87" s="172"/>
      <c r="J87" s="172"/>
      <c r="K87" s="172"/>
      <c r="L87" s="172">
        <v>52.948999999999998</v>
      </c>
      <c r="M87" s="172">
        <v>97.341999999999999</v>
      </c>
      <c r="N87" s="172">
        <v>52.884</v>
      </c>
      <c r="O87" s="172">
        <v>97.405000000000001</v>
      </c>
    </row>
    <row r="88" spans="2:15" x14ac:dyDescent="0.25">
      <c r="B88" t="str">
        <f t="shared" si="1"/>
        <v>DCA0.0010.1</v>
      </c>
      <c r="C88" s="172" t="s">
        <v>110</v>
      </c>
      <c r="D88" s="172">
        <v>0.1</v>
      </c>
      <c r="E88" s="172">
        <v>1</v>
      </c>
      <c r="F88" s="172">
        <v>1E-3</v>
      </c>
      <c r="G88" s="172" t="s">
        <v>186</v>
      </c>
      <c r="H88" s="172" t="s">
        <v>15</v>
      </c>
      <c r="I88" s="172"/>
      <c r="J88" s="172"/>
      <c r="K88" s="172"/>
      <c r="L88" s="172">
        <v>576.12</v>
      </c>
      <c r="M88" s="172">
        <v>17.673999999999999</v>
      </c>
      <c r="N88" s="172">
        <v>576.1</v>
      </c>
      <c r="O88" s="172">
        <v>17.7</v>
      </c>
    </row>
    <row r="89" spans="2:15" x14ac:dyDescent="0.25">
      <c r="B89" t="str">
        <f t="shared" si="1"/>
        <v>DCA0.010.1</v>
      </c>
      <c r="C89" s="172" t="s">
        <v>110</v>
      </c>
      <c r="D89" s="172">
        <v>0.1</v>
      </c>
      <c r="E89" s="172">
        <v>1</v>
      </c>
      <c r="F89" s="172">
        <v>0.01</v>
      </c>
      <c r="G89" s="172" t="s">
        <v>186</v>
      </c>
      <c r="H89" s="172" t="s">
        <v>15</v>
      </c>
      <c r="I89" s="172"/>
      <c r="J89" s="172"/>
      <c r="K89" s="172"/>
      <c r="L89" s="172">
        <v>5773.4000000000005</v>
      </c>
      <c r="M89" s="172">
        <v>1.7853000000000001</v>
      </c>
      <c r="N89" s="172">
        <v>5771.8</v>
      </c>
      <c r="O89" s="172">
        <v>1.7958000000000001</v>
      </c>
    </row>
    <row r="90" spans="2:15" x14ac:dyDescent="0.25">
      <c r="B90" t="str">
        <f t="shared" si="1"/>
        <v>DCA0.0000011</v>
      </c>
      <c r="C90" s="172" t="s">
        <v>110</v>
      </c>
      <c r="D90" s="172">
        <v>1</v>
      </c>
      <c r="E90" s="172">
        <v>20</v>
      </c>
      <c r="F90" s="172">
        <v>9.9999999999999995E-7</v>
      </c>
      <c r="G90" s="172" t="s">
        <v>186</v>
      </c>
      <c r="H90" s="172" t="s">
        <v>207</v>
      </c>
      <c r="I90" s="172"/>
      <c r="J90" s="172"/>
      <c r="K90" s="172"/>
      <c r="L90" s="172">
        <v>6.8000000000000005E-2</v>
      </c>
      <c r="M90" s="172">
        <v>3.5999999999999999E-3</v>
      </c>
      <c r="N90" s="172">
        <v>4.3000000000000003E-2</v>
      </c>
      <c r="O90" s="172">
        <v>4.7621E-3</v>
      </c>
    </row>
    <row r="91" spans="2:15" x14ac:dyDescent="0.25">
      <c r="B91" t="str">
        <f t="shared" si="1"/>
        <v>DCA0.000011</v>
      </c>
      <c r="C91" s="172" t="s">
        <v>110</v>
      </c>
      <c r="D91" s="172">
        <v>1</v>
      </c>
      <c r="E91" s="172">
        <v>20</v>
      </c>
      <c r="F91" s="172">
        <v>1.0000000000000001E-5</v>
      </c>
      <c r="G91" s="172" t="s">
        <v>186</v>
      </c>
      <c r="H91" s="172" t="s">
        <v>207</v>
      </c>
      <c r="I91" s="172"/>
      <c r="J91" s="172"/>
      <c r="K91" s="172"/>
      <c r="L91" s="172">
        <v>6.8000000000000005E-2</v>
      </c>
      <c r="M91" s="172">
        <v>3.5999999999999999E-3</v>
      </c>
      <c r="N91" s="172">
        <v>4.3318000000000002E-2</v>
      </c>
      <c r="O91" s="172">
        <v>4.7475E-3</v>
      </c>
    </row>
    <row r="92" spans="2:15" x14ac:dyDescent="0.25">
      <c r="B92" t="str">
        <f t="shared" si="1"/>
        <v>DCA0.00011</v>
      </c>
      <c r="C92" s="172" t="s">
        <v>110</v>
      </c>
      <c r="D92" s="172">
        <v>1</v>
      </c>
      <c r="E92" s="172">
        <v>20</v>
      </c>
      <c r="F92" s="172">
        <v>1E-4</v>
      </c>
      <c r="G92" s="172" t="s">
        <v>186</v>
      </c>
      <c r="H92" s="172" t="s">
        <v>207</v>
      </c>
      <c r="I92" s="172"/>
      <c r="J92" s="172"/>
      <c r="K92" s="172"/>
      <c r="L92" s="172">
        <v>7.0892999999999998E-2</v>
      </c>
      <c r="M92" s="172">
        <v>3.8964999999999998E-3</v>
      </c>
      <c r="N92" s="172">
        <v>6.8928000000000003E-2</v>
      </c>
      <c r="O92" s="172">
        <v>3.8257999999999999E-3</v>
      </c>
    </row>
    <row r="93" spans="2:15" x14ac:dyDescent="0.25">
      <c r="B93" t="str">
        <f t="shared" si="1"/>
        <v>DCA0.0011</v>
      </c>
      <c r="C93" s="172" t="s">
        <v>110</v>
      </c>
      <c r="D93" s="172">
        <v>1</v>
      </c>
      <c r="E93" s="172">
        <v>20</v>
      </c>
      <c r="F93" s="172">
        <v>1E-3</v>
      </c>
      <c r="G93" s="172" t="s">
        <v>186</v>
      </c>
      <c r="H93" s="172" t="s">
        <v>207</v>
      </c>
      <c r="I93" s="172"/>
      <c r="J93" s="172"/>
      <c r="K93" s="172"/>
      <c r="L93" s="172">
        <v>0.57833999999999997</v>
      </c>
      <c r="M93" s="172">
        <v>8.1072999999999996E-4</v>
      </c>
      <c r="N93" s="172">
        <v>0.57808999999999999</v>
      </c>
      <c r="O93" s="172">
        <v>6.9919999999999997E-4</v>
      </c>
    </row>
    <row r="94" spans="2:15" x14ac:dyDescent="0.25">
      <c r="B94" t="str">
        <f t="shared" si="1"/>
        <v>DCA0.011</v>
      </c>
      <c r="C94" s="172" t="s">
        <v>110</v>
      </c>
      <c r="D94" s="172">
        <v>1</v>
      </c>
      <c r="E94" s="172">
        <v>20</v>
      </c>
      <c r="F94" s="172">
        <v>0.01</v>
      </c>
      <c r="G94" s="172" t="s">
        <v>186</v>
      </c>
      <c r="H94" s="172" t="s">
        <v>207</v>
      </c>
      <c r="I94" s="172"/>
      <c r="J94" s="172"/>
      <c r="K94" s="172"/>
      <c r="L94" s="172">
        <v>5.7738999999999994</v>
      </c>
      <c r="M94" s="172">
        <v>1.1677E-4</v>
      </c>
      <c r="N94" s="172">
        <v>5.7736000000000001</v>
      </c>
      <c r="O94" s="172">
        <v>7.0888000000000003E-5</v>
      </c>
    </row>
    <row r="95" spans="2:15" x14ac:dyDescent="0.25">
      <c r="B95" t="str">
        <f t="shared" si="1"/>
        <v>DCA0.11</v>
      </c>
      <c r="C95" s="172" t="s">
        <v>110</v>
      </c>
      <c r="D95" s="172">
        <v>1</v>
      </c>
      <c r="E95" s="172">
        <v>20</v>
      </c>
      <c r="F95" s="172">
        <v>0.1</v>
      </c>
      <c r="G95" s="172" t="s">
        <v>186</v>
      </c>
      <c r="H95" s="172" t="s">
        <v>207</v>
      </c>
      <c r="I95" s="172"/>
      <c r="J95" s="172"/>
      <c r="K95" s="172"/>
      <c r="L95" s="172">
        <v>57.735999999999997</v>
      </c>
      <c r="M95" s="172">
        <v>2.5449E-5</v>
      </c>
      <c r="N95" s="172">
        <v>57.734999999999999</v>
      </c>
      <c r="O95" s="172">
        <v>7.0898000000000003E-6</v>
      </c>
    </row>
    <row r="96" spans="2:15" x14ac:dyDescent="0.25">
      <c r="B96" t="str">
        <f t="shared" si="1"/>
        <v>Resistance0.000000010</v>
      </c>
      <c r="C96" s="172" t="s">
        <v>112</v>
      </c>
      <c r="D96" s="172">
        <v>0</v>
      </c>
      <c r="E96" s="172">
        <v>0.01</v>
      </c>
      <c r="F96" s="172">
        <v>1E-8</v>
      </c>
      <c r="G96" s="172" t="s">
        <v>89</v>
      </c>
      <c r="H96" s="172" t="s">
        <v>1073</v>
      </c>
      <c r="I96" s="172"/>
      <c r="J96" s="172"/>
      <c r="K96" s="172"/>
      <c r="L96" s="172">
        <v>65</v>
      </c>
      <c r="M96" s="172">
        <v>17000</v>
      </c>
      <c r="N96" s="172">
        <v>61.667999999999999</v>
      </c>
      <c r="O96" s="172">
        <v>17321</v>
      </c>
    </row>
    <row r="97" spans="2:15" x14ac:dyDescent="0.25">
      <c r="B97" t="str">
        <f t="shared" si="1"/>
        <v>Resistance0.00000010</v>
      </c>
      <c r="C97" s="172" t="s">
        <v>112</v>
      </c>
      <c r="D97" s="172">
        <v>0</v>
      </c>
      <c r="E97" s="172">
        <v>0.01</v>
      </c>
      <c r="F97" s="172">
        <v>1.0000000000000001E-7</v>
      </c>
      <c r="G97" s="172" t="s">
        <v>89</v>
      </c>
      <c r="H97" s="172" t="s">
        <v>1073</v>
      </c>
      <c r="I97" s="172"/>
      <c r="J97" s="172"/>
      <c r="K97" s="172"/>
      <c r="L97" s="172">
        <v>81.734000000000009</v>
      </c>
      <c r="M97" s="172">
        <v>16018</v>
      </c>
      <c r="N97" s="172">
        <v>81.655000000000001</v>
      </c>
      <c r="O97" s="172">
        <v>16015</v>
      </c>
    </row>
    <row r="98" spans="2:15" x14ac:dyDescent="0.25">
      <c r="B98" t="str">
        <f t="shared" si="1"/>
        <v>Resistance0.0000010</v>
      </c>
      <c r="C98" s="172" t="s">
        <v>112</v>
      </c>
      <c r="D98" s="172">
        <v>0</v>
      </c>
      <c r="E98" s="172">
        <v>0.01</v>
      </c>
      <c r="F98" s="172">
        <v>9.9999999999999995E-7</v>
      </c>
      <c r="G98" s="172" t="s">
        <v>89</v>
      </c>
      <c r="H98" s="172" t="s">
        <v>1073</v>
      </c>
      <c r="I98" s="172"/>
      <c r="J98" s="172"/>
      <c r="K98" s="172"/>
      <c r="L98" s="172">
        <v>578.24</v>
      </c>
      <c r="M98" s="172">
        <v>4520.7</v>
      </c>
      <c r="N98" s="172">
        <v>578.20000000000005</v>
      </c>
      <c r="O98" s="172">
        <v>4507.9000000000005</v>
      </c>
    </row>
    <row r="99" spans="2:15" x14ac:dyDescent="0.25">
      <c r="B99" t="str">
        <f t="shared" si="1"/>
        <v>Resistance0.000010</v>
      </c>
      <c r="C99" s="172" t="s">
        <v>112</v>
      </c>
      <c r="D99" s="172">
        <v>0</v>
      </c>
      <c r="E99" s="172">
        <v>0.01</v>
      </c>
      <c r="F99" s="172">
        <v>1.0000000000000001E-5</v>
      </c>
      <c r="G99" s="172" t="s">
        <v>89</v>
      </c>
      <c r="H99" s="172" t="s">
        <v>1073</v>
      </c>
      <c r="I99" s="172"/>
      <c r="J99" s="172"/>
      <c r="K99" s="172"/>
      <c r="L99" s="172">
        <v>5773.6</v>
      </c>
      <c r="M99" s="172">
        <v>476.27000000000004</v>
      </c>
      <c r="N99" s="172">
        <v>5773.6</v>
      </c>
      <c r="O99" s="172">
        <v>470.59000000000003</v>
      </c>
    </row>
    <row r="100" spans="2:15" x14ac:dyDescent="0.25">
      <c r="B100" t="str">
        <f t="shared" si="1"/>
        <v>Resistance0.00010</v>
      </c>
      <c r="C100" s="172" t="s">
        <v>112</v>
      </c>
      <c r="D100" s="172">
        <v>0</v>
      </c>
      <c r="E100" s="172">
        <v>0.01</v>
      </c>
      <c r="F100" s="172">
        <v>1E-4</v>
      </c>
      <c r="G100" s="172" t="s">
        <v>89</v>
      </c>
      <c r="H100" s="172" t="s">
        <v>1073</v>
      </c>
      <c r="I100" s="172"/>
      <c r="J100" s="172"/>
      <c r="K100" s="172"/>
      <c r="L100" s="172">
        <v>57736</v>
      </c>
      <c r="M100" s="172">
        <v>49.351999999999997</v>
      </c>
      <c r="N100" s="172">
        <v>57736</v>
      </c>
      <c r="O100" s="172">
        <v>47.080999999999996</v>
      </c>
    </row>
    <row r="101" spans="2:15" x14ac:dyDescent="0.25">
      <c r="B101" t="str">
        <f t="shared" si="1"/>
        <v>Resistance0.0010</v>
      </c>
      <c r="C101" s="172" t="s">
        <v>112</v>
      </c>
      <c r="D101" s="172">
        <v>0</v>
      </c>
      <c r="E101" s="172">
        <v>0.01</v>
      </c>
      <c r="F101" s="172">
        <v>1E-3</v>
      </c>
      <c r="G101" s="172" t="s">
        <v>89</v>
      </c>
      <c r="H101" s="172" t="s">
        <v>1073</v>
      </c>
      <c r="I101" s="172"/>
      <c r="J101" s="172"/>
      <c r="K101" s="172"/>
      <c r="L101" s="172">
        <v>577360</v>
      </c>
      <c r="M101" s="172">
        <v>5.6165000000000003</v>
      </c>
      <c r="N101" s="172">
        <v>577360</v>
      </c>
      <c r="O101" s="172">
        <v>4.7081</v>
      </c>
    </row>
    <row r="102" spans="2:15" x14ac:dyDescent="0.25">
      <c r="B102" t="str">
        <f t="shared" si="1"/>
        <v>Resistance0.010</v>
      </c>
      <c r="C102" s="172" t="s">
        <v>112</v>
      </c>
      <c r="D102" s="172">
        <v>0</v>
      </c>
      <c r="E102" s="172">
        <v>0.01</v>
      </c>
      <c r="F102" s="172">
        <v>0.01</v>
      </c>
      <c r="G102" s="172" t="s">
        <v>89</v>
      </c>
      <c r="H102" s="172" t="s">
        <v>1073</v>
      </c>
      <c r="I102" s="172"/>
      <c r="J102" s="172"/>
      <c r="K102" s="172"/>
      <c r="L102" s="172">
        <v>5773600</v>
      </c>
      <c r="M102" s="172">
        <v>0.83416999999999997</v>
      </c>
      <c r="N102" s="172">
        <v>5773600</v>
      </c>
      <c r="O102" s="172">
        <v>0.47081000000000001</v>
      </c>
    </row>
    <row r="103" spans="2:15" x14ac:dyDescent="0.25">
      <c r="B103" t="str">
        <f t="shared" si="1"/>
        <v>Resistance0.10</v>
      </c>
      <c r="C103" s="172" t="s">
        <v>112</v>
      </c>
      <c r="D103" s="172">
        <v>0</v>
      </c>
      <c r="E103" s="172">
        <v>0.01</v>
      </c>
      <c r="F103" s="172">
        <v>0.1</v>
      </c>
      <c r="G103" s="172" t="s">
        <v>89</v>
      </c>
      <c r="H103" s="172" t="s">
        <v>1073</v>
      </c>
      <c r="I103" s="172"/>
      <c r="J103" s="172"/>
      <c r="K103" s="172"/>
      <c r="L103" s="172">
        <v>57736000</v>
      </c>
      <c r="M103" s="172">
        <v>0.19242000000000001</v>
      </c>
      <c r="N103" s="172">
        <v>57736000</v>
      </c>
      <c r="O103" s="172">
        <v>4.7080000000000004E-2</v>
      </c>
    </row>
    <row r="104" spans="2:15" x14ac:dyDescent="0.25">
      <c r="B104" t="str">
        <f t="shared" si="1"/>
        <v>Resistance10</v>
      </c>
      <c r="C104" s="172" t="s">
        <v>112</v>
      </c>
      <c r="D104" s="172">
        <v>0</v>
      </c>
      <c r="E104" s="172">
        <v>0.01</v>
      </c>
      <c r="F104" s="172">
        <v>1</v>
      </c>
      <c r="G104" s="172" t="s">
        <v>89</v>
      </c>
      <c r="H104" s="172" t="s">
        <v>1073</v>
      </c>
      <c r="I104" s="172"/>
      <c r="J104" s="172"/>
      <c r="K104" s="172"/>
      <c r="L104" s="172">
        <v>577360000</v>
      </c>
      <c r="M104" s="172">
        <v>6.2850000000000003E-2</v>
      </c>
      <c r="N104" s="172">
        <v>577360000</v>
      </c>
      <c r="O104" s="172">
        <v>4.7020999999999999E-3</v>
      </c>
    </row>
    <row r="105" spans="2:15" x14ac:dyDescent="0.25">
      <c r="B105" t="str">
        <f t="shared" si="1"/>
        <v>Resistance100</v>
      </c>
      <c r="C105" s="172" t="s">
        <v>112</v>
      </c>
      <c r="D105" s="172">
        <v>0</v>
      </c>
      <c r="E105" s="172">
        <v>0.01</v>
      </c>
      <c r="F105" s="172">
        <v>10</v>
      </c>
      <c r="G105" s="172" t="s">
        <v>89</v>
      </c>
      <c r="H105" s="172" t="s">
        <v>1073</v>
      </c>
      <c r="I105" s="172"/>
      <c r="J105" s="172"/>
      <c r="K105" s="172"/>
      <c r="L105" s="172">
        <v>5773600000</v>
      </c>
      <c r="M105" s="172">
        <v>2.3736E-2</v>
      </c>
      <c r="N105" s="172">
        <v>5773600000</v>
      </c>
      <c r="O105" s="172">
        <v>0</v>
      </c>
    </row>
    <row r="106" spans="2:15" x14ac:dyDescent="0.25">
      <c r="B106" t="str">
        <f t="shared" si="1"/>
        <v>Resistance1000</v>
      </c>
      <c r="C106" s="172" t="s">
        <v>112</v>
      </c>
      <c r="D106" s="172">
        <v>0</v>
      </c>
      <c r="E106" s="172">
        <v>0.01</v>
      </c>
      <c r="F106" s="172">
        <v>100</v>
      </c>
      <c r="G106" s="172" t="s">
        <v>89</v>
      </c>
      <c r="H106" s="172" t="s">
        <v>1073</v>
      </c>
      <c r="I106" s="172"/>
      <c r="J106" s="172"/>
      <c r="K106" s="172"/>
      <c r="L106" s="172">
        <v>57736000000</v>
      </c>
      <c r="M106" s="172">
        <v>8.4771000000000013E-3</v>
      </c>
      <c r="N106" s="172">
        <v>57736000000</v>
      </c>
      <c r="O106" s="172">
        <v>0</v>
      </c>
    </row>
    <row r="107" spans="2:15" x14ac:dyDescent="0.25">
      <c r="B107" t="str">
        <f t="shared" si="1"/>
        <v>Resistance10000</v>
      </c>
      <c r="C107" s="172" t="s">
        <v>112</v>
      </c>
      <c r="D107" s="172">
        <v>0</v>
      </c>
      <c r="E107" s="172">
        <v>0.01</v>
      </c>
      <c r="F107" s="172">
        <v>1000</v>
      </c>
      <c r="G107" s="172" t="s">
        <v>89</v>
      </c>
      <c r="H107" s="172" t="s">
        <v>1073</v>
      </c>
      <c r="I107" s="172"/>
      <c r="J107" s="172"/>
      <c r="K107" s="172"/>
      <c r="L107" s="172">
        <v>577360000000</v>
      </c>
      <c r="M107" s="172">
        <v>0</v>
      </c>
      <c r="N107" s="172">
        <v>577360000000</v>
      </c>
      <c r="O107" s="172">
        <v>0</v>
      </c>
    </row>
    <row r="108" spans="2:15" x14ac:dyDescent="0.25">
      <c r="B108" t="str">
        <f t="shared" si="1"/>
        <v>Resistance0.000000010.01</v>
      </c>
      <c r="C108" s="172" t="s">
        <v>112</v>
      </c>
      <c r="D108" s="172">
        <v>0.01</v>
      </c>
      <c r="E108" s="172">
        <v>0.1</v>
      </c>
      <c r="F108" s="172">
        <v>1E-8</v>
      </c>
      <c r="G108" s="172" t="s">
        <v>89</v>
      </c>
      <c r="H108" s="172" t="s">
        <v>1073</v>
      </c>
      <c r="I108" s="172"/>
      <c r="J108" s="172"/>
      <c r="K108" s="172"/>
      <c r="L108" s="172">
        <v>580</v>
      </c>
      <c r="M108" s="172">
        <v>14000</v>
      </c>
      <c r="N108" s="172">
        <v>577.27</v>
      </c>
      <c r="O108" s="172" t="s">
        <v>42</v>
      </c>
    </row>
    <row r="109" spans="2:15" x14ac:dyDescent="0.25">
      <c r="B109" t="str">
        <f t="shared" si="1"/>
        <v>Resistance0.00000010.01</v>
      </c>
      <c r="C109" s="172" t="s">
        <v>112</v>
      </c>
      <c r="D109" s="172">
        <v>0.01</v>
      </c>
      <c r="E109" s="172">
        <v>0.1</v>
      </c>
      <c r="F109" s="172">
        <v>1.0000000000000001E-7</v>
      </c>
      <c r="G109" s="172" t="s">
        <v>89</v>
      </c>
      <c r="H109" s="172" t="s">
        <v>1073</v>
      </c>
      <c r="I109" s="172"/>
      <c r="J109" s="172"/>
      <c r="K109" s="172"/>
      <c r="L109" s="172">
        <v>580</v>
      </c>
      <c r="M109" s="172">
        <v>13975</v>
      </c>
      <c r="N109" s="172">
        <v>579.78</v>
      </c>
      <c r="O109" s="172">
        <v>13975</v>
      </c>
    </row>
    <row r="110" spans="2:15" x14ac:dyDescent="0.25">
      <c r="B110" t="str">
        <f t="shared" si="1"/>
        <v>Resistance0.0000010.01</v>
      </c>
      <c r="C110" s="172" t="s">
        <v>112</v>
      </c>
      <c r="D110" s="172">
        <v>0.01</v>
      </c>
      <c r="E110" s="172">
        <v>0.1</v>
      </c>
      <c r="F110" s="172">
        <v>9.9999999999999995E-7</v>
      </c>
      <c r="G110" s="172" t="s">
        <v>89</v>
      </c>
      <c r="H110" s="172" t="s">
        <v>1073</v>
      </c>
      <c r="I110" s="172"/>
      <c r="J110" s="172"/>
      <c r="K110" s="172"/>
      <c r="L110" s="172">
        <v>794.35</v>
      </c>
      <c r="M110" s="172">
        <v>12648</v>
      </c>
      <c r="N110" s="172">
        <v>794.24</v>
      </c>
      <c r="O110" s="172">
        <v>12648</v>
      </c>
    </row>
    <row r="111" spans="2:15" x14ac:dyDescent="0.25">
      <c r="B111" t="str">
        <f t="shared" si="1"/>
        <v>Resistance0.000010.01</v>
      </c>
      <c r="C111" s="172" t="s">
        <v>112</v>
      </c>
      <c r="D111" s="172">
        <v>0.01</v>
      </c>
      <c r="E111" s="172">
        <v>0.1</v>
      </c>
      <c r="F111" s="172">
        <v>1.0000000000000001E-5</v>
      </c>
      <c r="G111" s="172" t="s">
        <v>89</v>
      </c>
      <c r="H111" s="172" t="s">
        <v>1073</v>
      </c>
      <c r="I111" s="172"/>
      <c r="J111" s="172"/>
      <c r="K111" s="172"/>
      <c r="L111" s="172">
        <v>5786.4000000000005</v>
      </c>
      <c r="M111" s="172">
        <v>3162.6</v>
      </c>
      <c r="N111" s="172">
        <v>5786.3</v>
      </c>
      <c r="O111" s="172">
        <v>3161.7000000000003</v>
      </c>
    </row>
    <row r="112" spans="2:15" x14ac:dyDescent="0.25">
      <c r="B112" t="str">
        <f t="shared" si="1"/>
        <v>Resistance0.00010.01</v>
      </c>
      <c r="C112" s="172" t="s">
        <v>112</v>
      </c>
      <c r="D112" s="172">
        <v>0.01</v>
      </c>
      <c r="E112" s="172">
        <v>0.1</v>
      </c>
      <c r="F112" s="172">
        <v>1E-4</v>
      </c>
      <c r="G112" s="172" t="s">
        <v>89</v>
      </c>
      <c r="H112" s="172" t="s">
        <v>1073</v>
      </c>
      <c r="I112" s="172"/>
      <c r="J112" s="172"/>
      <c r="K112" s="172"/>
      <c r="L112" s="172">
        <v>57737</v>
      </c>
      <c r="M112" s="172">
        <v>326.69</v>
      </c>
      <c r="N112" s="172">
        <v>57737</v>
      </c>
      <c r="O112" s="172">
        <v>326.28000000000003</v>
      </c>
    </row>
    <row r="113" spans="2:15" x14ac:dyDescent="0.25">
      <c r="B113" t="str">
        <f t="shared" si="1"/>
        <v>Resistance0.0010.01</v>
      </c>
      <c r="C113" s="172" t="s">
        <v>112</v>
      </c>
      <c r="D113" s="172">
        <v>0.01</v>
      </c>
      <c r="E113" s="172">
        <v>0.1</v>
      </c>
      <c r="F113" s="172">
        <v>1E-3</v>
      </c>
      <c r="G113" s="172" t="s">
        <v>89</v>
      </c>
      <c r="H113" s="172" t="s">
        <v>1073</v>
      </c>
      <c r="I113" s="172"/>
      <c r="J113" s="172"/>
      <c r="K113" s="172"/>
      <c r="L113" s="172">
        <v>577360</v>
      </c>
      <c r="M113" s="172">
        <v>32.802</v>
      </c>
      <c r="N113" s="172">
        <v>577350</v>
      </c>
      <c r="O113" s="172">
        <v>32.639000000000003</v>
      </c>
    </row>
    <row r="114" spans="2:15" x14ac:dyDescent="0.25">
      <c r="B114" t="str">
        <f t="shared" si="1"/>
        <v>Resistance0.00000010.1</v>
      </c>
      <c r="C114" s="172" t="s">
        <v>112</v>
      </c>
      <c r="D114" s="172">
        <v>0.1</v>
      </c>
      <c r="E114" s="172">
        <v>1</v>
      </c>
      <c r="F114" s="172">
        <v>1.0000000000000001E-7</v>
      </c>
      <c r="G114" s="172" t="s">
        <v>89</v>
      </c>
      <c r="H114" s="172" t="s">
        <v>1073</v>
      </c>
      <c r="I114" s="172"/>
      <c r="J114" s="172"/>
      <c r="K114" s="172"/>
      <c r="L114" s="172">
        <v>590</v>
      </c>
      <c r="M114" s="172">
        <v>12000</v>
      </c>
      <c r="N114" s="172">
        <v>568.01</v>
      </c>
      <c r="O114" s="172">
        <v>11812</v>
      </c>
    </row>
    <row r="115" spans="2:15" x14ac:dyDescent="0.25">
      <c r="B115" t="str">
        <f t="shared" si="1"/>
        <v>Resistance0.0000010.1</v>
      </c>
      <c r="C115" s="172" t="s">
        <v>112</v>
      </c>
      <c r="D115" s="172">
        <v>0.1</v>
      </c>
      <c r="E115" s="172">
        <v>1</v>
      </c>
      <c r="F115" s="172">
        <v>9.9999999999999995E-7</v>
      </c>
      <c r="G115" s="172" t="s">
        <v>89</v>
      </c>
      <c r="H115" s="172" t="s">
        <v>1073</v>
      </c>
      <c r="I115" s="172"/>
      <c r="J115" s="172"/>
      <c r="K115" s="172"/>
      <c r="L115" s="172">
        <v>647.66</v>
      </c>
      <c r="M115" s="172">
        <v>11942</v>
      </c>
      <c r="N115" s="172">
        <v>669.04</v>
      </c>
      <c r="O115" s="172">
        <v>11724</v>
      </c>
    </row>
    <row r="116" spans="2:15" x14ac:dyDescent="0.25">
      <c r="B116" t="str">
        <f t="shared" si="1"/>
        <v>Resistance0.000010.1</v>
      </c>
      <c r="C116" s="172" t="s">
        <v>112</v>
      </c>
      <c r="D116" s="172">
        <v>0.1</v>
      </c>
      <c r="E116" s="172">
        <v>1</v>
      </c>
      <c r="F116" s="172">
        <v>1.0000000000000001E-5</v>
      </c>
      <c r="G116" s="172" t="s">
        <v>89</v>
      </c>
      <c r="H116" s="172" t="s">
        <v>1073</v>
      </c>
      <c r="I116" s="172"/>
      <c r="J116" s="172"/>
      <c r="K116" s="172"/>
      <c r="L116" s="172">
        <v>5185.8</v>
      </c>
      <c r="M116" s="172">
        <v>8475.5</v>
      </c>
      <c r="N116" s="172">
        <v>5185</v>
      </c>
      <c r="O116" s="172">
        <v>8474.7999999999993</v>
      </c>
    </row>
    <row r="117" spans="2:15" x14ac:dyDescent="0.25">
      <c r="B117" t="str">
        <f t="shared" si="1"/>
        <v>Resistance0.00010.1</v>
      </c>
      <c r="C117" s="172" t="s">
        <v>112</v>
      </c>
      <c r="D117" s="172">
        <v>0.1</v>
      </c>
      <c r="E117" s="172">
        <v>1</v>
      </c>
      <c r="F117" s="172">
        <v>1E-4</v>
      </c>
      <c r="G117" s="172" t="s">
        <v>89</v>
      </c>
      <c r="H117" s="172" t="s">
        <v>1073</v>
      </c>
      <c r="I117" s="172"/>
      <c r="J117" s="172"/>
      <c r="K117" s="172"/>
      <c r="L117" s="172">
        <v>57619</v>
      </c>
      <c r="M117" s="172">
        <v>1429.8999999999999</v>
      </c>
      <c r="N117" s="172">
        <v>57619</v>
      </c>
      <c r="O117" s="172">
        <v>1428.7</v>
      </c>
    </row>
    <row r="118" spans="2:15" x14ac:dyDescent="0.25">
      <c r="B118" t="str">
        <f t="shared" si="1"/>
        <v>Resistance0.0010.1</v>
      </c>
      <c r="C118" s="172" t="s">
        <v>112</v>
      </c>
      <c r="D118" s="172">
        <v>0.1</v>
      </c>
      <c r="E118" s="172">
        <v>1</v>
      </c>
      <c r="F118" s="172">
        <v>1E-3</v>
      </c>
      <c r="G118" s="172" t="s">
        <v>89</v>
      </c>
      <c r="H118" s="172" t="s">
        <v>1073</v>
      </c>
      <c r="I118" s="172"/>
      <c r="J118" s="172"/>
      <c r="K118" s="172"/>
      <c r="L118" s="172">
        <v>577340</v>
      </c>
      <c r="M118" s="172">
        <v>145.01</v>
      </c>
      <c r="N118" s="172">
        <v>577340</v>
      </c>
      <c r="O118" s="172">
        <v>144.51</v>
      </c>
    </row>
    <row r="119" spans="2:15" x14ac:dyDescent="0.25">
      <c r="B119" t="str">
        <f t="shared" si="1"/>
        <v>Resistance0.010.1</v>
      </c>
      <c r="C119" s="172" t="s">
        <v>112</v>
      </c>
      <c r="D119" s="172">
        <v>0.1</v>
      </c>
      <c r="E119" s="172">
        <v>1</v>
      </c>
      <c r="F119" s="172">
        <v>0.01</v>
      </c>
      <c r="G119" s="172" t="s">
        <v>89</v>
      </c>
      <c r="H119" s="172" t="s">
        <v>1073</v>
      </c>
      <c r="I119" s="172"/>
      <c r="J119" s="172"/>
      <c r="K119" s="172"/>
      <c r="L119" s="172">
        <v>5773600</v>
      </c>
      <c r="M119" s="172">
        <v>14.652999999999999</v>
      </c>
      <c r="N119" s="172">
        <v>5773500</v>
      </c>
      <c r="O119" s="172">
        <v>14.453000000000001</v>
      </c>
    </row>
    <row r="120" spans="2:15" x14ac:dyDescent="0.25">
      <c r="B120" t="str">
        <f t="shared" si="1"/>
        <v>Resistance0.0000011</v>
      </c>
      <c r="C120" s="172" t="s">
        <v>112</v>
      </c>
      <c r="D120" s="172">
        <v>1</v>
      </c>
      <c r="E120" s="172">
        <v>10</v>
      </c>
      <c r="F120" s="172">
        <v>9.9999999999999995E-7</v>
      </c>
      <c r="G120" s="172" t="s">
        <v>89</v>
      </c>
      <c r="H120" s="172" t="s">
        <v>278</v>
      </c>
      <c r="I120" s="172"/>
      <c r="J120" s="172"/>
      <c r="K120" s="172"/>
      <c r="L120" s="172">
        <v>5.9</v>
      </c>
      <c r="M120" s="172">
        <v>12</v>
      </c>
      <c r="N120" s="172">
        <v>5.8777999999999997</v>
      </c>
      <c r="O120" s="172">
        <v>11.641999999999999</v>
      </c>
    </row>
    <row r="121" spans="2:15" x14ac:dyDescent="0.25">
      <c r="B121" t="str">
        <f t="shared" si="1"/>
        <v>Resistance0.000011</v>
      </c>
      <c r="C121" s="172" t="s">
        <v>112</v>
      </c>
      <c r="D121" s="172">
        <v>1</v>
      </c>
      <c r="E121" s="172">
        <v>10</v>
      </c>
      <c r="F121" s="172">
        <v>1.0000000000000001E-5</v>
      </c>
      <c r="G121" s="172" t="s">
        <v>89</v>
      </c>
      <c r="H121" s="172" t="s">
        <v>278</v>
      </c>
      <c r="I121" s="172"/>
      <c r="J121" s="172"/>
      <c r="K121" s="172"/>
      <c r="L121" s="172">
        <v>6.5110999999999999</v>
      </c>
      <c r="M121" s="172">
        <v>11.939</v>
      </c>
      <c r="N121" s="172">
        <v>6.8826999999999998</v>
      </c>
      <c r="O121" s="172">
        <v>11.555</v>
      </c>
    </row>
    <row r="122" spans="2:15" x14ac:dyDescent="0.25">
      <c r="B122" t="str">
        <f t="shared" si="1"/>
        <v>Resistance0.00011</v>
      </c>
      <c r="C122" s="172" t="s">
        <v>112</v>
      </c>
      <c r="D122" s="172">
        <v>1</v>
      </c>
      <c r="E122" s="172">
        <v>10</v>
      </c>
      <c r="F122" s="172">
        <v>1E-4</v>
      </c>
      <c r="G122" s="172" t="s">
        <v>89</v>
      </c>
      <c r="H122" s="172" t="s">
        <v>278</v>
      </c>
      <c r="I122" s="172"/>
      <c r="J122" s="172"/>
      <c r="K122" s="172"/>
      <c r="L122" s="172">
        <v>52.024000000000001</v>
      </c>
      <c r="M122" s="172">
        <v>8.3239000000000001</v>
      </c>
      <c r="N122" s="172">
        <v>52.009</v>
      </c>
      <c r="O122" s="172">
        <v>8.3231000000000002</v>
      </c>
    </row>
    <row r="123" spans="2:15" x14ac:dyDescent="0.25">
      <c r="B123" t="str">
        <f t="shared" si="1"/>
        <v>Resistance0.0011</v>
      </c>
      <c r="C123" s="172" t="s">
        <v>112</v>
      </c>
      <c r="D123" s="172">
        <v>1</v>
      </c>
      <c r="E123" s="172">
        <v>10</v>
      </c>
      <c r="F123" s="172">
        <v>1E-3</v>
      </c>
      <c r="G123" s="172" t="s">
        <v>89</v>
      </c>
      <c r="H123" s="172" t="s">
        <v>278</v>
      </c>
      <c r="I123" s="172"/>
      <c r="J123" s="172"/>
      <c r="K123" s="172"/>
      <c r="L123" s="172">
        <v>576.23</v>
      </c>
      <c r="M123" s="172">
        <v>1.3955</v>
      </c>
      <c r="N123" s="172">
        <v>576.23</v>
      </c>
      <c r="O123" s="172">
        <v>1.3938999999999999</v>
      </c>
    </row>
    <row r="124" spans="2:15" x14ac:dyDescent="0.25">
      <c r="B124" t="str">
        <f t="shared" si="1"/>
        <v>Resistance0.011</v>
      </c>
      <c r="C124" s="172" t="s">
        <v>112</v>
      </c>
      <c r="D124" s="172">
        <v>1</v>
      </c>
      <c r="E124" s="172">
        <v>10</v>
      </c>
      <c r="F124" s="172">
        <v>0.01</v>
      </c>
      <c r="G124" s="172" t="s">
        <v>89</v>
      </c>
      <c r="H124" s="172" t="s">
        <v>278</v>
      </c>
      <c r="I124" s="172"/>
      <c r="J124" s="172"/>
      <c r="K124" s="172"/>
      <c r="L124" s="172">
        <v>5773.4000000000005</v>
      </c>
      <c r="M124" s="172">
        <v>0.1416</v>
      </c>
      <c r="N124" s="172">
        <v>5773.4000000000005</v>
      </c>
      <c r="O124" s="172">
        <v>0.14094999999999999</v>
      </c>
    </row>
    <row r="125" spans="2:15" x14ac:dyDescent="0.25">
      <c r="B125" t="str">
        <f t="shared" si="1"/>
        <v>Resistance0.11</v>
      </c>
      <c r="C125" s="172" t="s">
        <v>112</v>
      </c>
      <c r="D125" s="172">
        <v>1</v>
      </c>
      <c r="E125" s="172">
        <v>10</v>
      </c>
      <c r="F125" s="172">
        <v>0.1</v>
      </c>
      <c r="G125" s="172" t="s">
        <v>89</v>
      </c>
      <c r="H125" s="172" t="s">
        <v>278</v>
      </c>
      <c r="I125" s="172"/>
      <c r="J125" s="172"/>
      <c r="K125" s="172"/>
      <c r="L125" s="172">
        <v>57736</v>
      </c>
      <c r="M125" s="172">
        <v>1.4357E-2</v>
      </c>
      <c r="N125" s="172">
        <v>57735</v>
      </c>
      <c r="O125" s="172">
        <v>1.4097E-2</v>
      </c>
    </row>
    <row r="126" spans="2:15" x14ac:dyDescent="0.25">
      <c r="B126" t="str">
        <f t="shared" si="1"/>
        <v>Resistance0.0000110</v>
      </c>
      <c r="C126" s="172" t="s">
        <v>112</v>
      </c>
      <c r="D126" s="172">
        <v>10</v>
      </c>
      <c r="E126" s="172">
        <v>100</v>
      </c>
      <c r="F126" s="172">
        <v>1.0000000000000001E-5</v>
      </c>
      <c r="G126" s="172" t="s">
        <v>89</v>
      </c>
      <c r="H126" s="172" t="s">
        <v>278</v>
      </c>
      <c r="I126" s="172"/>
      <c r="J126" s="172"/>
      <c r="K126" s="172"/>
      <c r="L126" s="172">
        <v>58</v>
      </c>
      <c r="M126" s="172">
        <v>12</v>
      </c>
      <c r="N126" s="172">
        <v>53.872999999999998</v>
      </c>
      <c r="O126" s="172">
        <v>12.026999999999999</v>
      </c>
    </row>
    <row r="127" spans="2:15" x14ac:dyDescent="0.25">
      <c r="B127" t="str">
        <f t="shared" si="1"/>
        <v>Resistance0.000110</v>
      </c>
      <c r="C127" s="172" t="s">
        <v>112</v>
      </c>
      <c r="D127" s="172">
        <v>10</v>
      </c>
      <c r="E127" s="172">
        <v>100</v>
      </c>
      <c r="F127" s="172">
        <v>1E-4</v>
      </c>
      <c r="G127" s="172" t="s">
        <v>89</v>
      </c>
      <c r="H127" s="172" t="s">
        <v>278</v>
      </c>
      <c r="I127" s="172"/>
      <c r="J127" s="172"/>
      <c r="K127" s="172"/>
      <c r="L127" s="172">
        <v>64.108000000000004</v>
      </c>
      <c r="M127" s="172">
        <v>11.939</v>
      </c>
      <c r="N127" s="172">
        <v>63.985999999999997</v>
      </c>
      <c r="O127" s="172">
        <v>11.939</v>
      </c>
    </row>
    <row r="128" spans="2:15" x14ac:dyDescent="0.25">
      <c r="B128" t="str">
        <f t="shared" si="1"/>
        <v>Resistance0.00110</v>
      </c>
      <c r="C128" s="172" t="s">
        <v>112</v>
      </c>
      <c r="D128" s="172">
        <v>10</v>
      </c>
      <c r="E128" s="172">
        <v>100</v>
      </c>
      <c r="F128" s="172">
        <v>1E-3</v>
      </c>
      <c r="G128" s="172" t="s">
        <v>89</v>
      </c>
      <c r="H128" s="172" t="s">
        <v>278</v>
      </c>
      <c r="I128" s="172"/>
      <c r="J128" s="172"/>
      <c r="K128" s="172"/>
      <c r="L128" s="172">
        <v>516.51</v>
      </c>
      <c r="M128" s="172">
        <v>8.6655999999999995</v>
      </c>
      <c r="N128" s="172">
        <v>516.37</v>
      </c>
      <c r="O128" s="172">
        <v>8.6648999999999994</v>
      </c>
    </row>
    <row r="129" spans="2:15" x14ac:dyDescent="0.25">
      <c r="B129" t="str">
        <f t="shared" si="1"/>
        <v>Resistance0.0110</v>
      </c>
      <c r="C129" s="172" t="s">
        <v>112</v>
      </c>
      <c r="D129" s="172">
        <v>10</v>
      </c>
      <c r="E129" s="172">
        <v>100</v>
      </c>
      <c r="F129" s="172">
        <v>0.01</v>
      </c>
      <c r="G129" s="172" t="s">
        <v>89</v>
      </c>
      <c r="H129" s="172" t="s">
        <v>278</v>
      </c>
      <c r="I129" s="172"/>
      <c r="J129" s="172"/>
      <c r="K129" s="172"/>
      <c r="L129" s="172">
        <v>5761.5</v>
      </c>
      <c r="M129" s="172">
        <v>1.4742</v>
      </c>
      <c r="N129" s="172">
        <v>5761.5</v>
      </c>
      <c r="O129" s="172">
        <v>1.4725999999999999</v>
      </c>
    </row>
    <row r="130" spans="2:15" x14ac:dyDescent="0.25">
      <c r="B130" t="str">
        <f t="shared" si="1"/>
        <v>Resistance0.110</v>
      </c>
      <c r="C130" s="172" t="s">
        <v>112</v>
      </c>
      <c r="D130" s="172">
        <v>10</v>
      </c>
      <c r="E130" s="172">
        <v>100</v>
      </c>
      <c r="F130" s="172">
        <v>0.1</v>
      </c>
      <c r="G130" s="172" t="s">
        <v>89</v>
      </c>
      <c r="H130" s="172" t="s">
        <v>278</v>
      </c>
      <c r="I130" s="172"/>
      <c r="J130" s="172"/>
      <c r="K130" s="172"/>
      <c r="L130" s="172">
        <v>57734</v>
      </c>
      <c r="M130" s="172">
        <v>0.14965000000000001</v>
      </c>
      <c r="N130" s="172">
        <v>57734</v>
      </c>
      <c r="O130" s="172">
        <v>0.14899999999999999</v>
      </c>
    </row>
    <row r="131" spans="2:15" x14ac:dyDescent="0.25">
      <c r="B131" t="str">
        <f t="shared" si="1"/>
        <v>Resistance110</v>
      </c>
      <c r="C131" s="172" t="s">
        <v>112</v>
      </c>
      <c r="D131" s="172">
        <v>10</v>
      </c>
      <c r="E131" s="172">
        <v>100</v>
      </c>
      <c r="F131" s="172">
        <v>1</v>
      </c>
      <c r="G131" s="172" t="s">
        <v>89</v>
      </c>
      <c r="H131" s="172" t="s">
        <v>278</v>
      </c>
      <c r="I131" s="172"/>
      <c r="J131" s="172"/>
      <c r="K131" s="172"/>
      <c r="L131" s="172">
        <v>577360</v>
      </c>
      <c r="M131" s="172">
        <v>1.5162E-2</v>
      </c>
      <c r="N131" s="172">
        <v>577350</v>
      </c>
      <c r="O131" s="172">
        <v>1.4902E-2</v>
      </c>
    </row>
    <row r="132" spans="2:15" x14ac:dyDescent="0.25">
      <c r="B132" t="str">
        <f t="shared" si="1"/>
        <v>Resistance0.0001100</v>
      </c>
      <c r="C132" s="172" t="s">
        <v>112</v>
      </c>
      <c r="D132" s="172">
        <v>100</v>
      </c>
      <c r="E132" s="172">
        <v>1000</v>
      </c>
      <c r="F132" s="172">
        <v>1E-4</v>
      </c>
      <c r="G132" s="172" t="s">
        <v>89</v>
      </c>
      <c r="H132" s="172" t="s">
        <v>299</v>
      </c>
      <c r="I132" s="172"/>
      <c r="J132" s="172"/>
      <c r="K132" s="172"/>
      <c r="L132" s="172">
        <v>2.2999999999999998</v>
      </c>
      <c r="M132" s="172">
        <v>1.7999999999999999E-2</v>
      </c>
      <c r="N132" s="172">
        <v>2.2686999999999999</v>
      </c>
      <c r="O132" s="172">
        <v>1.7871000000000001E-2</v>
      </c>
    </row>
    <row r="133" spans="2:15" x14ac:dyDescent="0.25">
      <c r="B133" t="str">
        <f t="shared" ref="B133:B196" si="2">CONCATENATE(C133,F133,D133)</f>
        <v>Resistance0.001100</v>
      </c>
      <c r="C133" s="172" t="s">
        <v>112</v>
      </c>
      <c r="D133" s="172">
        <v>100</v>
      </c>
      <c r="E133" s="172">
        <v>1000</v>
      </c>
      <c r="F133" s="172">
        <v>1E-3</v>
      </c>
      <c r="G133" s="172" t="s">
        <v>89</v>
      </c>
      <c r="H133" s="172" t="s">
        <v>299</v>
      </c>
      <c r="I133" s="172"/>
      <c r="J133" s="172"/>
      <c r="K133" s="172"/>
      <c r="L133" s="172">
        <v>2.2999999999999998</v>
      </c>
      <c r="M133" s="172">
        <v>1.7999999999999999E-2</v>
      </c>
      <c r="N133" s="172">
        <v>2.3129000000000004</v>
      </c>
      <c r="O133" s="172">
        <v>1.7835E-2</v>
      </c>
    </row>
    <row r="134" spans="2:15" x14ac:dyDescent="0.25">
      <c r="B134" t="str">
        <f t="shared" si="2"/>
        <v>Resistance0.01100</v>
      </c>
      <c r="C134" s="172" t="s">
        <v>112</v>
      </c>
      <c r="D134" s="172">
        <v>100</v>
      </c>
      <c r="E134" s="172">
        <v>1000</v>
      </c>
      <c r="F134" s="172">
        <v>0.01</v>
      </c>
      <c r="G134" s="172" t="s">
        <v>89</v>
      </c>
      <c r="H134" s="172" t="s">
        <v>299</v>
      </c>
      <c r="I134" s="172"/>
      <c r="J134" s="172"/>
      <c r="K134" s="172"/>
      <c r="L134" s="172">
        <v>5.5163000000000002</v>
      </c>
      <c r="M134" s="172">
        <v>1.5438E-2</v>
      </c>
      <c r="N134" s="172">
        <v>5.5115999999999996</v>
      </c>
      <c r="O134" s="172">
        <v>1.5439E-2</v>
      </c>
    </row>
    <row r="135" spans="2:15" x14ac:dyDescent="0.25">
      <c r="B135" t="str">
        <f t="shared" si="2"/>
        <v>Resistance0.1100</v>
      </c>
      <c r="C135" s="172" t="s">
        <v>112</v>
      </c>
      <c r="D135" s="172">
        <v>100</v>
      </c>
      <c r="E135" s="172">
        <v>1000</v>
      </c>
      <c r="F135" s="172">
        <v>0.1</v>
      </c>
      <c r="G135" s="172" t="s">
        <v>89</v>
      </c>
      <c r="H135" s="172" t="s">
        <v>299</v>
      </c>
      <c r="I135" s="172"/>
      <c r="J135" s="172"/>
      <c r="K135" s="172"/>
      <c r="L135" s="172">
        <v>57.515999999999998</v>
      </c>
      <c r="M135" s="172">
        <v>3.6361000000000002E-3</v>
      </c>
      <c r="N135" s="172">
        <v>57.515000000000001</v>
      </c>
      <c r="O135" s="172">
        <v>3.6327E-3</v>
      </c>
    </row>
    <row r="136" spans="2:15" x14ac:dyDescent="0.25">
      <c r="B136" t="str">
        <f t="shared" si="2"/>
        <v>Resistance1100</v>
      </c>
      <c r="C136" s="172" t="s">
        <v>112</v>
      </c>
      <c r="D136" s="172">
        <v>100</v>
      </c>
      <c r="E136" s="172">
        <v>1000</v>
      </c>
      <c r="F136" s="172">
        <v>1</v>
      </c>
      <c r="G136" s="172" t="s">
        <v>89</v>
      </c>
      <c r="H136" s="172" t="s">
        <v>299</v>
      </c>
      <c r="I136" s="172"/>
      <c r="J136" s="172"/>
      <c r="K136" s="172"/>
      <c r="L136" s="172">
        <v>577.33000000000004</v>
      </c>
      <c r="M136" s="172">
        <v>3.7584000000000001E-4</v>
      </c>
      <c r="N136" s="172">
        <v>577.33000000000004</v>
      </c>
      <c r="O136" s="172">
        <v>3.7432999999999998E-4</v>
      </c>
    </row>
    <row r="137" spans="2:15" x14ac:dyDescent="0.25">
      <c r="B137" t="str">
        <f t="shared" si="2"/>
        <v>Resistance10100</v>
      </c>
      <c r="C137" s="172" t="s">
        <v>112</v>
      </c>
      <c r="D137" s="172">
        <v>100</v>
      </c>
      <c r="E137" s="172">
        <v>1000</v>
      </c>
      <c r="F137" s="172">
        <v>10</v>
      </c>
      <c r="G137" s="172" t="s">
        <v>89</v>
      </c>
      <c r="H137" s="172" t="s">
        <v>299</v>
      </c>
      <c r="I137" s="172"/>
      <c r="J137" s="172"/>
      <c r="K137" s="172"/>
      <c r="L137" s="172">
        <v>5773.6</v>
      </c>
      <c r="M137" s="172">
        <v>3.8047999999999999E-5</v>
      </c>
      <c r="N137" s="172">
        <v>5773.5</v>
      </c>
      <c r="O137" s="172">
        <v>3.7444999999999998E-5</v>
      </c>
    </row>
    <row r="138" spans="2:15" x14ac:dyDescent="0.25">
      <c r="B138" t="str">
        <f t="shared" si="2"/>
        <v>Resistance0.0011000</v>
      </c>
      <c r="C138" s="172" t="s">
        <v>112</v>
      </c>
      <c r="D138" s="172">
        <v>1000</v>
      </c>
      <c r="E138" s="172">
        <v>10000</v>
      </c>
      <c r="F138" s="172">
        <v>1E-3</v>
      </c>
      <c r="G138" s="172" t="s">
        <v>89</v>
      </c>
      <c r="H138" s="172" t="s">
        <v>299</v>
      </c>
      <c r="I138" s="172"/>
      <c r="J138" s="172"/>
      <c r="K138" s="172"/>
      <c r="L138" s="172">
        <v>120</v>
      </c>
      <c r="M138" s="172">
        <v>5.8999999999999997E-2</v>
      </c>
      <c r="N138" s="172">
        <v>115.5</v>
      </c>
      <c r="O138" s="172">
        <v>5.7738999999999999E-2</v>
      </c>
    </row>
    <row r="139" spans="2:15" x14ac:dyDescent="0.25">
      <c r="B139" t="str">
        <f t="shared" si="2"/>
        <v>Resistance0.011000</v>
      </c>
      <c r="C139" s="172" t="s">
        <v>112</v>
      </c>
      <c r="D139" s="172">
        <v>1000</v>
      </c>
      <c r="E139" s="172">
        <v>10000</v>
      </c>
      <c r="F139" s="172">
        <v>0.01</v>
      </c>
      <c r="G139" s="172" t="s">
        <v>89</v>
      </c>
      <c r="H139" s="172" t="s">
        <v>299</v>
      </c>
      <c r="I139" s="172"/>
      <c r="J139" s="172"/>
      <c r="K139" s="172"/>
      <c r="L139" s="172">
        <v>120</v>
      </c>
      <c r="M139" s="172">
        <v>5.8999999999999997E-2</v>
      </c>
      <c r="N139" s="172">
        <v>115.61</v>
      </c>
      <c r="O139" s="172">
        <v>5.7730999999999998E-2</v>
      </c>
    </row>
    <row r="140" spans="2:15" x14ac:dyDescent="0.25">
      <c r="B140" t="str">
        <f t="shared" si="2"/>
        <v>Resistance0.11000</v>
      </c>
      <c r="C140" s="172" t="s">
        <v>112</v>
      </c>
      <c r="D140" s="172">
        <v>1000</v>
      </c>
      <c r="E140" s="172">
        <v>10000</v>
      </c>
      <c r="F140" s="172">
        <v>0.1</v>
      </c>
      <c r="G140" s="172" t="s">
        <v>89</v>
      </c>
      <c r="H140" s="172" t="s">
        <v>299</v>
      </c>
      <c r="I140" s="172"/>
      <c r="J140" s="172"/>
      <c r="K140" s="172"/>
      <c r="L140" s="172">
        <v>124.34</v>
      </c>
      <c r="M140" s="172">
        <v>5.8567000000000001E-2</v>
      </c>
      <c r="N140" s="172">
        <v>125.65</v>
      </c>
      <c r="O140" s="172">
        <v>5.6965000000000002E-2</v>
      </c>
    </row>
    <row r="141" spans="2:15" x14ac:dyDescent="0.25">
      <c r="B141" t="str">
        <f t="shared" si="2"/>
        <v>Resistance11000</v>
      </c>
      <c r="C141" s="172" t="s">
        <v>112</v>
      </c>
      <c r="D141" s="172">
        <v>1000</v>
      </c>
      <c r="E141" s="172">
        <v>10000</v>
      </c>
      <c r="F141" s="172">
        <v>1</v>
      </c>
      <c r="G141" s="172" t="s">
        <v>89</v>
      </c>
      <c r="H141" s="172" t="s">
        <v>299</v>
      </c>
      <c r="I141" s="172"/>
      <c r="J141" s="172"/>
      <c r="K141" s="172"/>
      <c r="L141" s="172">
        <v>569.84</v>
      </c>
      <c r="M141" s="172">
        <v>3.3313000000000002E-2</v>
      </c>
      <c r="N141" s="172">
        <v>569.54999999999995</v>
      </c>
      <c r="O141" s="172">
        <v>3.3236000000000002E-2</v>
      </c>
    </row>
    <row r="142" spans="2:15" x14ac:dyDescent="0.25">
      <c r="B142" t="str">
        <f t="shared" si="2"/>
        <v>Resistance101000</v>
      </c>
      <c r="C142" s="172" t="s">
        <v>112</v>
      </c>
      <c r="D142" s="172">
        <v>1000</v>
      </c>
      <c r="E142" s="172">
        <v>10000</v>
      </c>
      <c r="F142" s="172">
        <v>10</v>
      </c>
      <c r="G142" s="172" t="s">
        <v>89</v>
      </c>
      <c r="H142" s="172" t="s">
        <v>299</v>
      </c>
      <c r="I142" s="172"/>
      <c r="J142" s="172"/>
      <c r="K142" s="172"/>
      <c r="L142" s="172">
        <v>5771.9000000000005</v>
      </c>
      <c r="M142" s="172">
        <v>4.3708000000000002E-3</v>
      </c>
      <c r="N142" s="172">
        <v>5771.8</v>
      </c>
      <c r="O142" s="172">
        <v>4.3144999999999998E-3</v>
      </c>
    </row>
    <row r="143" spans="2:15" x14ac:dyDescent="0.25">
      <c r="B143" t="str">
        <f t="shared" si="2"/>
        <v>Resistance1001000</v>
      </c>
      <c r="C143" s="172" t="s">
        <v>112</v>
      </c>
      <c r="D143" s="172">
        <v>1000</v>
      </c>
      <c r="E143" s="172">
        <v>10000</v>
      </c>
      <c r="F143" s="172">
        <v>100</v>
      </c>
      <c r="G143" s="172" t="s">
        <v>89</v>
      </c>
      <c r="H143" s="172" t="s">
        <v>299</v>
      </c>
      <c r="I143" s="172"/>
      <c r="J143" s="172"/>
      <c r="K143" s="172"/>
      <c r="L143" s="172">
        <v>57735</v>
      </c>
      <c r="M143" s="172">
        <v>4.5579000000000003E-4</v>
      </c>
      <c r="N143" s="172">
        <v>57731</v>
      </c>
      <c r="O143" s="172">
        <v>4.3308000000000002E-4</v>
      </c>
    </row>
    <row r="144" spans="2:15" x14ac:dyDescent="0.25">
      <c r="B144" t="str">
        <f t="shared" si="2"/>
        <v>Resistance0.0110000</v>
      </c>
      <c r="C144" s="172" t="s">
        <v>112</v>
      </c>
      <c r="D144" s="172">
        <v>10000</v>
      </c>
      <c r="E144" s="172">
        <v>100000</v>
      </c>
      <c r="F144" s="172">
        <v>0.01</v>
      </c>
      <c r="G144" s="172" t="s">
        <v>89</v>
      </c>
      <c r="H144" s="172" t="s">
        <v>89</v>
      </c>
      <c r="I144" s="172"/>
      <c r="J144" s="172"/>
      <c r="K144" s="172"/>
      <c r="L144" s="172">
        <v>1.2</v>
      </c>
      <c r="M144" s="172">
        <v>5.8E-4</v>
      </c>
      <c r="N144" s="172">
        <v>1.1508</v>
      </c>
      <c r="O144" s="172">
        <v>5.7779999999999995E-4</v>
      </c>
    </row>
    <row r="145" spans="2:15" x14ac:dyDescent="0.25">
      <c r="B145" t="str">
        <f t="shared" si="2"/>
        <v>Resistance0.110000</v>
      </c>
      <c r="C145" s="172" t="s">
        <v>112</v>
      </c>
      <c r="D145" s="172">
        <v>10000</v>
      </c>
      <c r="E145" s="172">
        <v>100000</v>
      </c>
      <c r="F145" s="172">
        <v>0.1</v>
      </c>
      <c r="G145" s="172" t="s">
        <v>89</v>
      </c>
      <c r="H145" s="172" t="s">
        <v>89</v>
      </c>
      <c r="I145" s="172"/>
      <c r="J145" s="172"/>
      <c r="K145" s="172"/>
      <c r="L145" s="172">
        <v>1.2</v>
      </c>
      <c r="M145" s="172">
        <v>5.8E-4</v>
      </c>
      <c r="N145" s="172">
        <v>1.1511</v>
      </c>
      <c r="O145" s="172">
        <v>5.7779999999999995E-4</v>
      </c>
    </row>
    <row r="146" spans="2:15" x14ac:dyDescent="0.25">
      <c r="B146" t="str">
        <f t="shared" si="2"/>
        <v>Resistance110000</v>
      </c>
      <c r="C146" s="172" t="s">
        <v>112</v>
      </c>
      <c r="D146" s="172">
        <v>10000</v>
      </c>
      <c r="E146" s="172">
        <v>100000</v>
      </c>
      <c r="F146" s="172">
        <v>1</v>
      </c>
      <c r="G146" s="172" t="s">
        <v>89</v>
      </c>
      <c r="H146" s="172" t="s">
        <v>89</v>
      </c>
      <c r="I146" s="172"/>
      <c r="J146" s="172"/>
      <c r="K146" s="172"/>
      <c r="L146" s="172">
        <v>1.2</v>
      </c>
      <c r="M146" s="172">
        <v>5.8E-4</v>
      </c>
      <c r="N146" s="172">
        <v>1.1777</v>
      </c>
      <c r="O146" s="172">
        <v>5.7755999999999997E-4</v>
      </c>
    </row>
    <row r="147" spans="2:15" x14ac:dyDescent="0.25">
      <c r="B147" t="str">
        <f t="shared" si="2"/>
        <v>Resistance1010000</v>
      </c>
      <c r="C147" s="172" t="s">
        <v>112</v>
      </c>
      <c r="D147" s="172">
        <v>10000</v>
      </c>
      <c r="E147" s="172">
        <v>100000</v>
      </c>
      <c r="F147" s="172">
        <v>10</v>
      </c>
      <c r="G147" s="172" t="s">
        <v>89</v>
      </c>
      <c r="H147" s="172" t="s">
        <v>89</v>
      </c>
      <c r="I147" s="172"/>
      <c r="J147" s="172"/>
      <c r="K147" s="172"/>
      <c r="L147" s="172">
        <v>3.4529000000000001</v>
      </c>
      <c r="M147" s="172">
        <v>5.5767999999999996E-4</v>
      </c>
      <c r="N147" s="172">
        <v>3.4420000000000002</v>
      </c>
      <c r="O147" s="172">
        <v>5.5771E-4</v>
      </c>
    </row>
    <row r="148" spans="2:15" x14ac:dyDescent="0.25">
      <c r="B148" t="str">
        <f t="shared" si="2"/>
        <v>Resistance10010000</v>
      </c>
      <c r="C148" s="172" t="s">
        <v>112</v>
      </c>
      <c r="D148" s="172">
        <v>10000</v>
      </c>
      <c r="E148" s="172">
        <v>100000</v>
      </c>
      <c r="F148" s="172">
        <v>100</v>
      </c>
      <c r="G148" s="172" t="s">
        <v>89</v>
      </c>
      <c r="H148" s="172" t="s">
        <v>89</v>
      </c>
      <c r="I148" s="172"/>
      <c r="J148" s="172"/>
      <c r="K148" s="172"/>
      <c r="L148" s="172">
        <v>55.448999999999998</v>
      </c>
      <c r="M148" s="172">
        <v>2.7074E-4</v>
      </c>
      <c r="N148" s="172">
        <v>55.443999999999996</v>
      </c>
      <c r="O148" s="172">
        <v>2.7056000000000004E-4</v>
      </c>
    </row>
    <row r="149" spans="2:15" x14ac:dyDescent="0.25">
      <c r="B149" t="str">
        <f t="shared" si="2"/>
        <v>Resistance1000010000</v>
      </c>
      <c r="C149" s="172" t="s">
        <v>112</v>
      </c>
      <c r="D149" s="172">
        <v>10000</v>
      </c>
      <c r="E149" s="172">
        <v>100000</v>
      </c>
      <c r="F149" s="172">
        <v>10000</v>
      </c>
      <c r="G149" s="172" t="s">
        <v>89</v>
      </c>
      <c r="H149" s="172" t="s">
        <v>89</v>
      </c>
      <c r="I149" s="172"/>
      <c r="J149" s="172"/>
      <c r="K149" s="172"/>
      <c r="L149" s="172">
        <v>5773.5</v>
      </c>
      <c r="M149" s="172">
        <v>3.3067999999999998E-6</v>
      </c>
      <c r="N149" s="172">
        <v>5770.9000000000005</v>
      </c>
      <c r="O149" s="172">
        <v>3.2955E-6</v>
      </c>
    </row>
    <row r="150" spans="2:15" x14ac:dyDescent="0.25">
      <c r="B150" t="str">
        <f t="shared" si="2"/>
        <v>Resistance0.1100000</v>
      </c>
      <c r="C150" s="172" t="s">
        <v>112</v>
      </c>
      <c r="D150" s="172">
        <v>100000</v>
      </c>
      <c r="E150" s="172">
        <v>1000000</v>
      </c>
      <c r="F150" s="172">
        <v>0.1</v>
      </c>
      <c r="G150" s="172" t="s">
        <v>89</v>
      </c>
      <c r="H150" s="172" t="s">
        <v>89</v>
      </c>
      <c r="I150" s="172"/>
      <c r="J150" s="172"/>
      <c r="K150" s="172"/>
      <c r="L150" s="172">
        <v>12</v>
      </c>
      <c r="M150" s="172">
        <v>5.7999999999999996E-3</v>
      </c>
      <c r="N150" s="172">
        <v>11.592000000000001</v>
      </c>
      <c r="O150" s="172">
        <v>5.7735E-3</v>
      </c>
    </row>
    <row r="151" spans="2:15" x14ac:dyDescent="0.25">
      <c r="B151" t="str">
        <f t="shared" si="2"/>
        <v>Resistance1100000</v>
      </c>
      <c r="C151" s="172" t="s">
        <v>112</v>
      </c>
      <c r="D151" s="172">
        <v>100000</v>
      </c>
      <c r="E151" s="172">
        <v>1000000</v>
      </c>
      <c r="F151" s="172">
        <v>1</v>
      </c>
      <c r="G151" s="172" t="s">
        <v>89</v>
      </c>
      <c r="H151" s="172" t="s">
        <v>89</v>
      </c>
      <c r="I151" s="172"/>
      <c r="J151" s="172"/>
      <c r="K151" s="172"/>
      <c r="L151" s="172">
        <v>12</v>
      </c>
      <c r="M151" s="172">
        <v>5.7999999999999996E-3</v>
      </c>
      <c r="N151" s="172">
        <v>11.591999999999999</v>
      </c>
      <c r="O151" s="172">
        <v>5.7735E-3</v>
      </c>
    </row>
    <row r="152" spans="2:15" x14ac:dyDescent="0.25">
      <c r="B152" t="str">
        <f t="shared" si="2"/>
        <v>Resistance10100000</v>
      </c>
      <c r="C152" s="172" t="s">
        <v>112</v>
      </c>
      <c r="D152" s="172">
        <v>100000</v>
      </c>
      <c r="E152" s="172">
        <v>1000000</v>
      </c>
      <c r="F152" s="172">
        <v>10</v>
      </c>
      <c r="G152" s="172" t="s">
        <v>89</v>
      </c>
      <c r="H152" s="172" t="s">
        <v>89</v>
      </c>
      <c r="I152" s="172"/>
      <c r="J152" s="172"/>
      <c r="K152" s="172"/>
      <c r="L152" s="172">
        <v>12</v>
      </c>
      <c r="M152" s="172">
        <v>5.7999999999999996E-3</v>
      </c>
      <c r="N152" s="172">
        <v>11.594999999999999</v>
      </c>
      <c r="O152" s="172">
        <v>5.7707000000000001E-3</v>
      </c>
    </row>
    <row r="153" spans="2:15" x14ac:dyDescent="0.25">
      <c r="B153" t="str">
        <f t="shared" si="2"/>
        <v>Resistance100100000</v>
      </c>
      <c r="C153" s="172" t="s">
        <v>112</v>
      </c>
      <c r="D153" s="172">
        <v>100000</v>
      </c>
      <c r="E153" s="172">
        <v>1000000</v>
      </c>
      <c r="F153" s="172">
        <v>100</v>
      </c>
      <c r="G153" s="172" t="s">
        <v>89</v>
      </c>
      <c r="H153" s="172" t="s">
        <v>89</v>
      </c>
      <c r="I153" s="172"/>
      <c r="J153" s="172"/>
      <c r="K153" s="172"/>
      <c r="L153" s="172">
        <v>12</v>
      </c>
      <c r="M153" s="172">
        <v>5.7999999999999996E-3</v>
      </c>
      <c r="N153" s="172">
        <v>14.68</v>
      </c>
      <c r="O153" s="172">
        <v>5.7707000000000001E-3</v>
      </c>
    </row>
    <row r="154" spans="2:15" x14ac:dyDescent="0.25">
      <c r="B154" t="str">
        <f t="shared" si="2"/>
        <v>Resistance10000100000</v>
      </c>
      <c r="C154" s="172" t="s">
        <v>112</v>
      </c>
      <c r="D154" s="172">
        <v>100000</v>
      </c>
      <c r="E154" s="172">
        <v>1000000</v>
      </c>
      <c r="F154" s="172">
        <v>10000</v>
      </c>
      <c r="G154" s="172" t="s">
        <v>89</v>
      </c>
      <c r="H154" s="172" t="s">
        <v>89</v>
      </c>
      <c r="I154" s="172"/>
      <c r="J154" s="172"/>
      <c r="K154" s="172"/>
      <c r="L154" s="172">
        <v>5540.2000000000007</v>
      </c>
      <c r="M154" s="172">
        <v>2.6331000000000002E-3</v>
      </c>
      <c r="N154" s="172">
        <v>5540.2000000000007</v>
      </c>
      <c r="O154" s="172">
        <v>2.6329999999999999E-3</v>
      </c>
    </row>
    <row r="155" spans="2:15" x14ac:dyDescent="0.25">
      <c r="B155" t="str">
        <f t="shared" si="2"/>
        <v>Resistance100000100000</v>
      </c>
      <c r="C155" s="172" t="s">
        <v>112</v>
      </c>
      <c r="D155" s="172">
        <v>100000</v>
      </c>
      <c r="E155" s="172">
        <v>1000000</v>
      </c>
      <c r="F155" s="172">
        <v>100000</v>
      </c>
      <c r="G155" s="172" t="s">
        <v>89</v>
      </c>
      <c r="H155" s="172" t="s">
        <v>89</v>
      </c>
      <c r="I155" s="172"/>
      <c r="J155" s="172"/>
      <c r="K155" s="172"/>
      <c r="L155" s="172">
        <v>57707</v>
      </c>
      <c r="M155" s="172">
        <v>3.1791000000000002E-4</v>
      </c>
      <c r="N155" s="172">
        <v>57475</v>
      </c>
      <c r="O155" s="172">
        <v>3.1790000000000003E-4</v>
      </c>
    </row>
    <row r="156" spans="2:15" x14ac:dyDescent="0.25">
      <c r="B156" t="str">
        <f t="shared" si="2"/>
        <v>ACV0.000000010</v>
      </c>
      <c r="C156" s="172" t="s">
        <v>109</v>
      </c>
      <c r="D156" s="172">
        <v>0</v>
      </c>
      <c r="E156" s="172">
        <v>0.01</v>
      </c>
      <c r="F156" s="172">
        <v>1E-8</v>
      </c>
      <c r="G156" s="172" t="s">
        <v>87</v>
      </c>
      <c r="H156" s="172" t="s">
        <v>8</v>
      </c>
      <c r="I156" s="172">
        <v>1000</v>
      </c>
      <c r="J156" s="172">
        <v>4000</v>
      </c>
      <c r="K156" s="172" t="s">
        <v>91</v>
      </c>
      <c r="L156" s="172">
        <v>23</v>
      </c>
      <c r="M156" s="172">
        <v>80000</v>
      </c>
      <c r="N156" s="172">
        <v>22.678999999999998</v>
      </c>
      <c r="O156" s="172">
        <v>79411</v>
      </c>
    </row>
    <row r="157" spans="2:15" x14ac:dyDescent="0.25">
      <c r="B157" t="str">
        <f t="shared" si="2"/>
        <v>ACV0.00000010</v>
      </c>
      <c r="C157" s="172" t="s">
        <v>109</v>
      </c>
      <c r="D157" s="172">
        <v>0</v>
      </c>
      <c r="E157" s="172">
        <v>0.01</v>
      </c>
      <c r="F157" s="172">
        <v>1.0000000000000001E-7</v>
      </c>
      <c r="G157" s="172" t="s">
        <v>87</v>
      </c>
      <c r="H157" s="172" t="s">
        <v>8</v>
      </c>
      <c r="I157" s="172">
        <v>1000</v>
      </c>
      <c r="J157" s="172">
        <v>4000</v>
      </c>
      <c r="K157" s="172" t="s">
        <v>91</v>
      </c>
      <c r="L157" s="172">
        <v>23</v>
      </c>
      <c r="M157" s="172">
        <v>79583</v>
      </c>
      <c r="N157" s="172">
        <v>22.679000000000002</v>
      </c>
      <c r="O157" s="172">
        <v>79411</v>
      </c>
    </row>
    <row r="158" spans="2:15" x14ac:dyDescent="0.25">
      <c r="B158" t="str">
        <f t="shared" si="2"/>
        <v>ACV0.0000010</v>
      </c>
      <c r="C158" s="172" t="s">
        <v>109</v>
      </c>
      <c r="D158" s="172">
        <v>0</v>
      </c>
      <c r="E158" s="172">
        <v>0.01</v>
      </c>
      <c r="F158" s="172">
        <v>9.9999999999999995E-7</v>
      </c>
      <c r="G158" s="172" t="s">
        <v>87</v>
      </c>
      <c r="H158" s="172" t="s">
        <v>8</v>
      </c>
      <c r="I158" s="172">
        <v>1000</v>
      </c>
      <c r="J158" s="172">
        <v>4000</v>
      </c>
      <c r="K158" s="172" t="s">
        <v>91</v>
      </c>
      <c r="L158" s="172">
        <v>23</v>
      </c>
      <c r="M158" s="172">
        <v>79581</v>
      </c>
      <c r="N158" s="172">
        <v>22.688000000000002</v>
      </c>
      <c r="O158" s="172">
        <v>79410</v>
      </c>
    </row>
    <row r="159" spans="2:15" x14ac:dyDescent="0.25">
      <c r="B159" t="str">
        <f t="shared" si="2"/>
        <v>ACV0.000010</v>
      </c>
      <c r="C159" s="172" t="s">
        <v>109</v>
      </c>
      <c r="D159" s="172">
        <v>0</v>
      </c>
      <c r="E159" s="172">
        <v>0.01</v>
      </c>
      <c r="F159" s="172">
        <v>1.0000000000000001E-5</v>
      </c>
      <c r="G159" s="172" t="s">
        <v>87</v>
      </c>
      <c r="H159" s="172" t="s">
        <v>8</v>
      </c>
      <c r="I159" s="172">
        <v>1000</v>
      </c>
      <c r="J159" s="172">
        <v>4000</v>
      </c>
      <c r="K159" s="172" t="s">
        <v>91</v>
      </c>
      <c r="L159" s="172">
        <v>23.293000000000003</v>
      </c>
      <c r="M159" s="172">
        <v>79521</v>
      </c>
      <c r="N159" s="172">
        <v>23.228000000000002</v>
      </c>
      <c r="O159" s="172">
        <v>79358</v>
      </c>
    </row>
    <row r="160" spans="2:15" x14ac:dyDescent="0.25">
      <c r="B160" t="str">
        <f t="shared" si="2"/>
        <v>ACV0.00010</v>
      </c>
      <c r="C160" s="172" t="s">
        <v>109</v>
      </c>
      <c r="D160" s="172">
        <v>0</v>
      </c>
      <c r="E160" s="172">
        <v>0.01</v>
      </c>
      <c r="F160" s="172">
        <v>1E-4</v>
      </c>
      <c r="G160" s="172" t="s">
        <v>87</v>
      </c>
      <c r="H160" s="172" t="s">
        <v>8</v>
      </c>
      <c r="I160" s="172">
        <v>1000</v>
      </c>
      <c r="J160" s="172">
        <v>4000</v>
      </c>
      <c r="K160" s="172" t="s">
        <v>91</v>
      </c>
      <c r="L160" s="172">
        <v>57.908999999999999</v>
      </c>
      <c r="M160" s="172">
        <v>76095</v>
      </c>
      <c r="N160" s="172">
        <v>57.745999999999995</v>
      </c>
      <c r="O160" s="172">
        <v>76108</v>
      </c>
    </row>
    <row r="161" spans="2:15" x14ac:dyDescent="0.25">
      <c r="B161" t="str">
        <f t="shared" si="2"/>
        <v>ACV0.0010</v>
      </c>
      <c r="C161" s="172" t="s">
        <v>109</v>
      </c>
      <c r="D161" s="172">
        <v>0</v>
      </c>
      <c r="E161" s="172">
        <v>0.01</v>
      </c>
      <c r="F161" s="172">
        <v>1E-3</v>
      </c>
      <c r="G161" s="172" t="s">
        <v>87</v>
      </c>
      <c r="H161" s="172" t="s">
        <v>8</v>
      </c>
      <c r="I161" s="172">
        <v>1000</v>
      </c>
      <c r="J161" s="172">
        <v>4000</v>
      </c>
      <c r="K161" s="172" t="s">
        <v>91</v>
      </c>
      <c r="L161" s="172">
        <v>573.98</v>
      </c>
      <c r="M161" s="172">
        <v>42637</v>
      </c>
      <c r="N161" s="172">
        <v>570.55999999999995</v>
      </c>
      <c r="O161" s="172">
        <v>42634</v>
      </c>
    </row>
    <row r="162" spans="2:15" x14ac:dyDescent="0.25">
      <c r="B162" t="str">
        <f t="shared" si="2"/>
        <v>ACV0.010</v>
      </c>
      <c r="C162" s="172" t="s">
        <v>109</v>
      </c>
      <c r="D162" s="172">
        <v>0</v>
      </c>
      <c r="E162" s="172">
        <v>0.01</v>
      </c>
      <c r="F162" s="172">
        <v>0.01</v>
      </c>
      <c r="G162" s="172" t="s">
        <v>87</v>
      </c>
      <c r="H162" s="172" t="s">
        <v>8</v>
      </c>
      <c r="I162" s="172">
        <v>1000</v>
      </c>
      <c r="J162" s="172">
        <v>4000</v>
      </c>
      <c r="K162" s="172" t="s">
        <v>91</v>
      </c>
      <c r="L162" s="172">
        <v>5773.1</v>
      </c>
      <c r="M162" s="172">
        <v>5803.4</v>
      </c>
      <c r="N162" s="172">
        <v>5766</v>
      </c>
      <c r="O162" s="172">
        <v>5798.9</v>
      </c>
    </row>
    <row r="163" spans="2:15" x14ac:dyDescent="0.25">
      <c r="B163" t="str">
        <f t="shared" si="2"/>
        <v>ACV0.10</v>
      </c>
      <c r="C163" s="172" t="s">
        <v>109</v>
      </c>
      <c r="D163" s="172">
        <v>0</v>
      </c>
      <c r="E163" s="172">
        <v>0.01</v>
      </c>
      <c r="F163" s="172">
        <v>0.1</v>
      </c>
      <c r="G163" s="172" t="s">
        <v>87</v>
      </c>
      <c r="H163" s="172" t="s">
        <v>8</v>
      </c>
      <c r="I163" s="172">
        <v>1000</v>
      </c>
      <c r="J163" s="172">
        <v>4000</v>
      </c>
      <c r="K163" s="172" t="s">
        <v>91</v>
      </c>
      <c r="L163" s="172">
        <v>57735</v>
      </c>
      <c r="M163" s="172">
        <v>584.6</v>
      </c>
      <c r="N163" s="172">
        <v>57728</v>
      </c>
      <c r="O163" s="172">
        <v>582.75</v>
      </c>
    </row>
    <row r="164" spans="2:15" x14ac:dyDescent="0.25">
      <c r="B164" t="str">
        <f t="shared" si="2"/>
        <v>ACV10</v>
      </c>
      <c r="C164" s="172" t="s">
        <v>109</v>
      </c>
      <c r="D164" s="172">
        <v>0</v>
      </c>
      <c r="E164" s="172">
        <v>0.01</v>
      </c>
      <c r="F164" s="172">
        <v>1</v>
      </c>
      <c r="G164" s="172" t="s">
        <v>87</v>
      </c>
      <c r="H164" s="172" t="s">
        <v>8</v>
      </c>
      <c r="I164" s="172">
        <v>1000</v>
      </c>
      <c r="J164" s="172">
        <v>4000</v>
      </c>
      <c r="K164" s="172" t="s">
        <v>91</v>
      </c>
      <c r="L164" s="172">
        <v>577360</v>
      </c>
      <c r="M164" s="172">
        <v>59.02</v>
      </c>
      <c r="N164" s="172">
        <v>577350</v>
      </c>
      <c r="O164" s="172">
        <v>58.278000000000006</v>
      </c>
    </row>
    <row r="165" spans="2:15" x14ac:dyDescent="0.25">
      <c r="B165" t="str">
        <f t="shared" si="2"/>
        <v>ACV0.000000010</v>
      </c>
      <c r="C165" s="172" t="s">
        <v>109</v>
      </c>
      <c r="D165" s="172">
        <v>0</v>
      </c>
      <c r="E165" s="172">
        <v>0.01</v>
      </c>
      <c r="F165" s="172">
        <v>1E-8</v>
      </c>
      <c r="G165" s="172" t="s">
        <v>87</v>
      </c>
      <c r="H165" s="172" t="s">
        <v>8</v>
      </c>
      <c r="I165" s="172">
        <v>4000</v>
      </c>
      <c r="J165" s="172">
        <v>8000</v>
      </c>
      <c r="K165" s="172" t="s">
        <v>91</v>
      </c>
      <c r="L165" s="172">
        <v>31</v>
      </c>
      <c r="M165" s="172">
        <v>230000</v>
      </c>
      <c r="N165" s="172">
        <v>30.119</v>
      </c>
      <c r="O165" s="172">
        <v>228890</v>
      </c>
    </row>
    <row r="166" spans="2:15" x14ac:dyDescent="0.25">
      <c r="B166" t="str">
        <f t="shared" si="2"/>
        <v>ACV0.00000010</v>
      </c>
      <c r="C166" s="172" t="s">
        <v>109</v>
      </c>
      <c r="D166" s="172">
        <v>0</v>
      </c>
      <c r="E166" s="172">
        <v>0.01</v>
      </c>
      <c r="F166" s="172">
        <v>1.0000000000000001E-7</v>
      </c>
      <c r="G166" s="172" t="s">
        <v>87</v>
      </c>
      <c r="H166" s="172" t="s">
        <v>8</v>
      </c>
      <c r="I166" s="172">
        <v>4000</v>
      </c>
      <c r="J166" s="172">
        <v>8000</v>
      </c>
      <c r="K166" s="172" t="s">
        <v>91</v>
      </c>
      <c r="L166" s="172">
        <v>31</v>
      </c>
      <c r="M166" s="172">
        <v>228990</v>
      </c>
      <c r="N166" s="172">
        <v>30.12</v>
      </c>
      <c r="O166" s="172">
        <v>228890</v>
      </c>
    </row>
    <row r="167" spans="2:15" x14ac:dyDescent="0.25">
      <c r="B167" t="str">
        <f t="shared" si="2"/>
        <v>ACV0.0000010</v>
      </c>
      <c r="C167" s="172" t="s">
        <v>109</v>
      </c>
      <c r="D167" s="172">
        <v>0</v>
      </c>
      <c r="E167" s="172">
        <v>0.01</v>
      </c>
      <c r="F167" s="172">
        <v>9.9999999999999995E-7</v>
      </c>
      <c r="G167" s="172" t="s">
        <v>87</v>
      </c>
      <c r="H167" s="172" t="s">
        <v>8</v>
      </c>
      <c r="I167" s="172">
        <v>4000</v>
      </c>
      <c r="J167" s="172">
        <v>8000</v>
      </c>
      <c r="K167" s="172" t="s">
        <v>91</v>
      </c>
      <c r="L167" s="172">
        <v>31</v>
      </c>
      <c r="M167" s="172">
        <v>228990</v>
      </c>
      <c r="N167" s="172">
        <v>30.12</v>
      </c>
      <c r="O167" s="172">
        <v>228890</v>
      </c>
    </row>
    <row r="168" spans="2:15" x14ac:dyDescent="0.25">
      <c r="B168" t="str">
        <f t="shared" si="2"/>
        <v>ACV0.000010</v>
      </c>
      <c r="C168" s="172" t="s">
        <v>109</v>
      </c>
      <c r="D168" s="172">
        <v>0</v>
      </c>
      <c r="E168" s="172">
        <v>0.01</v>
      </c>
      <c r="F168" s="172">
        <v>1.0000000000000001E-5</v>
      </c>
      <c r="G168" s="172" t="s">
        <v>87</v>
      </c>
      <c r="H168" s="172" t="s">
        <v>8</v>
      </c>
      <c r="I168" s="172">
        <v>4000</v>
      </c>
      <c r="J168" s="172">
        <v>8000</v>
      </c>
      <c r="K168" s="172" t="s">
        <v>91</v>
      </c>
      <c r="L168" s="172">
        <v>31</v>
      </c>
      <c r="M168" s="172">
        <v>228940</v>
      </c>
      <c r="N168" s="172">
        <v>30.434000000000001</v>
      </c>
      <c r="O168" s="172">
        <v>228860</v>
      </c>
    </row>
    <row r="169" spans="2:15" x14ac:dyDescent="0.25">
      <c r="B169" t="str">
        <f t="shared" si="2"/>
        <v>ACV0.00010</v>
      </c>
      <c r="C169" s="172" t="s">
        <v>109</v>
      </c>
      <c r="D169" s="172">
        <v>0</v>
      </c>
      <c r="E169" s="172">
        <v>0.01</v>
      </c>
      <c r="F169" s="172">
        <v>1E-4</v>
      </c>
      <c r="G169" s="172" t="s">
        <v>87</v>
      </c>
      <c r="H169" s="172" t="s">
        <v>8</v>
      </c>
      <c r="I169" s="172">
        <v>4000</v>
      </c>
      <c r="J169" s="172">
        <v>8000</v>
      </c>
      <c r="K169" s="172" t="s">
        <v>91</v>
      </c>
      <c r="L169" s="172">
        <v>56.083999999999996</v>
      </c>
      <c r="M169" s="172">
        <v>226390</v>
      </c>
      <c r="N169" s="172">
        <v>55.738</v>
      </c>
      <c r="O169" s="172">
        <v>226400</v>
      </c>
    </row>
    <row r="170" spans="2:15" x14ac:dyDescent="0.25">
      <c r="B170" t="str">
        <f t="shared" si="2"/>
        <v>ACV0.0010</v>
      </c>
      <c r="C170" s="172" t="s">
        <v>109</v>
      </c>
      <c r="D170" s="172">
        <v>0</v>
      </c>
      <c r="E170" s="172">
        <v>0.01</v>
      </c>
      <c r="F170" s="172">
        <v>1E-3</v>
      </c>
      <c r="G170" s="172" t="s">
        <v>87</v>
      </c>
      <c r="H170" s="172" t="s">
        <v>8</v>
      </c>
      <c r="I170" s="172">
        <v>4000</v>
      </c>
      <c r="J170" s="172">
        <v>8000</v>
      </c>
      <c r="K170" s="172" t="s">
        <v>91</v>
      </c>
      <c r="L170" s="172">
        <v>561.68999999999994</v>
      </c>
      <c r="M170" s="172">
        <v>182820</v>
      </c>
      <c r="N170" s="172">
        <v>557.14</v>
      </c>
      <c r="O170" s="172">
        <v>182830</v>
      </c>
    </row>
    <row r="171" spans="2:15" x14ac:dyDescent="0.25">
      <c r="B171" t="str">
        <f t="shared" si="2"/>
        <v>ACV0.010</v>
      </c>
      <c r="C171" s="172" t="s">
        <v>109</v>
      </c>
      <c r="D171" s="172">
        <v>0</v>
      </c>
      <c r="E171" s="172">
        <v>0.01</v>
      </c>
      <c r="F171" s="172">
        <v>0.01</v>
      </c>
      <c r="G171" s="172" t="s">
        <v>87</v>
      </c>
      <c r="H171" s="172" t="s">
        <v>8</v>
      </c>
      <c r="I171" s="172">
        <v>4000</v>
      </c>
      <c r="J171" s="172">
        <v>8000</v>
      </c>
      <c r="K171" s="172" t="s">
        <v>91</v>
      </c>
      <c r="L171" s="172">
        <v>5769.3</v>
      </c>
      <c r="M171" s="172">
        <v>45269</v>
      </c>
      <c r="N171" s="172">
        <v>5751.2000000000007</v>
      </c>
      <c r="O171" s="172">
        <v>45261</v>
      </c>
    </row>
    <row r="172" spans="2:15" x14ac:dyDescent="0.25">
      <c r="B172" t="str">
        <f t="shared" si="2"/>
        <v>ACV0.10</v>
      </c>
      <c r="C172" s="172" t="s">
        <v>109</v>
      </c>
      <c r="D172" s="172">
        <v>0</v>
      </c>
      <c r="E172" s="172">
        <v>0.01</v>
      </c>
      <c r="F172" s="172">
        <v>0.1</v>
      </c>
      <c r="G172" s="172" t="s">
        <v>87</v>
      </c>
      <c r="H172" s="172" t="s">
        <v>8</v>
      </c>
      <c r="I172" s="172">
        <v>4000</v>
      </c>
      <c r="J172" s="172">
        <v>8000</v>
      </c>
      <c r="K172" s="172" t="s">
        <v>91</v>
      </c>
      <c r="L172" s="172">
        <v>57735</v>
      </c>
      <c r="M172" s="172">
        <v>4703.5</v>
      </c>
      <c r="N172" s="172">
        <v>57713</v>
      </c>
      <c r="O172" s="172">
        <v>4700</v>
      </c>
    </row>
    <row r="173" spans="2:15" x14ac:dyDescent="0.25">
      <c r="B173" t="str">
        <f t="shared" si="2"/>
        <v>ACV10</v>
      </c>
      <c r="C173" s="172" t="s">
        <v>109</v>
      </c>
      <c r="D173" s="172">
        <v>0</v>
      </c>
      <c r="E173" s="172">
        <v>0.01</v>
      </c>
      <c r="F173" s="172">
        <v>1</v>
      </c>
      <c r="G173" s="172" t="s">
        <v>87</v>
      </c>
      <c r="H173" s="172" t="s">
        <v>8</v>
      </c>
      <c r="I173" s="172">
        <v>4000</v>
      </c>
      <c r="J173" s="172">
        <v>8000</v>
      </c>
      <c r="K173" s="172" t="s">
        <v>91</v>
      </c>
      <c r="L173" s="172">
        <v>577360</v>
      </c>
      <c r="M173" s="172">
        <v>471.57</v>
      </c>
      <c r="N173" s="172">
        <v>577330</v>
      </c>
      <c r="O173" s="172">
        <v>470.19</v>
      </c>
    </row>
    <row r="174" spans="2:15" x14ac:dyDescent="0.25">
      <c r="B174" t="str">
        <f t="shared" si="2"/>
        <v>ACV0.000000010.01</v>
      </c>
      <c r="C174" s="172" t="s">
        <v>109</v>
      </c>
      <c r="D174" s="172">
        <v>0.01</v>
      </c>
      <c r="E174" s="172">
        <v>0.1</v>
      </c>
      <c r="F174" s="172">
        <v>1E-8</v>
      </c>
      <c r="G174" s="172" t="s">
        <v>87</v>
      </c>
      <c r="H174" s="172" t="s">
        <v>8</v>
      </c>
      <c r="I174" s="172">
        <v>1000</v>
      </c>
      <c r="J174" s="172">
        <v>2000</v>
      </c>
      <c r="K174" s="172" t="s">
        <v>91</v>
      </c>
      <c r="L174" s="172">
        <v>53</v>
      </c>
      <c r="M174" s="172">
        <v>17000</v>
      </c>
      <c r="N174" s="172">
        <v>11.488</v>
      </c>
      <c r="O174" s="172">
        <v>17414</v>
      </c>
    </row>
    <row r="175" spans="2:15" x14ac:dyDescent="0.25">
      <c r="B175" t="str">
        <f t="shared" si="2"/>
        <v>ACV0.00000010.01</v>
      </c>
      <c r="C175" s="172" t="s">
        <v>109</v>
      </c>
      <c r="D175" s="172">
        <v>0.01</v>
      </c>
      <c r="E175" s="172">
        <v>0.1</v>
      </c>
      <c r="F175" s="172">
        <v>1.0000000000000001E-7</v>
      </c>
      <c r="G175" s="172" t="s">
        <v>87</v>
      </c>
      <c r="H175" s="172" t="s">
        <v>8</v>
      </c>
      <c r="I175" s="172">
        <v>1000</v>
      </c>
      <c r="J175" s="172">
        <v>2000</v>
      </c>
      <c r="K175" s="172" t="s">
        <v>91</v>
      </c>
      <c r="L175" s="172">
        <v>53</v>
      </c>
      <c r="M175" s="172">
        <v>17054</v>
      </c>
      <c r="N175" s="172">
        <v>11.488</v>
      </c>
      <c r="O175" s="172">
        <v>17414</v>
      </c>
    </row>
    <row r="176" spans="2:15" x14ac:dyDescent="0.25">
      <c r="B176" t="str">
        <f t="shared" si="2"/>
        <v>ACV0.0000010.01</v>
      </c>
      <c r="C176" s="172" t="s">
        <v>109</v>
      </c>
      <c r="D176" s="172">
        <v>0.01</v>
      </c>
      <c r="E176" s="172">
        <v>0.1</v>
      </c>
      <c r="F176" s="172">
        <v>9.9999999999999995E-7</v>
      </c>
      <c r="G176" s="172" t="s">
        <v>87</v>
      </c>
      <c r="H176" s="172" t="s">
        <v>8</v>
      </c>
      <c r="I176" s="172">
        <v>1000</v>
      </c>
      <c r="J176" s="172">
        <v>2000</v>
      </c>
      <c r="K176" s="172" t="s">
        <v>91</v>
      </c>
      <c r="L176" s="172">
        <v>53</v>
      </c>
      <c r="M176" s="172">
        <v>17054</v>
      </c>
      <c r="N176" s="172">
        <v>11.488999999999999</v>
      </c>
      <c r="O176" s="172">
        <v>17414</v>
      </c>
    </row>
    <row r="177" spans="2:15" x14ac:dyDescent="0.25">
      <c r="B177" t="str">
        <f t="shared" si="2"/>
        <v>ACV0.000010.01</v>
      </c>
      <c r="C177" s="172" t="s">
        <v>109</v>
      </c>
      <c r="D177" s="172">
        <v>0.01</v>
      </c>
      <c r="E177" s="172">
        <v>0.1</v>
      </c>
      <c r="F177" s="172">
        <v>1.0000000000000001E-5</v>
      </c>
      <c r="G177" s="172" t="s">
        <v>87</v>
      </c>
      <c r="H177" s="172" t="s">
        <v>8</v>
      </c>
      <c r="I177" s="172">
        <v>1000</v>
      </c>
      <c r="J177" s="172">
        <v>2000</v>
      </c>
      <c r="K177" s="172" t="s">
        <v>91</v>
      </c>
      <c r="L177" s="172">
        <v>53</v>
      </c>
      <c r="M177" s="172">
        <v>17054</v>
      </c>
      <c r="N177" s="172">
        <v>11.587999999999999</v>
      </c>
      <c r="O177" s="172">
        <v>17413</v>
      </c>
    </row>
    <row r="178" spans="2:15" x14ac:dyDescent="0.25">
      <c r="B178" t="str">
        <f t="shared" si="2"/>
        <v>ACV0.00010.01</v>
      </c>
      <c r="C178" s="172" t="s">
        <v>109</v>
      </c>
      <c r="D178" s="172">
        <v>0.01</v>
      </c>
      <c r="E178" s="172">
        <v>0.1</v>
      </c>
      <c r="F178" s="172">
        <v>1E-4</v>
      </c>
      <c r="G178" s="172" t="s">
        <v>87</v>
      </c>
      <c r="H178" s="172" t="s">
        <v>8</v>
      </c>
      <c r="I178" s="172">
        <v>1000</v>
      </c>
      <c r="J178" s="172">
        <v>2000</v>
      </c>
      <c r="K178" s="172" t="s">
        <v>91</v>
      </c>
      <c r="L178" s="172">
        <v>53</v>
      </c>
      <c r="M178" s="172">
        <v>17065</v>
      </c>
      <c r="N178" s="172">
        <v>21.129000000000001</v>
      </c>
      <c r="O178" s="172">
        <v>17327</v>
      </c>
    </row>
    <row r="179" spans="2:15" x14ac:dyDescent="0.25">
      <c r="B179" t="str">
        <f t="shared" si="2"/>
        <v>ACV0.0010.01</v>
      </c>
      <c r="C179" s="172" t="s">
        <v>109</v>
      </c>
      <c r="D179" s="172">
        <v>0.01</v>
      </c>
      <c r="E179" s="172">
        <v>0.1</v>
      </c>
      <c r="F179" s="172">
        <v>1E-3</v>
      </c>
      <c r="G179" s="172" t="s">
        <v>87</v>
      </c>
      <c r="H179" s="172" t="s">
        <v>8</v>
      </c>
      <c r="I179" s="172">
        <v>1000</v>
      </c>
      <c r="J179" s="172">
        <v>2000</v>
      </c>
      <c r="K179" s="172" t="s">
        <v>91</v>
      </c>
      <c r="L179" s="172">
        <v>469.05</v>
      </c>
      <c r="M179" s="172">
        <v>13766</v>
      </c>
      <c r="N179" s="172">
        <v>433.19</v>
      </c>
      <c r="O179" s="172">
        <v>13767</v>
      </c>
    </row>
    <row r="180" spans="2:15" x14ac:dyDescent="0.25">
      <c r="B180" t="str">
        <f t="shared" si="2"/>
        <v>ACV0.000000010.01</v>
      </c>
      <c r="C180" s="172" t="s">
        <v>109</v>
      </c>
      <c r="D180" s="172">
        <v>0.01</v>
      </c>
      <c r="E180" s="172">
        <v>0.1</v>
      </c>
      <c r="F180" s="172">
        <v>1E-8</v>
      </c>
      <c r="G180" s="172" t="s">
        <v>87</v>
      </c>
      <c r="H180" s="172" t="s">
        <v>8</v>
      </c>
      <c r="I180" s="172">
        <v>2000</v>
      </c>
      <c r="J180" s="172">
        <v>4000</v>
      </c>
      <c r="K180" s="172" t="s">
        <v>91</v>
      </c>
      <c r="L180" s="172">
        <v>110</v>
      </c>
      <c r="M180" s="172">
        <v>46000</v>
      </c>
      <c r="N180" s="172">
        <v>80.778000000000006</v>
      </c>
      <c r="O180" s="172">
        <v>46223</v>
      </c>
    </row>
    <row r="181" spans="2:15" x14ac:dyDescent="0.25">
      <c r="B181" t="str">
        <f t="shared" si="2"/>
        <v>ACV0.00000010.01</v>
      </c>
      <c r="C181" s="172" t="s">
        <v>109</v>
      </c>
      <c r="D181" s="172">
        <v>0.01</v>
      </c>
      <c r="E181" s="172">
        <v>0.1</v>
      </c>
      <c r="F181" s="172">
        <v>1.0000000000000001E-7</v>
      </c>
      <c r="G181" s="172" t="s">
        <v>87</v>
      </c>
      <c r="H181" s="172" t="s">
        <v>8</v>
      </c>
      <c r="I181" s="172">
        <v>2000</v>
      </c>
      <c r="J181" s="172">
        <v>4000</v>
      </c>
      <c r="K181" s="172" t="s">
        <v>91</v>
      </c>
      <c r="L181" s="172">
        <v>110</v>
      </c>
      <c r="M181" s="172">
        <v>46000</v>
      </c>
      <c r="N181" s="172">
        <v>80.778000000000006</v>
      </c>
      <c r="O181" s="172">
        <v>46223</v>
      </c>
    </row>
    <row r="182" spans="2:15" x14ac:dyDescent="0.25">
      <c r="B182" t="str">
        <f t="shared" si="2"/>
        <v>ACV0.0000010.01</v>
      </c>
      <c r="C182" s="172" t="s">
        <v>109</v>
      </c>
      <c r="D182" s="172">
        <v>0.01</v>
      </c>
      <c r="E182" s="172">
        <v>0.1</v>
      </c>
      <c r="F182" s="172">
        <v>9.9999999999999995E-7</v>
      </c>
      <c r="G182" s="172" t="s">
        <v>87</v>
      </c>
      <c r="H182" s="172" t="s">
        <v>8</v>
      </c>
      <c r="I182" s="172">
        <v>2000</v>
      </c>
      <c r="J182" s="172">
        <v>4000</v>
      </c>
      <c r="K182" s="172" t="s">
        <v>91</v>
      </c>
      <c r="L182" s="172">
        <v>110</v>
      </c>
      <c r="M182" s="172">
        <v>46000</v>
      </c>
      <c r="N182" s="172">
        <v>80.779000000000011</v>
      </c>
      <c r="O182" s="172">
        <v>46223</v>
      </c>
    </row>
    <row r="183" spans="2:15" x14ac:dyDescent="0.25">
      <c r="B183" t="str">
        <f t="shared" si="2"/>
        <v>ACV0.000010.01</v>
      </c>
      <c r="C183" s="172" t="s">
        <v>109</v>
      </c>
      <c r="D183" s="172">
        <v>0.01</v>
      </c>
      <c r="E183" s="172">
        <v>0.1</v>
      </c>
      <c r="F183" s="172">
        <v>1.0000000000000001E-5</v>
      </c>
      <c r="G183" s="172" t="s">
        <v>87</v>
      </c>
      <c r="H183" s="172" t="s">
        <v>8</v>
      </c>
      <c r="I183" s="172">
        <v>2000</v>
      </c>
      <c r="J183" s="172">
        <v>4000</v>
      </c>
      <c r="K183" s="172" t="s">
        <v>91</v>
      </c>
      <c r="L183" s="172">
        <v>110</v>
      </c>
      <c r="M183" s="172">
        <v>46000</v>
      </c>
      <c r="N183" s="172">
        <v>80.809000000000012</v>
      </c>
      <c r="O183" s="172">
        <v>46223</v>
      </c>
    </row>
    <row r="184" spans="2:15" x14ac:dyDescent="0.25">
      <c r="B184" t="str">
        <f t="shared" si="2"/>
        <v>ACV0.00010.01</v>
      </c>
      <c r="C184" s="172" t="s">
        <v>109</v>
      </c>
      <c r="D184" s="172">
        <v>0.01</v>
      </c>
      <c r="E184" s="172">
        <v>0.1</v>
      </c>
      <c r="F184" s="172">
        <v>1E-4</v>
      </c>
      <c r="G184" s="172" t="s">
        <v>87</v>
      </c>
      <c r="H184" s="172" t="s">
        <v>8</v>
      </c>
      <c r="I184" s="172">
        <v>2000</v>
      </c>
      <c r="J184" s="172">
        <v>4000</v>
      </c>
      <c r="K184" s="172" t="s">
        <v>91</v>
      </c>
      <c r="L184" s="172">
        <v>110</v>
      </c>
      <c r="M184" s="172">
        <v>46000</v>
      </c>
      <c r="N184" s="172">
        <v>84.13900000000001</v>
      </c>
      <c r="O184" s="172">
        <v>46193</v>
      </c>
    </row>
    <row r="185" spans="2:15" x14ac:dyDescent="0.25">
      <c r="B185" t="str">
        <f t="shared" si="2"/>
        <v>ACV0.0010.01</v>
      </c>
      <c r="C185" s="172" t="s">
        <v>109</v>
      </c>
      <c r="D185" s="172">
        <v>0.01</v>
      </c>
      <c r="E185" s="172">
        <v>0.1</v>
      </c>
      <c r="F185" s="172">
        <v>1E-3</v>
      </c>
      <c r="G185" s="172" t="s">
        <v>87</v>
      </c>
      <c r="H185" s="172" t="s">
        <v>8</v>
      </c>
      <c r="I185" s="172">
        <v>2000</v>
      </c>
      <c r="J185" s="172">
        <v>4000</v>
      </c>
      <c r="K185" s="172" t="s">
        <v>91</v>
      </c>
      <c r="L185" s="172">
        <v>354.53999999999996</v>
      </c>
      <c r="M185" s="172">
        <v>43842</v>
      </c>
      <c r="N185" s="172">
        <v>330.65999999999997</v>
      </c>
      <c r="O185" s="172">
        <v>43842</v>
      </c>
    </row>
    <row r="186" spans="2:15" x14ac:dyDescent="0.25">
      <c r="B186" t="str">
        <f t="shared" si="2"/>
        <v>ACV0.000000010.01</v>
      </c>
      <c r="C186" s="172" t="s">
        <v>109</v>
      </c>
      <c r="D186" s="172">
        <v>0.01</v>
      </c>
      <c r="E186" s="172">
        <v>0.1</v>
      </c>
      <c r="F186" s="172">
        <v>1E-8</v>
      </c>
      <c r="G186" s="172" t="s">
        <v>87</v>
      </c>
      <c r="H186" s="172" t="s">
        <v>8</v>
      </c>
      <c r="I186" s="172">
        <v>4000</v>
      </c>
      <c r="J186" s="172">
        <v>8000</v>
      </c>
      <c r="K186" s="172" t="s">
        <v>91</v>
      </c>
      <c r="L186" s="172">
        <v>120</v>
      </c>
      <c r="M186" s="172">
        <v>46000</v>
      </c>
      <c r="N186" s="172">
        <v>92.256</v>
      </c>
      <c r="O186" s="172">
        <v>46261</v>
      </c>
    </row>
    <row r="187" spans="2:15" x14ac:dyDescent="0.25">
      <c r="B187" t="str">
        <f t="shared" si="2"/>
        <v>ACV0.00000010.01</v>
      </c>
      <c r="C187" s="172" t="s">
        <v>109</v>
      </c>
      <c r="D187" s="172">
        <v>0.01</v>
      </c>
      <c r="E187" s="172">
        <v>0.1</v>
      </c>
      <c r="F187" s="172">
        <v>1.0000000000000001E-7</v>
      </c>
      <c r="G187" s="172" t="s">
        <v>87</v>
      </c>
      <c r="H187" s="172" t="s">
        <v>8</v>
      </c>
      <c r="I187" s="172">
        <v>4000</v>
      </c>
      <c r="J187" s="172">
        <v>8000</v>
      </c>
      <c r="K187" s="172" t="s">
        <v>91</v>
      </c>
      <c r="L187" s="172">
        <v>120</v>
      </c>
      <c r="M187" s="172">
        <v>46000</v>
      </c>
      <c r="N187" s="172">
        <v>92.256</v>
      </c>
      <c r="O187" s="172">
        <v>46261</v>
      </c>
    </row>
    <row r="188" spans="2:15" x14ac:dyDescent="0.25">
      <c r="B188" t="str">
        <f t="shared" si="2"/>
        <v>ACV0.0000010.01</v>
      </c>
      <c r="C188" s="172" t="s">
        <v>109</v>
      </c>
      <c r="D188" s="172">
        <v>0.01</v>
      </c>
      <c r="E188" s="172">
        <v>0.1</v>
      </c>
      <c r="F188" s="172">
        <v>9.9999999999999995E-7</v>
      </c>
      <c r="G188" s="172" t="s">
        <v>87</v>
      </c>
      <c r="H188" s="172" t="s">
        <v>8</v>
      </c>
      <c r="I188" s="172">
        <v>4000</v>
      </c>
      <c r="J188" s="172">
        <v>8000</v>
      </c>
      <c r="K188" s="172" t="s">
        <v>91</v>
      </c>
      <c r="L188" s="172">
        <v>120</v>
      </c>
      <c r="M188" s="172">
        <v>46000</v>
      </c>
      <c r="N188" s="172">
        <v>92.257000000000005</v>
      </c>
      <c r="O188" s="172">
        <v>46261</v>
      </c>
    </row>
    <row r="189" spans="2:15" x14ac:dyDescent="0.25">
      <c r="B189" t="str">
        <f t="shared" si="2"/>
        <v>ACV0.000010.01</v>
      </c>
      <c r="C189" s="172" t="s">
        <v>109</v>
      </c>
      <c r="D189" s="172">
        <v>0.01</v>
      </c>
      <c r="E189" s="172">
        <v>0.1</v>
      </c>
      <c r="F189" s="172">
        <v>1.0000000000000001E-5</v>
      </c>
      <c r="G189" s="172" t="s">
        <v>87</v>
      </c>
      <c r="H189" s="172" t="s">
        <v>8</v>
      </c>
      <c r="I189" s="172">
        <v>4000</v>
      </c>
      <c r="J189" s="172">
        <v>8000</v>
      </c>
      <c r="K189" s="172" t="s">
        <v>91</v>
      </c>
      <c r="L189" s="172">
        <v>120</v>
      </c>
      <c r="M189" s="172">
        <v>46000</v>
      </c>
      <c r="N189" s="172">
        <v>92.287000000000006</v>
      </c>
      <c r="O189" s="172">
        <v>46261</v>
      </c>
    </row>
    <row r="190" spans="2:15" x14ac:dyDescent="0.25">
      <c r="B190" t="str">
        <f t="shared" si="2"/>
        <v>ACV0.00010.01</v>
      </c>
      <c r="C190" s="172" t="s">
        <v>109</v>
      </c>
      <c r="D190" s="172">
        <v>0.01</v>
      </c>
      <c r="E190" s="172">
        <v>0.1</v>
      </c>
      <c r="F190" s="172">
        <v>1E-4</v>
      </c>
      <c r="G190" s="172" t="s">
        <v>87</v>
      </c>
      <c r="H190" s="172" t="s">
        <v>8</v>
      </c>
      <c r="I190" s="172">
        <v>4000</v>
      </c>
      <c r="J190" s="172">
        <v>8000</v>
      </c>
      <c r="K190" s="172" t="s">
        <v>91</v>
      </c>
      <c r="L190" s="172">
        <v>120</v>
      </c>
      <c r="M190" s="172">
        <v>46000</v>
      </c>
      <c r="N190" s="172">
        <v>95.542000000000002</v>
      </c>
      <c r="O190" s="172">
        <v>46232</v>
      </c>
    </row>
    <row r="191" spans="2:15" x14ac:dyDescent="0.25">
      <c r="B191" t="str">
        <f t="shared" si="2"/>
        <v>ACV0.0010.01</v>
      </c>
      <c r="C191" s="172" t="s">
        <v>109</v>
      </c>
      <c r="D191" s="172">
        <v>0.01</v>
      </c>
      <c r="E191" s="172">
        <v>0.1</v>
      </c>
      <c r="F191" s="172">
        <v>1E-3</v>
      </c>
      <c r="G191" s="172" t="s">
        <v>87</v>
      </c>
      <c r="H191" s="172" t="s">
        <v>8</v>
      </c>
      <c r="I191" s="172">
        <v>4000</v>
      </c>
      <c r="J191" s="172">
        <v>8000</v>
      </c>
      <c r="K191" s="172" t="s">
        <v>91</v>
      </c>
      <c r="L191" s="172">
        <v>363.53</v>
      </c>
      <c r="M191" s="172">
        <v>43909</v>
      </c>
      <c r="N191" s="172">
        <v>338.44</v>
      </c>
      <c r="O191" s="172">
        <v>43920</v>
      </c>
    </row>
    <row r="192" spans="2:15" x14ac:dyDescent="0.25">
      <c r="B192" t="str">
        <f t="shared" si="2"/>
        <v>ACV0.000000010.01</v>
      </c>
      <c r="C192" s="172" t="s">
        <v>109</v>
      </c>
      <c r="D192" s="172">
        <v>0.01</v>
      </c>
      <c r="E192" s="172">
        <v>0.1</v>
      </c>
      <c r="F192" s="172">
        <v>1E-8</v>
      </c>
      <c r="G192" s="172" t="s">
        <v>87</v>
      </c>
      <c r="H192" s="172" t="s">
        <v>8</v>
      </c>
      <c r="I192" s="172">
        <v>8000</v>
      </c>
      <c r="J192" s="172">
        <v>10000</v>
      </c>
      <c r="K192" s="172" t="s">
        <v>91</v>
      </c>
      <c r="L192" s="172">
        <v>450</v>
      </c>
      <c r="M192" s="172">
        <v>170000</v>
      </c>
      <c r="N192" s="172">
        <v>115.4</v>
      </c>
      <c r="O192" s="172">
        <v>173280</v>
      </c>
    </row>
    <row r="193" spans="2:15" x14ac:dyDescent="0.25">
      <c r="B193" t="str">
        <f t="shared" si="2"/>
        <v>ACV0.00000010.01</v>
      </c>
      <c r="C193" s="172" t="s">
        <v>109</v>
      </c>
      <c r="D193" s="172">
        <v>0.01</v>
      </c>
      <c r="E193" s="172">
        <v>0.1</v>
      </c>
      <c r="F193" s="172">
        <v>1.0000000000000001E-7</v>
      </c>
      <c r="G193" s="172" t="s">
        <v>87</v>
      </c>
      <c r="H193" s="172" t="s">
        <v>8</v>
      </c>
      <c r="I193" s="172">
        <v>8000</v>
      </c>
      <c r="J193" s="172">
        <v>10000</v>
      </c>
      <c r="K193" s="172" t="s">
        <v>91</v>
      </c>
      <c r="L193" s="172">
        <v>450</v>
      </c>
      <c r="M193" s="172">
        <v>170030</v>
      </c>
      <c r="N193" s="172">
        <v>115.4</v>
      </c>
      <c r="O193" s="172">
        <v>173280</v>
      </c>
    </row>
    <row r="194" spans="2:15" x14ac:dyDescent="0.25">
      <c r="B194" t="str">
        <f t="shared" si="2"/>
        <v>ACV0.0000010.01</v>
      </c>
      <c r="C194" s="172" t="s">
        <v>109</v>
      </c>
      <c r="D194" s="172">
        <v>0.01</v>
      </c>
      <c r="E194" s="172">
        <v>0.1</v>
      </c>
      <c r="F194" s="172">
        <v>9.9999999999999995E-7</v>
      </c>
      <c r="G194" s="172" t="s">
        <v>87</v>
      </c>
      <c r="H194" s="172" t="s">
        <v>8</v>
      </c>
      <c r="I194" s="172">
        <v>8000</v>
      </c>
      <c r="J194" s="172">
        <v>10000</v>
      </c>
      <c r="K194" s="172" t="s">
        <v>91</v>
      </c>
      <c r="L194" s="172">
        <v>450</v>
      </c>
      <c r="M194" s="172">
        <v>170040</v>
      </c>
      <c r="N194" s="172">
        <v>115.4</v>
      </c>
      <c r="O194" s="172">
        <v>173280</v>
      </c>
    </row>
    <row r="195" spans="2:15" x14ac:dyDescent="0.25">
      <c r="B195" t="str">
        <f t="shared" si="2"/>
        <v>ACV0.000010.01</v>
      </c>
      <c r="C195" s="172" t="s">
        <v>109</v>
      </c>
      <c r="D195" s="172">
        <v>0.01</v>
      </c>
      <c r="E195" s="172">
        <v>0.1</v>
      </c>
      <c r="F195" s="172">
        <v>1.0000000000000001E-5</v>
      </c>
      <c r="G195" s="172" t="s">
        <v>87</v>
      </c>
      <c r="H195" s="172" t="s">
        <v>8</v>
      </c>
      <c r="I195" s="172">
        <v>8000</v>
      </c>
      <c r="J195" s="172">
        <v>10000</v>
      </c>
      <c r="K195" s="172" t="s">
        <v>91</v>
      </c>
      <c r="L195" s="172">
        <v>450</v>
      </c>
      <c r="M195" s="172">
        <v>170040</v>
      </c>
      <c r="N195" s="172">
        <v>115.41000000000001</v>
      </c>
      <c r="O195" s="172">
        <v>173280</v>
      </c>
    </row>
    <row r="196" spans="2:15" x14ac:dyDescent="0.25">
      <c r="B196" t="str">
        <f t="shared" si="2"/>
        <v>ACV0.00010.01</v>
      </c>
      <c r="C196" s="172" t="s">
        <v>109</v>
      </c>
      <c r="D196" s="172">
        <v>0.01</v>
      </c>
      <c r="E196" s="172">
        <v>0.1</v>
      </c>
      <c r="F196" s="172">
        <v>1E-4</v>
      </c>
      <c r="G196" s="172" t="s">
        <v>87</v>
      </c>
      <c r="H196" s="172" t="s">
        <v>8</v>
      </c>
      <c r="I196" s="172">
        <v>8000</v>
      </c>
      <c r="J196" s="172">
        <v>10000</v>
      </c>
      <c r="K196" s="172" t="s">
        <v>91</v>
      </c>
      <c r="L196" s="172">
        <v>450</v>
      </c>
      <c r="M196" s="172">
        <v>170040</v>
      </c>
      <c r="N196" s="172">
        <v>116.4</v>
      </c>
      <c r="O196" s="172">
        <v>173270</v>
      </c>
    </row>
    <row r="197" spans="2:15" x14ac:dyDescent="0.25">
      <c r="B197" t="str">
        <f t="shared" ref="B197:B221" si="3">CONCATENATE(C197,F197,D197)</f>
        <v>ACV0.0010.01</v>
      </c>
      <c r="C197" s="172" t="s">
        <v>109</v>
      </c>
      <c r="D197" s="172">
        <v>0.01</v>
      </c>
      <c r="E197" s="172">
        <v>0.1</v>
      </c>
      <c r="F197" s="172">
        <v>1E-3</v>
      </c>
      <c r="G197" s="172" t="s">
        <v>87</v>
      </c>
      <c r="H197" s="172" t="s">
        <v>8</v>
      </c>
      <c r="I197" s="172">
        <v>8000</v>
      </c>
      <c r="J197" s="172">
        <v>10000</v>
      </c>
      <c r="K197" s="172" t="s">
        <v>91</v>
      </c>
      <c r="L197" s="172">
        <v>450</v>
      </c>
      <c r="M197" s="172">
        <v>170150</v>
      </c>
      <c r="N197" s="172">
        <v>203.57999999999998</v>
      </c>
      <c r="O197" s="172">
        <v>172400</v>
      </c>
    </row>
    <row r="198" spans="2:15" x14ac:dyDescent="0.25">
      <c r="B198" t="str">
        <f t="shared" si="3"/>
        <v>ACV0.00000010.1</v>
      </c>
      <c r="C198" s="172" t="s">
        <v>109</v>
      </c>
      <c r="D198" s="172">
        <v>0.1</v>
      </c>
      <c r="E198" s="172">
        <v>1</v>
      </c>
      <c r="F198" s="172">
        <v>9.9999999999999995E-8</v>
      </c>
      <c r="G198" s="172" t="s">
        <v>87</v>
      </c>
      <c r="H198" s="172" t="s">
        <v>8</v>
      </c>
      <c r="I198" s="172">
        <v>1000</v>
      </c>
      <c r="J198" s="172">
        <v>2000</v>
      </c>
      <c r="K198" s="172" t="s">
        <v>91</v>
      </c>
      <c r="L198" s="172">
        <v>590</v>
      </c>
      <c r="M198" s="172">
        <v>17000</v>
      </c>
      <c r="N198" s="172">
        <v>108.37</v>
      </c>
      <c r="O198" s="172">
        <v>17479</v>
      </c>
    </row>
    <row r="199" spans="2:15" x14ac:dyDescent="0.25">
      <c r="B199" t="str">
        <f t="shared" si="3"/>
        <v>ACV0.0000010.1</v>
      </c>
      <c r="C199" s="172" t="s">
        <v>109</v>
      </c>
      <c r="D199" s="172">
        <v>0.1</v>
      </c>
      <c r="E199" s="172">
        <v>1</v>
      </c>
      <c r="F199" s="172">
        <v>9.9999999999999995E-7</v>
      </c>
      <c r="G199" s="172" t="s">
        <v>87</v>
      </c>
      <c r="H199" s="172" t="s">
        <v>8</v>
      </c>
      <c r="I199" s="172">
        <v>1000</v>
      </c>
      <c r="J199" s="172">
        <v>2000</v>
      </c>
      <c r="K199" s="172" t="s">
        <v>91</v>
      </c>
      <c r="L199" s="172">
        <v>590</v>
      </c>
      <c r="M199" s="172">
        <v>17152</v>
      </c>
      <c r="N199" s="172">
        <v>108.37</v>
      </c>
      <c r="O199" s="172">
        <v>17479</v>
      </c>
    </row>
    <row r="200" spans="2:15" x14ac:dyDescent="0.25">
      <c r="B200" t="str">
        <f t="shared" si="3"/>
        <v>ACV0.000010.1</v>
      </c>
      <c r="C200" s="172" t="s">
        <v>109</v>
      </c>
      <c r="D200" s="172">
        <v>0.1</v>
      </c>
      <c r="E200" s="172">
        <v>1</v>
      </c>
      <c r="F200" s="172">
        <v>1.0000000000000001E-5</v>
      </c>
      <c r="G200" s="172" t="s">
        <v>87</v>
      </c>
      <c r="H200" s="172" t="s">
        <v>8</v>
      </c>
      <c r="I200" s="172">
        <v>1000</v>
      </c>
      <c r="J200" s="172">
        <v>2000</v>
      </c>
      <c r="K200" s="172" t="s">
        <v>91</v>
      </c>
      <c r="L200" s="172">
        <v>590</v>
      </c>
      <c r="M200" s="172">
        <v>17152</v>
      </c>
      <c r="N200" s="172">
        <v>108.38000000000001</v>
      </c>
      <c r="O200" s="172">
        <v>17479</v>
      </c>
    </row>
    <row r="201" spans="2:15" x14ac:dyDescent="0.25">
      <c r="B201" t="str">
        <f t="shared" si="3"/>
        <v>ACV0.00010.1</v>
      </c>
      <c r="C201" s="172" t="s">
        <v>109</v>
      </c>
      <c r="D201" s="172">
        <v>0.1</v>
      </c>
      <c r="E201" s="172">
        <v>1</v>
      </c>
      <c r="F201" s="172">
        <v>1E-4</v>
      </c>
      <c r="G201" s="172" t="s">
        <v>87</v>
      </c>
      <c r="H201" s="172" t="s">
        <v>8</v>
      </c>
      <c r="I201" s="172">
        <v>1000</v>
      </c>
      <c r="J201" s="172">
        <v>2000</v>
      </c>
      <c r="K201" s="172" t="s">
        <v>91</v>
      </c>
      <c r="L201" s="172">
        <v>590</v>
      </c>
      <c r="M201" s="172">
        <v>17152</v>
      </c>
      <c r="N201" s="172">
        <v>109.37</v>
      </c>
      <c r="O201" s="172">
        <v>17478</v>
      </c>
    </row>
    <row r="202" spans="2:15" x14ac:dyDescent="0.25">
      <c r="B202" t="str">
        <f t="shared" si="3"/>
        <v>ACV0.0010.1</v>
      </c>
      <c r="C202" s="172" t="s">
        <v>109</v>
      </c>
      <c r="D202" s="172">
        <v>0.1</v>
      </c>
      <c r="E202" s="172">
        <v>1</v>
      </c>
      <c r="F202" s="172">
        <v>1E-3</v>
      </c>
      <c r="G202" s="172" t="s">
        <v>87</v>
      </c>
      <c r="H202" s="172" t="s">
        <v>8</v>
      </c>
      <c r="I202" s="172">
        <v>1000</v>
      </c>
      <c r="J202" s="172">
        <v>2000</v>
      </c>
      <c r="K202" s="172" t="s">
        <v>91</v>
      </c>
      <c r="L202" s="172">
        <v>590</v>
      </c>
      <c r="M202" s="172">
        <v>17163</v>
      </c>
      <c r="N202" s="172">
        <v>204.79</v>
      </c>
      <c r="O202" s="172">
        <v>17392</v>
      </c>
    </row>
    <row r="203" spans="2:15" x14ac:dyDescent="0.25">
      <c r="B203" t="str">
        <f t="shared" si="3"/>
        <v>ACV0.010.1</v>
      </c>
      <c r="C203" s="172" t="s">
        <v>109</v>
      </c>
      <c r="D203" s="172">
        <v>0.1</v>
      </c>
      <c r="E203" s="172">
        <v>1</v>
      </c>
      <c r="F203" s="172">
        <v>0.01</v>
      </c>
      <c r="G203" s="172" t="s">
        <v>87</v>
      </c>
      <c r="H203" s="172" t="s">
        <v>8</v>
      </c>
      <c r="I203" s="172">
        <v>1000</v>
      </c>
      <c r="J203" s="172">
        <v>2000</v>
      </c>
      <c r="K203" s="172" t="s">
        <v>91</v>
      </c>
      <c r="L203" s="172">
        <v>4683.4000000000005</v>
      </c>
      <c r="M203" s="172">
        <v>13828</v>
      </c>
      <c r="N203" s="172">
        <v>4325.4000000000005</v>
      </c>
      <c r="O203" s="172">
        <v>13829</v>
      </c>
    </row>
    <row r="204" spans="2:15" x14ac:dyDescent="0.25">
      <c r="B204" t="str">
        <f t="shared" si="3"/>
        <v>ACV0.00000010.1</v>
      </c>
      <c r="C204" s="172" t="s">
        <v>109</v>
      </c>
      <c r="D204" s="172">
        <v>0.1</v>
      </c>
      <c r="E204" s="172">
        <v>1</v>
      </c>
      <c r="F204" s="172">
        <v>9.9999999999999995E-8</v>
      </c>
      <c r="G204" s="172" t="s">
        <v>87</v>
      </c>
      <c r="H204" s="172" t="s">
        <v>168</v>
      </c>
      <c r="I204" s="172">
        <v>2000</v>
      </c>
      <c r="J204" s="172">
        <v>4000</v>
      </c>
      <c r="K204" s="172" t="s">
        <v>91</v>
      </c>
      <c r="L204" s="172">
        <v>1.2</v>
      </c>
      <c r="M204" s="172">
        <v>46</v>
      </c>
      <c r="N204" s="172">
        <v>0.8007200000000001</v>
      </c>
      <c r="O204" s="172">
        <v>46.326000000000001</v>
      </c>
    </row>
    <row r="205" spans="2:15" x14ac:dyDescent="0.25">
      <c r="B205" t="str">
        <f t="shared" si="3"/>
        <v>ACV0.0000010.1</v>
      </c>
      <c r="C205" s="172" t="s">
        <v>109</v>
      </c>
      <c r="D205" s="172">
        <v>0.1</v>
      </c>
      <c r="E205" s="172">
        <v>1</v>
      </c>
      <c r="F205" s="172">
        <v>9.9999999999999995E-7</v>
      </c>
      <c r="G205" s="172" t="s">
        <v>87</v>
      </c>
      <c r="H205" s="172" t="s">
        <v>168</v>
      </c>
      <c r="I205" s="172">
        <v>2000</v>
      </c>
      <c r="J205" s="172">
        <v>4000</v>
      </c>
      <c r="K205" s="172" t="s">
        <v>91</v>
      </c>
      <c r="L205" s="172">
        <v>1.2</v>
      </c>
      <c r="M205" s="172">
        <v>46.029000000000003</v>
      </c>
      <c r="N205" s="172">
        <v>0.8007200000000001</v>
      </c>
      <c r="O205" s="172">
        <v>46.326000000000001</v>
      </c>
    </row>
    <row r="206" spans="2:15" x14ac:dyDescent="0.25">
      <c r="B206" t="str">
        <f t="shared" si="3"/>
        <v>ACV0.000010.1</v>
      </c>
      <c r="C206" s="172" t="s">
        <v>109</v>
      </c>
      <c r="D206" s="172">
        <v>0.1</v>
      </c>
      <c r="E206" s="172">
        <v>1</v>
      </c>
      <c r="F206" s="172">
        <v>1.0000000000000001E-5</v>
      </c>
      <c r="G206" s="172" t="s">
        <v>87</v>
      </c>
      <c r="H206" s="172" t="s">
        <v>168</v>
      </c>
      <c r="I206" s="172">
        <v>2000</v>
      </c>
      <c r="J206" s="172">
        <v>4000</v>
      </c>
      <c r="K206" s="172" t="s">
        <v>91</v>
      </c>
      <c r="L206" s="172">
        <v>1.2</v>
      </c>
      <c r="M206" s="172">
        <v>46.029000000000003</v>
      </c>
      <c r="N206" s="172">
        <v>0.80073000000000005</v>
      </c>
      <c r="O206" s="172">
        <v>46.326000000000001</v>
      </c>
    </row>
    <row r="207" spans="2:15" x14ac:dyDescent="0.25">
      <c r="B207" t="str">
        <f t="shared" si="3"/>
        <v>ACV0.00010.1</v>
      </c>
      <c r="C207" s="172" t="s">
        <v>109</v>
      </c>
      <c r="D207" s="172">
        <v>0.1</v>
      </c>
      <c r="E207" s="172">
        <v>1</v>
      </c>
      <c r="F207" s="172">
        <v>1E-4</v>
      </c>
      <c r="G207" s="172" t="s">
        <v>87</v>
      </c>
      <c r="H207" s="172" t="s">
        <v>168</v>
      </c>
      <c r="I207" s="172">
        <v>2000</v>
      </c>
      <c r="J207" s="172">
        <v>4000</v>
      </c>
      <c r="K207" s="172" t="s">
        <v>91</v>
      </c>
      <c r="L207" s="172">
        <v>1.2</v>
      </c>
      <c r="M207" s="172">
        <v>46.03</v>
      </c>
      <c r="N207" s="172">
        <v>0.80149999999999999</v>
      </c>
      <c r="O207" s="172">
        <v>46.325000000000003</v>
      </c>
    </row>
    <row r="208" spans="2:15" x14ac:dyDescent="0.25">
      <c r="B208" t="str">
        <f t="shared" si="3"/>
        <v>ACV0.0010.1</v>
      </c>
      <c r="C208" s="172" t="s">
        <v>109</v>
      </c>
      <c r="D208" s="172">
        <v>0.1</v>
      </c>
      <c r="E208" s="172">
        <v>1</v>
      </c>
      <c r="F208" s="172">
        <v>1E-3</v>
      </c>
      <c r="G208" s="172" t="s">
        <v>87</v>
      </c>
      <c r="H208" s="172" t="s">
        <v>168</v>
      </c>
      <c r="I208" s="172">
        <v>2000</v>
      </c>
      <c r="J208" s="172">
        <v>4000</v>
      </c>
      <c r="K208" s="172" t="s">
        <v>91</v>
      </c>
      <c r="L208" s="172">
        <v>1.2</v>
      </c>
      <c r="M208" s="172">
        <v>46.033999999999999</v>
      </c>
      <c r="N208" s="172">
        <v>0.83431</v>
      </c>
      <c r="O208" s="172">
        <v>46.295999999999999</v>
      </c>
    </row>
    <row r="209" spans="2:15" x14ac:dyDescent="0.25">
      <c r="B209" t="str">
        <f t="shared" si="3"/>
        <v>ACV0.010.1</v>
      </c>
      <c r="C209" s="172" t="s">
        <v>109</v>
      </c>
      <c r="D209" s="172">
        <v>0.1</v>
      </c>
      <c r="E209" s="172">
        <v>1</v>
      </c>
      <c r="F209" s="172">
        <v>0.01</v>
      </c>
      <c r="G209" s="172" t="s">
        <v>87</v>
      </c>
      <c r="H209" s="172" t="s">
        <v>168</v>
      </c>
      <c r="I209" s="172">
        <v>2000</v>
      </c>
      <c r="J209" s="172">
        <v>4000</v>
      </c>
      <c r="K209" s="172" t="s">
        <v>91</v>
      </c>
      <c r="L209" s="172">
        <v>3.5375000000000001</v>
      </c>
      <c r="M209" s="172">
        <v>43.944000000000003</v>
      </c>
      <c r="N209" s="172">
        <v>3.2985000000000002</v>
      </c>
      <c r="O209" s="172">
        <v>43.945</v>
      </c>
    </row>
    <row r="210" spans="2:15" x14ac:dyDescent="0.25">
      <c r="B210" t="str">
        <f t="shared" si="3"/>
        <v>ACV0.00000010.1</v>
      </c>
      <c r="C210" s="172" t="s">
        <v>109</v>
      </c>
      <c r="D210" s="172">
        <v>0.1</v>
      </c>
      <c r="E210" s="172">
        <v>1</v>
      </c>
      <c r="F210" s="172">
        <v>9.9999999999999995E-8</v>
      </c>
      <c r="G210" s="172" t="s">
        <v>87</v>
      </c>
      <c r="H210" s="172" t="s">
        <v>168</v>
      </c>
      <c r="I210" s="172">
        <v>4000</v>
      </c>
      <c r="J210" s="172">
        <v>8000</v>
      </c>
      <c r="K210" s="172" t="s">
        <v>91</v>
      </c>
      <c r="L210" s="172">
        <v>1.3</v>
      </c>
      <c r="M210" s="172">
        <v>46</v>
      </c>
      <c r="N210" s="172">
        <v>0.91605999999999999</v>
      </c>
      <c r="O210" s="172">
        <v>46.326000000000001</v>
      </c>
    </row>
    <row r="211" spans="2:15" x14ac:dyDescent="0.25">
      <c r="B211" t="str">
        <f t="shared" si="3"/>
        <v>ACV0.0000010.1</v>
      </c>
      <c r="C211" s="172" t="s">
        <v>109</v>
      </c>
      <c r="D211" s="172">
        <v>0.1</v>
      </c>
      <c r="E211" s="172">
        <v>1</v>
      </c>
      <c r="F211" s="172">
        <v>9.9999999999999995E-7</v>
      </c>
      <c r="G211" s="172" t="s">
        <v>87</v>
      </c>
      <c r="H211" s="172" t="s">
        <v>168</v>
      </c>
      <c r="I211" s="172">
        <v>4000</v>
      </c>
      <c r="J211" s="172">
        <v>8000</v>
      </c>
      <c r="K211" s="172" t="s">
        <v>91</v>
      </c>
      <c r="L211" s="172">
        <v>1.3</v>
      </c>
      <c r="M211" s="172">
        <v>46.045999999999999</v>
      </c>
      <c r="N211" s="172">
        <v>0.91605999999999999</v>
      </c>
      <c r="O211" s="172">
        <v>46.326000000000001</v>
      </c>
    </row>
    <row r="212" spans="2:15" x14ac:dyDescent="0.25">
      <c r="B212" t="str">
        <f t="shared" si="3"/>
        <v>ACV0.000010.1</v>
      </c>
      <c r="C212" s="172" t="s">
        <v>109</v>
      </c>
      <c r="D212" s="172">
        <v>0.1</v>
      </c>
      <c r="E212" s="172">
        <v>1</v>
      </c>
      <c r="F212" s="172">
        <v>1.0000000000000001E-5</v>
      </c>
      <c r="G212" s="172" t="s">
        <v>87</v>
      </c>
      <c r="H212" s="172" t="s">
        <v>168</v>
      </c>
      <c r="I212" s="172">
        <v>4000</v>
      </c>
      <c r="J212" s="172">
        <v>8000</v>
      </c>
      <c r="K212" s="172" t="s">
        <v>91</v>
      </c>
      <c r="L212" s="172">
        <v>1.3</v>
      </c>
      <c r="M212" s="172">
        <v>46.045999999999999</v>
      </c>
      <c r="N212" s="172">
        <v>0.91606999999999994</v>
      </c>
      <c r="O212" s="172">
        <v>46.326000000000001</v>
      </c>
    </row>
    <row r="213" spans="2:15" x14ac:dyDescent="0.25">
      <c r="B213" t="str">
        <f t="shared" si="3"/>
        <v>ACV0.00010.1</v>
      </c>
      <c r="C213" s="172" t="s">
        <v>109</v>
      </c>
      <c r="D213" s="172">
        <v>0.1</v>
      </c>
      <c r="E213" s="172">
        <v>1</v>
      </c>
      <c r="F213" s="172">
        <v>1E-4</v>
      </c>
      <c r="G213" s="172" t="s">
        <v>87</v>
      </c>
      <c r="H213" s="172" t="s">
        <v>168</v>
      </c>
      <c r="I213" s="172">
        <v>4000</v>
      </c>
      <c r="J213" s="172">
        <v>8000</v>
      </c>
      <c r="K213" s="172" t="s">
        <v>91</v>
      </c>
      <c r="L213" s="172">
        <v>1.3</v>
      </c>
      <c r="M213" s="172">
        <v>46.045999999999999</v>
      </c>
      <c r="N213" s="172">
        <v>0.91664999999999996</v>
      </c>
      <c r="O213" s="172">
        <v>46.325000000000003</v>
      </c>
    </row>
    <row r="214" spans="2:15" x14ac:dyDescent="0.25">
      <c r="B214" t="str">
        <f t="shared" si="3"/>
        <v>ACV0.0010.1</v>
      </c>
      <c r="C214" s="172" t="s">
        <v>109</v>
      </c>
      <c r="D214" s="172">
        <v>0.1</v>
      </c>
      <c r="E214" s="172">
        <v>1</v>
      </c>
      <c r="F214" s="172">
        <v>1E-3</v>
      </c>
      <c r="G214" s="172" t="s">
        <v>87</v>
      </c>
      <c r="H214" s="172" t="s">
        <v>168</v>
      </c>
      <c r="I214" s="172">
        <v>4000</v>
      </c>
      <c r="J214" s="172">
        <v>8000</v>
      </c>
      <c r="K214" s="172" t="s">
        <v>91</v>
      </c>
      <c r="L214" s="172">
        <v>1.3</v>
      </c>
      <c r="M214" s="172">
        <v>46.051000000000002</v>
      </c>
      <c r="N214" s="172">
        <v>0.94915000000000005</v>
      </c>
      <c r="O214" s="172">
        <v>46.295999999999999</v>
      </c>
    </row>
    <row r="215" spans="2:15" x14ac:dyDescent="0.25">
      <c r="B215" t="str">
        <f t="shared" si="3"/>
        <v>ACV0.010.1</v>
      </c>
      <c r="C215" s="172" t="s">
        <v>109</v>
      </c>
      <c r="D215" s="172">
        <v>0.1</v>
      </c>
      <c r="E215" s="172">
        <v>1</v>
      </c>
      <c r="F215" s="172">
        <v>0.01</v>
      </c>
      <c r="G215" s="172" t="s">
        <v>87</v>
      </c>
      <c r="H215" s="172" t="s">
        <v>168</v>
      </c>
      <c r="I215" s="172">
        <v>4000</v>
      </c>
      <c r="J215" s="172">
        <v>8000</v>
      </c>
      <c r="K215" s="172" t="s">
        <v>91</v>
      </c>
      <c r="L215" s="172">
        <v>3.6131000000000002</v>
      </c>
      <c r="M215" s="172">
        <v>43.981999999999999</v>
      </c>
      <c r="N215" s="172">
        <v>3.3780000000000001</v>
      </c>
      <c r="O215" s="172">
        <v>43.984000000000002</v>
      </c>
    </row>
    <row r="216" spans="2:15" x14ac:dyDescent="0.25">
      <c r="B216" t="str">
        <f t="shared" si="3"/>
        <v>ACV0.00000010.1</v>
      </c>
      <c r="C216" s="172" t="s">
        <v>109</v>
      </c>
      <c r="D216" s="172">
        <v>0.1</v>
      </c>
      <c r="E216" s="172">
        <v>1</v>
      </c>
      <c r="F216" s="172">
        <v>9.9999999999999995E-8</v>
      </c>
      <c r="G216" s="172" t="s">
        <v>87</v>
      </c>
      <c r="H216" s="172" t="s">
        <v>168</v>
      </c>
      <c r="I216" s="172">
        <v>8000</v>
      </c>
      <c r="J216" s="172">
        <v>10000</v>
      </c>
      <c r="K216" s="172" t="s">
        <v>91</v>
      </c>
      <c r="L216" s="172">
        <v>4.6000000000000005</v>
      </c>
      <c r="M216" s="172">
        <v>170</v>
      </c>
      <c r="N216" s="172">
        <v>1.1460000000000001</v>
      </c>
      <c r="O216" s="172">
        <v>173.36</v>
      </c>
    </row>
    <row r="217" spans="2:15" x14ac:dyDescent="0.25">
      <c r="B217" t="str">
        <f t="shared" si="3"/>
        <v>ACV0.0000010.1</v>
      </c>
      <c r="C217" s="172" t="s">
        <v>109</v>
      </c>
      <c r="D217" s="172">
        <v>0.1</v>
      </c>
      <c r="E217" s="172">
        <v>1</v>
      </c>
      <c r="F217" s="172">
        <v>9.9999999999999995E-7</v>
      </c>
      <c r="G217" s="172" t="s">
        <v>87</v>
      </c>
      <c r="H217" s="172" t="s">
        <v>168</v>
      </c>
      <c r="I217" s="172">
        <v>8000</v>
      </c>
      <c r="J217" s="172">
        <v>10000</v>
      </c>
      <c r="K217" s="172" t="s">
        <v>91</v>
      </c>
      <c r="L217" s="172">
        <v>4.6000000000000005</v>
      </c>
      <c r="M217" s="172">
        <v>170.12</v>
      </c>
      <c r="N217" s="172">
        <v>1.1460000000000001</v>
      </c>
      <c r="O217" s="172">
        <v>173.36</v>
      </c>
    </row>
    <row r="218" spans="2:15" x14ac:dyDescent="0.25">
      <c r="B218" t="str">
        <f t="shared" si="3"/>
        <v>ACV0.000010.1</v>
      </c>
      <c r="C218" s="172" t="s">
        <v>109</v>
      </c>
      <c r="D218" s="172">
        <v>0.1</v>
      </c>
      <c r="E218" s="172">
        <v>1</v>
      </c>
      <c r="F218" s="172">
        <v>1.0000000000000001E-5</v>
      </c>
      <c r="G218" s="172" t="s">
        <v>87</v>
      </c>
      <c r="H218" s="172" t="s">
        <v>168</v>
      </c>
      <c r="I218" s="172">
        <v>8000</v>
      </c>
      <c r="J218" s="172">
        <v>10000</v>
      </c>
      <c r="K218" s="172" t="s">
        <v>91</v>
      </c>
      <c r="L218" s="172">
        <v>4.6000000000000005</v>
      </c>
      <c r="M218" s="172">
        <v>170.12</v>
      </c>
      <c r="N218" s="172">
        <v>1.1460000000000001</v>
      </c>
      <c r="O218" s="172">
        <v>173.36</v>
      </c>
    </row>
    <row r="219" spans="2:15" x14ac:dyDescent="0.25">
      <c r="B219" t="str">
        <f t="shared" si="3"/>
        <v>ACV0.00010.1</v>
      </c>
      <c r="C219" s="172" t="s">
        <v>109</v>
      </c>
      <c r="D219" s="172">
        <v>0.1</v>
      </c>
      <c r="E219" s="172">
        <v>1</v>
      </c>
      <c r="F219" s="172">
        <v>1E-4</v>
      </c>
      <c r="G219" s="172" t="s">
        <v>87</v>
      </c>
      <c r="H219" s="172" t="s">
        <v>168</v>
      </c>
      <c r="I219" s="172">
        <v>8000</v>
      </c>
      <c r="J219" s="172">
        <v>10000</v>
      </c>
      <c r="K219" s="172" t="s">
        <v>91</v>
      </c>
      <c r="L219" s="172">
        <v>4.6000000000000005</v>
      </c>
      <c r="M219" s="172">
        <v>170.12</v>
      </c>
      <c r="N219" s="172">
        <v>1.1460999999999999</v>
      </c>
      <c r="O219" s="172">
        <v>173.36</v>
      </c>
    </row>
    <row r="220" spans="2:15" x14ac:dyDescent="0.25">
      <c r="B220" t="str">
        <f t="shared" si="3"/>
        <v>ACV0.0010.1</v>
      </c>
      <c r="C220" s="172" t="s">
        <v>109</v>
      </c>
      <c r="D220" s="172">
        <v>0.1</v>
      </c>
      <c r="E220" s="172">
        <v>1</v>
      </c>
      <c r="F220" s="172">
        <v>1E-3</v>
      </c>
      <c r="G220" s="172" t="s">
        <v>87</v>
      </c>
      <c r="H220" s="172" t="s">
        <v>168</v>
      </c>
      <c r="I220" s="172">
        <v>8000</v>
      </c>
      <c r="J220" s="172">
        <v>10000</v>
      </c>
      <c r="K220" s="172" t="s">
        <v>91</v>
      </c>
      <c r="L220" s="172">
        <v>4.6000000000000005</v>
      </c>
      <c r="M220" s="172">
        <v>170.12</v>
      </c>
      <c r="N220" s="172">
        <v>1.1559999999999999</v>
      </c>
      <c r="O220" s="172">
        <v>173.35</v>
      </c>
    </row>
    <row r="221" spans="2:15" x14ac:dyDescent="0.25">
      <c r="B221" t="str">
        <f t="shared" si="3"/>
        <v>ACV0.010.1</v>
      </c>
      <c r="C221" s="172" t="s">
        <v>109</v>
      </c>
      <c r="D221" s="172">
        <v>0.1</v>
      </c>
      <c r="E221" s="172">
        <v>1</v>
      </c>
      <c r="F221" s="172">
        <v>0.01</v>
      </c>
      <c r="G221" s="172" t="s">
        <v>87</v>
      </c>
      <c r="H221" s="172" t="s">
        <v>168</v>
      </c>
      <c r="I221" s="172">
        <v>8000</v>
      </c>
      <c r="J221" s="172">
        <v>10000</v>
      </c>
      <c r="K221" s="172" t="s">
        <v>91</v>
      </c>
      <c r="L221" s="172">
        <v>4.6000000000000005</v>
      </c>
      <c r="M221" s="172">
        <v>170.23</v>
      </c>
      <c r="N221" s="172">
        <v>2.0278</v>
      </c>
      <c r="O221" s="172">
        <v>172.49</v>
      </c>
    </row>
    <row r="222" spans="2:15" x14ac:dyDescent="0.25">
      <c r="B222" t="str">
        <f>CONCATENATE(C222,F222,D222,I222)</f>
        <v>ACV0.00000111000</v>
      </c>
      <c r="C222" s="172" t="s">
        <v>109</v>
      </c>
      <c r="D222" s="172">
        <v>1</v>
      </c>
      <c r="E222" s="172">
        <v>10</v>
      </c>
      <c r="F222" s="172">
        <v>9.9999999999999995E-7</v>
      </c>
      <c r="G222" s="172" t="s">
        <v>87</v>
      </c>
      <c r="H222" s="172" t="s">
        <v>168</v>
      </c>
      <c r="I222" s="172">
        <v>1000</v>
      </c>
      <c r="J222" s="172">
        <v>2000</v>
      </c>
      <c r="K222" s="172" t="s">
        <v>91</v>
      </c>
      <c r="L222" s="172">
        <v>6.1</v>
      </c>
      <c r="M222" s="172">
        <v>17</v>
      </c>
      <c r="N222" s="172">
        <v>1.1337999999999999</v>
      </c>
      <c r="O222" s="172">
        <v>17.486999999999998</v>
      </c>
    </row>
    <row r="223" spans="2:15" x14ac:dyDescent="0.25">
      <c r="B223" t="str">
        <f t="shared" ref="B223:B286" si="4">CONCATENATE(C223,F223,D223,I223)</f>
        <v>ACV0.0000111000</v>
      </c>
      <c r="C223" s="172" t="s">
        <v>109</v>
      </c>
      <c r="D223" s="172">
        <v>1</v>
      </c>
      <c r="E223" s="172">
        <v>10</v>
      </c>
      <c r="F223" s="172">
        <v>1.0000000000000001E-5</v>
      </c>
      <c r="G223" s="172" t="s">
        <v>87</v>
      </c>
      <c r="H223" s="172" t="s">
        <v>168</v>
      </c>
      <c r="I223" s="172">
        <v>1000</v>
      </c>
      <c r="J223" s="172">
        <v>2000</v>
      </c>
      <c r="K223" s="172" t="s">
        <v>91</v>
      </c>
      <c r="L223" s="172">
        <v>6.1</v>
      </c>
      <c r="M223" s="172">
        <v>17.155999999999999</v>
      </c>
      <c r="N223" s="172">
        <v>1.1337999999999999</v>
      </c>
      <c r="O223" s="172">
        <v>17.486999999999998</v>
      </c>
    </row>
    <row r="224" spans="2:15" x14ac:dyDescent="0.25">
      <c r="B224" t="str">
        <f t="shared" si="4"/>
        <v>ACV0.000111000</v>
      </c>
      <c r="C224" s="172" t="s">
        <v>109</v>
      </c>
      <c r="D224" s="172">
        <v>1</v>
      </c>
      <c r="E224" s="172">
        <v>10</v>
      </c>
      <c r="F224" s="172">
        <v>1E-4</v>
      </c>
      <c r="G224" s="172" t="s">
        <v>87</v>
      </c>
      <c r="H224" s="172" t="s">
        <v>168</v>
      </c>
      <c r="I224" s="172">
        <v>1000</v>
      </c>
      <c r="J224" s="172">
        <v>2000</v>
      </c>
      <c r="K224" s="172" t="s">
        <v>91</v>
      </c>
      <c r="L224" s="172">
        <v>6.1</v>
      </c>
      <c r="M224" s="172">
        <v>17.155999999999999</v>
      </c>
      <c r="N224" s="172">
        <v>1.1337999999999999</v>
      </c>
      <c r="O224" s="172">
        <v>17.486999999999998</v>
      </c>
    </row>
    <row r="225" spans="2:15" x14ac:dyDescent="0.25">
      <c r="B225" t="str">
        <f t="shared" si="4"/>
        <v>ACV0.00111000</v>
      </c>
      <c r="C225" s="172" t="s">
        <v>109</v>
      </c>
      <c r="D225" s="172">
        <v>1</v>
      </c>
      <c r="E225" s="172">
        <v>10</v>
      </c>
      <c r="F225" s="172">
        <v>1E-3</v>
      </c>
      <c r="G225" s="172" t="s">
        <v>87</v>
      </c>
      <c r="H225" s="172" t="s">
        <v>168</v>
      </c>
      <c r="I225" s="172">
        <v>1000</v>
      </c>
      <c r="J225" s="172">
        <v>2000</v>
      </c>
      <c r="K225" s="172" t="s">
        <v>91</v>
      </c>
      <c r="L225" s="172">
        <v>6.1</v>
      </c>
      <c r="M225" s="172">
        <v>17.155999999999999</v>
      </c>
      <c r="N225" s="172">
        <v>1.1448</v>
      </c>
      <c r="O225" s="172">
        <v>17.486000000000001</v>
      </c>
    </row>
    <row r="226" spans="2:15" x14ac:dyDescent="0.25">
      <c r="B226" t="str">
        <f t="shared" si="4"/>
        <v>ACV0.0111000</v>
      </c>
      <c r="C226" s="172" t="s">
        <v>109</v>
      </c>
      <c r="D226" s="172">
        <v>1</v>
      </c>
      <c r="E226" s="172">
        <v>10</v>
      </c>
      <c r="F226" s="172">
        <v>0.01</v>
      </c>
      <c r="G226" s="172" t="s">
        <v>87</v>
      </c>
      <c r="H226" s="172" t="s">
        <v>168</v>
      </c>
      <c r="I226" s="172">
        <v>1000</v>
      </c>
      <c r="J226" s="172">
        <v>2000</v>
      </c>
      <c r="K226" s="172" t="s">
        <v>91</v>
      </c>
      <c r="L226" s="172">
        <v>6.1</v>
      </c>
      <c r="M226" s="172">
        <v>17.167000000000002</v>
      </c>
      <c r="N226" s="172">
        <v>2.0915000000000004</v>
      </c>
      <c r="O226" s="172">
        <v>17.401</v>
      </c>
    </row>
    <row r="227" spans="2:15" x14ac:dyDescent="0.25">
      <c r="B227" t="str">
        <f t="shared" si="4"/>
        <v>ACV0.111000</v>
      </c>
      <c r="C227" s="172" t="s">
        <v>109</v>
      </c>
      <c r="D227" s="172">
        <v>1</v>
      </c>
      <c r="E227" s="172">
        <v>10</v>
      </c>
      <c r="F227" s="172">
        <v>0.1</v>
      </c>
      <c r="G227" s="172" t="s">
        <v>87</v>
      </c>
      <c r="H227" s="172" t="s">
        <v>168</v>
      </c>
      <c r="I227" s="172">
        <v>1000</v>
      </c>
      <c r="J227" s="172">
        <v>2000</v>
      </c>
      <c r="K227" s="172" t="s">
        <v>91</v>
      </c>
      <c r="L227" s="172">
        <v>46.846999999999994</v>
      </c>
      <c r="M227" s="172">
        <v>13.84</v>
      </c>
      <c r="N227" s="172">
        <v>43.262</v>
      </c>
      <c r="O227" s="172">
        <v>13.840999999999999</v>
      </c>
    </row>
    <row r="228" spans="2:15" x14ac:dyDescent="0.25">
      <c r="B228" t="str">
        <f t="shared" si="4"/>
        <v>ACV0.00000112000</v>
      </c>
      <c r="C228" s="172" t="s">
        <v>109</v>
      </c>
      <c r="D228" s="172">
        <v>1</v>
      </c>
      <c r="E228" s="172">
        <v>10</v>
      </c>
      <c r="F228" s="172">
        <v>9.9999999999999995E-7</v>
      </c>
      <c r="G228" s="172" t="s">
        <v>87</v>
      </c>
      <c r="H228" s="172" t="s">
        <v>168</v>
      </c>
      <c r="I228" s="172">
        <v>2000</v>
      </c>
      <c r="J228" s="172">
        <v>4000</v>
      </c>
      <c r="K228" s="172" t="s">
        <v>91</v>
      </c>
      <c r="L228" s="172">
        <v>12</v>
      </c>
      <c r="M228" s="172">
        <v>46</v>
      </c>
      <c r="N228" s="172">
        <v>8.0599000000000007</v>
      </c>
      <c r="O228" s="172">
        <v>46.328000000000003</v>
      </c>
    </row>
    <row r="229" spans="2:15" x14ac:dyDescent="0.25">
      <c r="B229" t="str">
        <f t="shared" si="4"/>
        <v>ACV0.0000112000</v>
      </c>
      <c r="C229" s="172" t="s">
        <v>109</v>
      </c>
      <c r="D229" s="172">
        <v>1</v>
      </c>
      <c r="E229" s="172">
        <v>10</v>
      </c>
      <c r="F229" s="172">
        <v>1.0000000000000001E-5</v>
      </c>
      <c r="G229" s="172" t="s">
        <v>87</v>
      </c>
      <c r="H229" s="172" t="s">
        <v>168</v>
      </c>
      <c r="I229" s="172">
        <v>2000</v>
      </c>
      <c r="J229" s="172">
        <v>4000</v>
      </c>
      <c r="K229" s="172" t="s">
        <v>91</v>
      </c>
      <c r="L229" s="172">
        <v>12</v>
      </c>
      <c r="M229" s="172">
        <v>46.037999999999997</v>
      </c>
      <c r="N229" s="172">
        <v>8.06</v>
      </c>
      <c r="O229" s="172">
        <v>46.328000000000003</v>
      </c>
    </row>
    <row r="230" spans="2:15" x14ac:dyDescent="0.25">
      <c r="B230" t="str">
        <f t="shared" si="4"/>
        <v>ACV0.000112000</v>
      </c>
      <c r="C230" s="172" t="s">
        <v>109</v>
      </c>
      <c r="D230" s="172">
        <v>1</v>
      </c>
      <c r="E230" s="172">
        <v>10</v>
      </c>
      <c r="F230" s="172">
        <v>1E-4</v>
      </c>
      <c r="G230" s="172" t="s">
        <v>87</v>
      </c>
      <c r="H230" s="172" t="s">
        <v>168</v>
      </c>
      <c r="I230" s="172">
        <v>2000</v>
      </c>
      <c r="J230" s="172">
        <v>4000</v>
      </c>
      <c r="K230" s="172" t="s">
        <v>91</v>
      </c>
      <c r="L230" s="172">
        <v>12</v>
      </c>
      <c r="M230" s="172">
        <v>46.037999999999997</v>
      </c>
      <c r="N230" s="172">
        <v>8.06</v>
      </c>
      <c r="O230" s="172">
        <v>46.328000000000003</v>
      </c>
    </row>
    <row r="231" spans="2:15" x14ac:dyDescent="0.25">
      <c r="B231" t="str">
        <f t="shared" si="4"/>
        <v>ACV0.00112000</v>
      </c>
      <c r="C231" s="172" t="s">
        <v>109</v>
      </c>
      <c r="D231" s="172">
        <v>1</v>
      </c>
      <c r="E231" s="172">
        <v>10</v>
      </c>
      <c r="F231" s="172">
        <v>1E-3</v>
      </c>
      <c r="G231" s="172" t="s">
        <v>87</v>
      </c>
      <c r="H231" s="172" t="s">
        <v>168</v>
      </c>
      <c r="I231" s="172">
        <v>2000</v>
      </c>
      <c r="J231" s="172">
        <v>4000</v>
      </c>
      <c r="K231" s="172" t="s">
        <v>91</v>
      </c>
      <c r="L231" s="172">
        <v>12</v>
      </c>
      <c r="M231" s="172">
        <v>46.037999999999997</v>
      </c>
      <c r="N231" s="172">
        <v>8.0602999999999998</v>
      </c>
      <c r="O231" s="172">
        <v>46.328000000000003</v>
      </c>
    </row>
    <row r="232" spans="2:15" x14ac:dyDescent="0.25">
      <c r="B232" t="str">
        <f t="shared" si="4"/>
        <v>ACV0.0112000</v>
      </c>
      <c r="C232" s="172" t="s">
        <v>109</v>
      </c>
      <c r="D232" s="172">
        <v>1</v>
      </c>
      <c r="E232" s="172">
        <v>10</v>
      </c>
      <c r="F232" s="172">
        <v>0.01</v>
      </c>
      <c r="G232" s="172" t="s">
        <v>87</v>
      </c>
      <c r="H232" s="172" t="s">
        <v>168</v>
      </c>
      <c r="I232" s="172">
        <v>2000</v>
      </c>
      <c r="J232" s="172">
        <v>4000</v>
      </c>
      <c r="K232" s="172" t="s">
        <v>91</v>
      </c>
      <c r="L232" s="172">
        <v>12</v>
      </c>
      <c r="M232" s="172">
        <v>46.042000000000002</v>
      </c>
      <c r="N232" s="172">
        <v>8.3953000000000007</v>
      </c>
      <c r="O232" s="172">
        <v>46.298000000000002</v>
      </c>
    </row>
    <row r="233" spans="2:15" x14ac:dyDescent="0.25">
      <c r="B233" t="str">
        <f t="shared" si="4"/>
        <v>ACV0.112000</v>
      </c>
      <c r="C233" s="172" t="s">
        <v>109</v>
      </c>
      <c r="D233" s="172">
        <v>1</v>
      </c>
      <c r="E233" s="172">
        <v>10</v>
      </c>
      <c r="F233" s="172">
        <v>0.1</v>
      </c>
      <c r="G233" s="172" t="s">
        <v>87</v>
      </c>
      <c r="H233" s="172" t="s">
        <v>168</v>
      </c>
      <c r="I233" s="172">
        <v>2000</v>
      </c>
      <c r="J233" s="172">
        <v>4000</v>
      </c>
      <c r="K233" s="172" t="s">
        <v>91</v>
      </c>
      <c r="L233" s="172">
        <v>35.390999999999998</v>
      </c>
      <c r="M233" s="172">
        <v>43.95</v>
      </c>
      <c r="N233" s="172">
        <v>33.018000000000001</v>
      </c>
      <c r="O233" s="172">
        <v>43.95</v>
      </c>
    </row>
    <row r="234" spans="2:15" x14ac:dyDescent="0.25">
      <c r="B234" t="str">
        <f t="shared" si="4"/>
        <v>ACV0.00000114000</v>
      </c>
      <c r="C234" s="172" t="s">
        <v>109</v>
      </c>
      <c r="D234" s="172">
        <v>1</v>
      </c>
      <c r="E234" s="172">
        <v>10</v>
      </c>
      <c r="F234" s="172">
        <v>9.9999999999999995E-7</v>
      </c>
      <c r="G234" s="172" t="s">
        <v>87</v>
      </c>
      <c r="H234" s="172" t="s">
        <v>168</v>
      </c>
      <c r="I234" s="172">
        <v>4000</v>
      </c>
      <c r="J234" s="172">
        <v>8000</v>
      </c>
      <c r="K234" s="172" t="s">
        <v>91</v>
      </c>
      <c r="L234" s="172">
        <v>15</v>
      </c>
      <c r="M234" s="172">
        <v>46</v>
      </c>
      <c r="N234" s="172">
        <v>9.1631999999999998</v>
      </c>
      <c r="O234" s="172">
        <v>46.576000000000001</v>
      </c>
    </row>
    <row r="235" spans="2:15" x14ac:dyDescent="0.25">
      <c r="B235" t="str">
        <f t="shared" si="4"/>
        <v>ACV0.0000114000</v>
      </c>
      <c r="C235" s="172" t="s">
        <v>109</v>
      </c>
      <c r="D235" s="172">
        <v>1</v>
      </c>
      <c r="E235" s="172">
        <v>10</v>
      </c>
      <c r="F235" s="172">
        <v>1.0000000000000001E-5</v>
      </c>
      <c r="G235" s="172" t="s">
        <v>87</v>
      </c>
      <c r="H235" s="172" t="s">
        <v>168</v>
      </c>
      <c r="I235" s="172">
        <v>4000</v>
      </c>
      <c r="J235" s="172">
        <v>8000</v>
      </c>
      <c r="K235" s="172" t="s">
        <v>91</v>
      </c>
      <c r="L235" s="172">
        <v>15</v>
      </c>
      <c r="M235" s="172">
        <v>46.325000000000003</v>
      </c>
      <c r="N235" s="172">
        <v>9.1631999999999998</v>
      </c>
      <c r="O235" s="172">
        <v>46.576000000000001</v>
      </c>
    </row>
    <row r="236" spans="2:15" x14ac:dyDescent="0.25">
      <c r="B236" t="str">
        <f t="shared" si="4"/>
        <v>ACV0.000114000</v>
      </c>
      <c r="C236" s="172" t="s">
        <v>109</v>
      </c>
      <c r="D236" s="172">
        <v>1</v>
      </c>
      <c r="E236" s="172">
        <v>10</v>
      </c>
      <c r="F236" s="172">
        <v>1E-4</v>
      </c>
      <c r="G236" s="172" t="s">
        <v>87</v>
      </c>
      <c r="H236" s="172" t="s">
        <v>168</v>
      </c>
      <c r="I236" s="172">
        <v>4000</v>
      </c>
      <c r="J236" s="172">
        <v>8000</v>
      </c>
      <c r="K236" s="172" t="s">
        <v>91</v>
      </c>
      <c r="L236" s="172">
        <v>15</v>
      </c>
      <c r="M236" s="172">
        <v>46.325000000000003</v>
      </c>
      <c r="N236" s="172">
        <v>9.1631999999999998</v>
      </c>
      <c r="O236" s="172">
        <v>46.576000000000001</v>
      </c>
    </row>
    <row r="237" spans="2:15" x14ac:dyDescent="0.25">
      <c r="B237" t="str">
        <f t="shared" si="4"/>
        <v>ACV0.00114000</v>
      </c>
      <c r="C237" s="172" t="s">
        <v>109</v>
      </c>
      <c r="D237" s="172">
        <v>1</v>
      </c>
      <c r="E237" s="172">
        <v>10</v>
      </c>
      <c r="F237" s="172">
        <v>1E-3</v>
      </c>
      <c r="G237" s="172" t="s">
        <v>87</v>
      </c>
      <c r="H237" s="172" t="s">
        <v>168</v>
      </c>
      <c r="I237" s="172">
        <v>4000</v>
      </c>
      <c r="J237" s="172">
        <v>8000</v>
      </c>
      <c r="K237" s="172" t="s">
        <v>91</v>
      </c>
      <c r="L237" s="172">
        <v>15</v>
      </c>
      <c r="M237" s="172">
        <v>46.325000000000003</v>
      </c>
      <c r="N237" s="172">
        <v>9.1657999999999991</v>
      </c>
      <c r="O237" s="172">
        <v>46.576000000000001</v>
      </c>
    </row>
    <row r="238" spans="2:15" x14ac:dyDescent="0.25">
      <c r="B238" t="str">
        <f t="shared" si="4"/>
        <v>ACV0.0114000</v>
      </c>
      <c r="C238" s="172" t="s">
        <v>109</v>
      </c>
      <c r="D238" s="172">
        <v>1</v>
      </c>
      <c r="E238" s="172">
        <v>10</v>
      </c>
      <c r="F238" s="172">
        <v>0.01</v>
      </c>
      <c r="G238" s="172" t="s">
        <v>87</v>
      </c>
      <c r="H238" s="172" t="s">
        <v>168</v>
      </c>
      <c r="I238" s="172">
        <v>4000</v>
      </c>
      <c r="J238" s="172">
        <v>8000</v>
      </c>
      <c r="K238" s="172" t="s">
        <v>91</v>
      </c>
      <c r="L238" s="172">
        <v>15</v>
      </c>
      <c r="M238" s="172">
        <v>46.329000000000001</v>
      </c>
      <c r="N238" s="172">
        <v>9.49</v>
      </c>
      <c r="O238" s="172">
        <v>46.546999999999997</v>
      </c>
    </row>
    <row r="239" spans="2:15" x14ac:dyDescent="0.25">
      <c r="B239" t="str">
        <f t="shared" si="4"/>
        <v>ACV0.114000</v>
      </c>
      <c r="C239" s="172" t="s">
        <v>109</v>
      </c>
      <c r="D239" s="172">
        <v>1</v>
      </c>
      <c r="E239" s="172">
        <v>10</v>
      </c>
      <c r="F239" s="172">
        <v>0.1</v>
      </c>
      <c r="G239" s="172" t="s">
        <v>87</v>
      </c>
      <c r="H239" s="172" t="s">
        <v>168</v>
      </c>
      <c r="I239" s="172">
        <v>4000</v>
      </c>
      <c r="J239" s="172">
        <v>8000</v>
      </c>
      <c r="K239" s="172" t="s">
        <v>91</v>
      </c>
      <c r="L239" s="172">
        <v>36.033999999999999</v>
      </c>
      <c r="M239" s="172">
        <v>44.241</v>
      </c>
      <c r="N239" s="172">
        <v>33.704000000000001</v>
      </c>
      <c r="O239" s="172">
        <v>44.241</v>
      </c>
    </row>
    <row r="240" spans="2:15" x14ac:dyDescent="0.25">
      <c r="B240" t="str">
        <f t="shared" si="4"/>
        <v>ACV0.00000118000</v>
      </c>
      <c r="C240" s="172" t="s">
        <v>109</v>
      </c>
      <c r="D240" s="172">
        <v>1</v>
      </c>
      <c r="E240" s="172">
        <v>10</v>
      </c>
      <c r="F240" s="172">
        <v>9.9999999999999995E-7</v>
      </c>
      <c r="G240" s="172" t="s">
        <v>87</v>
      </c>
      <c r="H240" s="172" t="s">
        <v>168</v>
      </c>
      <c r="I240" s="172">
        <v>8000</v>
      </c>
      <c r="J240" s="172">
        <v>10000</v>
      </c>
      <c r="K240" s="172" t="s">
        <v>91</v>
      </c>
      <c r="L240" s="172">
        <v>46</v>
      </c>
      <c r="M240" s="172">
        <v>170</v>
      </c>
      <c r="N240" s="172">
        <v>11.528</v>
      </c>
      <c r="O240" s="172">
        <v>173.36</v>
      </c>
    </row>
    <row r="241" spans="2:15" x14ac:dyDescent="0.25">
      <c r="B241" t="str">
        <f t="shared" si="4"/>
        <v>ACV0.0000118000</v>
      </c>
      <c r="C241" s="172" t="s">
        <v>109</v>
      </c>
      <c r="D241" s="172">
        <v>1</v>
      </c>
      <c r="E241" s="172">
        <v>10</v>
      </c>
      <c r="F241" s="172">
        <v>1.0000000000000001E-5</v>
      </c>
      <c r="G241" s="172" t="s">
        <v>87</v>
      </c>
      <c r="H241" s="172" t="s">
        <v>168</v>
      </c>
      <c r="I241" s="172">
        <v>8000</v>
      </c>
      <c r="J241" s="172">
        <v>10000</v>
      </c>
      <c r="K241" s="172" t="s">
        <v>91</v>
      </c>
      <c r="L241" s="172">
        <v>46</v>
      </c>
      <c r="M241" s="172">
        <v>170.12</v>
      </c>
      <c r="N241" s="172">
        <v>11.529</v>
      </c>
      <c r="O241" s="172">
        <v>173.36</v>
      </c>
    </row>
    <row r="242" spans="2:15" x14ac:dyDescent="0.25">
      <c r="B242" t="str">
        <f t="shared" si="4"/>
        <v>ACV0.000118000</v>
      </c>
      <c r="C242" s="172" t="s">
        <v>109</v>
      </c>
      <c r="D242" s="172">
        <v>1</v>
      </c>
      <c r="E242" s="172">
        <v>10</v>
      </c>
      <c r="F242" s="172">
        <v>1E-4</v>
      </c>
      <c r="G242" s="172" t="s">
        <v>87</v>
      </c>
      <c r="H242" s="172" t="s">
        <v>168</v>
      </c>
      <c r="I242" s="172">
        <v>8000</v>
      </c>
      <c r="J242" s="172">
        <v>10000</v>
      </c>
      <c r="K242" s="172" t="s">
        <v>91</v>
      </c>
      <c r="L242" s="172">
        <v>46</v>
      </c>
      <c r="M242" s="172">
        <v>170.12</v>
      </c>
      <c r="N242" s="172">
        <v>11.529</v>
      </c>
      <c r="O242" s="172">
        <v>173.36</v>
      </c>
    </row>
    <row r="243" spans="2:15" x14ac:dyDescent="0.25">
      <c r="B243" t="str">
        <f t="shared" si="4"/>
        <v>ACV0.00118000</v>
      </c>
      <c r="C243" s="172" t="s">
        <v>109</v>
      </c>
      <c r="D243" s="172">
        <v>1</v>
      </c>
      <c r="E243" s="172">
        <v>10</v>
      </c>
      <c r="F243" s="172">
        <v>1E-3</v>
      </c>
      <c r="G243" s="172" t="s">
        <v>87</v>
      </c>
      <c r="H243" s="172" t="s">
        <v>168</v>
      </c>
      <c r="I243" s="172">
        <v>8000</v>
      </c>
      <c r="J243" s="172">
        <v>10000</v>
      </c>
      <c r="K243" s="172" t="s">
        <v>91</v>
      </c>
      <c r="L243" s="172">
        <v>46</v>
      </c>
      <c r="M243" s="172">
        <v>170.12</v>
      </c>
      <c r="N243" s="172">
        <v>11.584</v>
      </c>
      <c r="O243" s="172">
        <v>173.35</v>
      </c>
    </row>
    <row r="244" spans="2:15" x14ac:dyDescent="0.25">
      <c r="B244" t="str">
        <f t="shared" si="4"/>
        <v>ACV0.0118000</v>
      </c>
      <c r="C244" s="172" t="s">
        <v>109</v>
      </c>
      <c r="D244" s="172">
        <v>1</v>
      </c>
      <c r="E244" s="172">
        <v>10</v>
      </c>
      <c r="F244" s="172">
        <v>0.01</v>
      </c>
      <c r="G244" s="172" t="s">
        <v>87</v>
      </c>
      <c r="H244" s="172" t="s">
        <v>168</v>
      </c>
      <c r="I244" s="172">
        <v>8000</v>
      </c>
      <c r="J244" s="172">
        <v>10000</v>
      </c>
      <c r="K244" s="172" t="s">
        <v>91</v>
      </c>
      <c r="L244" s="172">
        <v>46</v>
      </c>
      <c r="M244" s="172">
        <v>170.12</v>
      </c>
      <c r="N244" s="172">
        <v>11.629</v>
      </c>
      <c r="O244" s="172">
        <v>173.35</v>
      </c>
    </row>
    <row r="245" spans="2:15" x14ac:dyDescent="0.25">
      <c r="B245" t="str">
        <f t="shared" si="4"/>
        <v>ACV0.118000</v>
      </c>
      <c r="C245" s="172" t="s">
        <v>109</v>
      </c>
      <c r="D245" s="172">
        <v>1</v>
      </c>
      <c r="E245" s="172">
        <v>10</v>
      </c>
      <c r="F245" s="172">
        <v>0.1</v>
      </c>
      <c r="G245" s="172" t="s">
        <v>87</v>
      </c>
      <c r="H245" s="172" t="s">
        <v>168</v>
      </c>
      <c r="I245" s="172">
        <v>8000</v>
      </c>
      <c r="J245" s="172">
        <v>10000</v>
      </c>
      <c r="K245" s="172" t="s">
        <v>91</v>
      </c>
      <c r="L245" s="172">
        <v>46</v>
      </c>
      <c r="M245" s="172">
        <v>170.24</v>
      </c>
      <c r="N245" s="172">
        <v>20.344000000000001</v>
      </c>
      <c r="O245" s="172">
        <v>172.48</v>
      </c>
    </row>
    <row r="246" spans="2:15" x14ac:dyDescent="0.25">
      <c r="B246" t="str">
        <f t="shared" si="4"/>
        <v>ACV0.0000110100</v>
      </c>
      <c r="C246" s="172" t="s">
        <v>109</v>
      </c>
      <c r="D246" s="172">
        <v>10</v>
      </c>
      <c r="E246" s="172">
        <v>100</v>
      </c>
      <c r="F246" s="172">
        <v>1.0000000000000001E-5</v>
      </c>
      <c r="G246" s="172" t="s">
        <v>87</v>
      </c>
      <c r="H246" s="172" t="s">
        <v>168</v>
      </c>
      <c r="I246" s="172">
        <v>100</v>
      </c>
      <c r="J246" s="172">
        <v>300</v>
      </c>
      <c r="K246" s="172" t="s">
        <v>91</v>
      </c>
      <c r="L246" s="172">
        <v>15</v>
      </c>
      <c r="M246" s="172">
        <v>4.5999999999999996</v>
      </c>
      <c r="N246" s="172">
        <v>11.574999999999999</v>
      </c>
      <c r="O246" s="172">
        <v>4.6268000000000002</v>
      </c>
    </row>
    <row r="247" spans="2:15" x14ac:dyDescent="0.25">
      <c r="B247" t="str">
        <f t="shared" si="4"/>
        <v>ACV0.000110100</v>
      </c>
      <c r="C247" s="172" t="s">
        <v>109</v>
      </c>
      <c r="D247" s="172">
        <v>10</v>
      </c>
      <c r="E247" s="172">
        <v>100</v>
      </c>
      <c r="F247" s="172">
        <v>1E-4</v>
      </c>
      <c r="G247" s="172" t="s">
        <v>87</v>
      </c>
      <c r="H247" s="172" t="s">
        <v>168</v>
      </c>
      <c r="I247" s="172">
        <v>100</v>
      </c>
      <c r="J247" s="172">
        <v>300</v>
      </c>
      <c r="K247" s="172" t="s">
        <v>91</v>
      </c>
      <c r="L247" s="172">
        <v>15</v>
      </c>
      <c r="M247" s="172">
        <v>4.6028000000000002</v>
      </c>
      <c r="N247" s="172">
        <v>11.574999999999999</v>
      </c>
      <c r="O247" s="172">
        <v>4.6268000000000002</v>
      </c>
    </row>
    <row r="248" spans="2:15" x14ac:dyDescent="0.25">
      <c r="B248" t="str">
        <f t="shared" si="4"/>
        <v>ACV0.00110100</v>
      </c>
      <c r="C248" s="172" t="s">
        <v>109</v>
      </c>
      <c r="D248" s="172">
        <v>10</v>
      </c>
      <c r="E248" s="172">
        <v>100</v>
      </c>
      <c r="F248" s="172">
        <v>1E-3</v>
      </c>
      <c r="G248" s="172" t="s">
        <v>87</v>
      </c>
      <c r="H248" s="172" t="s">
        <v>168</v>
      </c>
      <c r="I248" s="172">
        <v>100</v>
      </c>
      <c r="J248" s="172">
        <v>300</v>
      </c>
      <c r="K248" s="172" t="s">
        <v>91</v>
      </c>
      <c r="L248" s="172">
        <v>15</v>
      </c>
      <c r="M248" s="172">
        <v>4.6028000000000002</v>
      </c>
      <c r="N248" s="172">
        <v>11.575999999999999</v>
      </c>
      <c r="O248" s="172">
        <v>4.6268000000000002</v>
      </c>
    </row>
    <row r="249" spans="2:15" x14ac:dyDescent="0.25">
      <c r="B249" t="str">
        <f t="shared" si="4"/>
        <v>ACV0.0110100</v>
      </c>
      <c r="C249" s="172" t="s">
        <v>109</v>
      </c>
      <c r="D249" s="172">
        <v>10</v>
      </c>
      <c r="E249" s="172">
        <v>100</v>
      </c>
      <c r="F249" s="172">
        <v>0.01</v>
      </c>
      <c r="G249" s="172" t="s">
        <v>87</v>
      </c>
      <c r="H249" s="172" t="s">
        <v>168</v>
      </c>
      <c r="I249" s="172">
        <v>100</v>
      </c>
      <c r="J249" s="172">
        <v>300</v>
      </c>
      <c r="K249" s="172" t="s">
        <v>91</v>
      </c>
      <c r="L249" s="172">
        <v>15</v>
      </c>
      <c r="M249" s="172">
        <v>4.6032999999999999</v>
      </c>
      <c r="N249" s="172">
        <v>11.889999999999999</v>
      </c>
      <c r="O249" s="172">
        <v>4.6239999999999997</v>
      </c>
    </row>
    <row r="250" spans="2:15" x14ac:dyDescent="0.25">
      <c r="B250" t="str">
        <f t="shared" si="4"/>
        <v>ACV0.110100</v>
      </c>
      <c r="C250" s="172" t="s">
        <v>109</v>
      </c>
      <c r="D250" s="172">
        <v>10</v>
      </c>
      <c r="E250" s="172">
        <v>100</v>
      </c>
      <c r="F250" s="172">
        <v>0.1</v>
      </c>
      <c r="G250" s="172" t="s">
        <v>87</v>
      </c>
      <c r="H250" s="172" t="s">
        <v>168</v>
      </c>
      <c r="I250" s="172">
        <v>100</v>
      </c>
      <c r="J250" s="172">
        <v>300</v>
      </c>
      <c r="K250" s="172" t="s">
        <v>91</v>
      </c>
      <c r="L250" s="172">
        <v>37.774999999999999</v>
      </c>
      <c r="M250" s="172">
        <v>4.4000000000000004</v>
      </c>
      <c r="N250" s="172">
        <v>37.725999999999999</v>
      </c>
      <c r="O250" s="172">
        <v>4.4002999999999997</v>
      </c>
    </row>
    <row r="251" spans="2:15" x14ac:dyDescent="0.25">
      <c r="B251" t="str">
        <f t="shared" si="4"/>
        <v>ACV110100</v>
      </c>
      <c r="C251" s="172" t="s">
        <v>109</v>
      </c>
      <c r="D251" s="172">
        <v>10</v>
      </c>
      <c r="E251" s="172">
        <v>100</v>
      </c>
      <c r="F251" s="172">
        <v>1</v>
      </c>
      <c r="G251" s="172" t="s">
        <v>87</v>
      </c>
      <c r="H251" s="172" t="s">
        <v>168</v>
      </c>
      <c r="I251" s="172">
        <v>100</v>
      </c>
      <c r="J251" s="172">
        <v>300</v>
      </c>
      <c r="K251" s="172" t="s">
        <v>91</v>
      </c>
      <c r="L251" s="172">
        <v>561.72</v>
      </c>
      <c r="M251" s="172">
        <v>1.8549</v>
      </c>
      <c r="N251" s="172">
        <v>536.24</v>
      </c>
      <c r="O251" s="172">
        <v>1.8547</v>
      </c>
    </row>
    <row r="252" spans="2:15" x14ac:dyDescent="0.25">
      <c r="B252" t="str">
        <f t="shared" si="4"/>
        <v>ACV0.0000110300</v>
      </c>
      <c r="C252" s="172" t="s">
        <v>109</v>
      </c>
      <c r="D252" s="172">
        <v>10</v>
      </c>
      <c r="E252" s="172">
        <v>100</v>
      </c>
      <c r="F252" s="172">
        <v>1.0000000000000001E-5</v>
      </c>
      <c r="G252" s="172" t="s">
        <v>87</v>
      </c>
      <c r="H252" s="172" t="s">
        <v>168</v>
      </c>
      <c r="I252" s="172">
        <v>300</v>
      </c>
      <c r="J252" s="172">
        <v>1000</v>
      </c>
      <c r="K252" s="172" t="s">
        <v>91</v>
      </c>
      <c r="L252" s="172">
        <v>46</v>
      </c>
      <c r="M252" s="172">
        <v>17</v>
      </c>
      <c r="N252" s="172">
        <v>12.317</v>
      </c>
      <c r="O252" s="172">
        <v>17.334</v>
      </c>
    </row>
    <row r="253" spans="2:15" x14ac:dyDescent="0.25">
      <c r="B253" t="str">
        <f t="shared" si="4"/>
        <v>ACV0.000110300</v>
      </c>
      <c r="C253" s="172" t="s">
        <v>109</v>
      </c>
      <c r="D253" s="172">
        <v>10</v>
      </c>
      <c r="E253" s="172">
        <v>100</v>
      </c>
      <c r="F253" s="172">
        <v>1E-4</v>
      </c>
      <c r="G253" s="172" t="s">
        <v>87</v>
      </c>
      <c r="H253" s="172" t="s">
        <v>168</v>
      </c>
      <c r="I253" s="172">
        <v>300</v>
      </c>
      <c r="J253" s="172">
        <v>1000</v>
      </c>
      <c r="K253" s="172" t="s">
        <v>91</v>
      </c>
      <c r="L253" s="172">
        <v>46</v>
      </c>
      <c r="M253" s="172">
        <v>17.018999999999998</v>
      </c>
      <c r="N253" s="172">
        <v>12.318</v>
      </c>
      <c r="O253" s="172">
        <v>17.334</v>
      </c>
    </row>
    <row r="254" spans="2:15" x14ac:dyDescent="0.25">
      <c r="B254" t="str">
        <f t="shared" si="4"/>
        <v>ACV0.00110300</v>
      </c>
      <c r="C254" s="172" t="s">
        <v>109</v>
      </c>
      <c r="D254" s="172">
        <v>10</v>
      </c>
      <c r="E254" s="172">
        <v>100</v>
      </c>
      <c r="F254" s="172">
        <v>1E-3</v>
      </c>
      <c r="G254" s="172" t="s">
        <v>87</v>
      </c>
      <c r="H254" s="172" t="s">
        <v>168</v>
      </c>
      <c r="I254" s="172">
        <v>300</v>
      </c>
      <c r="J254" s="172">
        <v>1000</v>
      </c>
      <c r="K254" s="172" t="s">
        <v>91</v>
      </c>
      <c r="L254" s="172">
        <v>46</v>
      </c>
      <c r="M254" s="172">
        <v>17.018999999999998</v>
      </c>
      <c r="N254" s="172">
        <v>12.318</v>
      </c>
      <c r="O254" s="172">
        <v>17.334</v>
      </c>
    </row>
    <row r="255" spans="2:15" x14ac:dyDescent="0.25">
      <c r="B255" t="str">
        <f t="shared" si="4"/>
        <v>ACV0.0110300</v>
      </c>
      <c r="C255" s="172" t="s">
        <v>109</v>
      </c>
      <c r="D255" s="172">
        <v>10</v>
      </c>
      <c r="E255" s="172">
        <v>100</v>
      </c>
      <c r="F255" s="172">
        <v>0.01</v>
      </c>
      <c r="G255" s="172" t="s">
        <v>87</v>
      </c>
      <c r="H255" s="172" t="s">
        <v>168</v>
      </c>
      <c r="I255" s="172">
        <v>300</v>
      </c>
      <c r="J255" s="172">
        <v>1000</v>
      </c>
      <c r="K255" s="172" t="s">
        <v>91</v>
      </c>
      <c r="L255" s="172">
        <v>46</v>
      </c>
      <c r="M255" s="172">
        <v>17.018999999999998</v>
      </c>
      <c r="N255" s="172">
        <v>12.427</v>
      </c>
      <c r="O255" s="172">
        <v>17.332999999999998</v>
      </c>
    </row>
    <row r="256" spans="2:15" x14ac:dyDescent="0.25">
      <c r="B256" t="str">
        <f t="shared" si="4"/>
        <v>ACV0.110300</v>
      </c>
      <c r="C256" s="172" t="s">
        <v>109</v>
      </c>
      <c r="D256" s="172">
        <v>10</v>
      </c>
      <c r="E256" s="172">
        <v>100</v>
      </c>
      <c r="F256" s="172">
        <v>0.1</v>
      </c>
      <c r="G256" s="172" t="s">
        <v>87</v>
      </c>
      <c r="H256" s="172" t="s">
        <v>168</v>
      </c>
      <c r="I256" s="172">
        <v>300</v>
      </c>
      <c r="J256" s="172">
        <v>1000</v>
      </c>
      <c r="K256" s="172" t="s">
        <v>91</v>
      </c>
      <c r="L256" s="172">
        <v>46</v>
      </c>
      <c r="M256" s="172">
        <v>17.03</v>
      </c>
      <c r="N256" s="172">
        <v>21.972000000000001</v>
      </c>
      <c r="O256" s="172">
        <v>17.247</v>
      </c>
    </row>
    <row r="257" spans="2:15" x14ac:dyDescent="0.25">
      <c r="B257" t="str">
        <f t="shared" si="4"/>
        <v>ACV110300</v>
      </c>
      <c r="C257" s="172" t="s">
        <v>109</v>
      </c>
      <c r="D257" s="172">
        <v>10</v>
      </c>
      <c r="E257" s="172">
        <v>100</v>
      </c>
      <c r="F257" s="172">
        <v>1</v>
      </c>
      <c r="G257" s="172" t="s">
        <v>87</v>
      </c>
      <c r="H257" s="172" t="s">
        <v>168</v>
      </c>
      <c r="I257" s="172">
        <v>300</v>
      </c>
      <c r="J257" s="172">
        <v>1000</v>
      </c>
      <c r="K257" s="172" t="s">
        <v>91</v>
      </c>
      <c r="L257" s="172">
        <v>469.61</v>
      </c>
      <c r="M257" s="172">
        <v>13.691000000000001</v>
      </c>
      <c r="N257" s="172">
        <v>433.99</v>
      </c>
      <c r="O257" s="172">
        <v>13.692</v>
      </c>
    </row>
    <row r="258" spans="2:15" x14ac:dyDescent="0.25">
      <c r="B258" t="str">
        <f t="shared" si="4"/>
        <v>ACV0.00011001</v>
      </c>
      <c r="C258" s="172" t="s">
        <v>109</v>
      </c>
      <c r="D258" s="172">
        <v>100</v>
      </c>
      <c r="E258" s="172">
        <v>1000</v>
      </c>
      <c r="F258" s="172">
        <v>1E-4</v>
      </c>
      <c r="G258" s="174" t="s">
        <v>87</v>
      </c>
      <c r="H258" s="174" t="s">
        <v>168</v>
      </c>
      <c r="I258" s="172">
        <v>1</v>
      </c>
      <c r="J258" s="172">
        <v>20</v>
      </c>
      <c r="K258" s="172" t="s">
        <v>91</v>
      </c>
      <c r="L258" s="172">
        <v>23</v>
      </c>
      <c r="M258" s="172">
        <v>0.7</v>
      </c>
      <c r="N258" s="172">
        <v>23.055</v>
      </c>
      <c r="O258" s="172">
        <v>0.69386999999999999</v>
      </c>
    </row>
    <row r="259" spans="2:15" x14ac:dyDescent="0.25">
      <c r="B259" t="str">
        <f t="shared" si="4"/>
        <v>ACV0.0011001</v>
      </c>
      <c r="C259" s="172" t="s">
        <v>109</v>
      </c>
      <c r="D259" s="172">
        <v>100</v>
      </c>
      <c r="E259" s="172">
        <v>1000</v>
      </c>
      <c r="F259" s="172">
        <v>1E-3</v>
      </c>
      <c r="G259" s="174" t="s">
        <v>87</v>
      </c>
      <c r="H259" s="174" t="s">
        <v>168</v>
      </c>
      <c r="I259" s="172">
        <v>1</v>
      </c>
      <c r="J259" s="172">
        <v>20</v>
      </c>
      <c r="K259" s="172" t="s">
        <v>91</v>
      </c>
      <c r="L259" s="172">
        <v>23</v>
      </c>
      <c r="M259" s="172">
        <v>0.7</v>
      </c>
      <c r="N259" s="172">
        <v>23.063000000000002</v>
      </c>
      <c r="O259" s="172">
        <v>0.69386000000000003</v>
      </c>
    </row>
    <row r="260" spans="2:15" x14ac:dyDescent="0.25">
      <c r="B260" t="str">
        <f t="shared" si="4"/>
        <v>ACV0.011001</v>
      </c>
      <c r="C260" s="172" t="s">
        <v>109</v>
      </c>
      <c r="D260" s="172">
        <v>100</v>
      </c>
      <c r="E260" s="172">
        <v>1000</v>
      </c>
      <c r="F260" s="172">
        <v>0.01</v>
      </c>
      <c r="G260" s="174" t="s">
        <v>87</v>
      </c>
      <c r="H260" s="174" t="s">
        <v>168</v>
      </c>
      <c r="I260" s="172">
        <v>1</v>
      </c>
      <c r="J260" s="172">
        <v>20</v>
      </c>
      <c r="K260" s="172" t="s">
        <v>91</v>
      </c>
      <c r="L260" s="172">
        <v>23</v>
      </c>
      <c r="M260" s="172">
        <v>0.7</v>
      </c>
      <c r="N260" s="172">
        <v>23.256</v>
      </c>
      <c r="O260" s="172">
        <v>0.69369000000000003</v>
      </c>
    </row>
    <row r="261" spans="2:15" x14ac:dyDescent="0.25">
      <c r="B261" t="str">
        <f t="shared" si="4"/>
        <v>ACV0.11001</v>
      </c>
      <c r="C261" s="172" t="s">
        <v>109</v>
      </c>
      <c r="D261" s="172">
        <v>100</v>
      </c>
      <c r="E261" s="172">
        <v>1000</v>
      </c>
      <c r="F261" s="172">
        <v>0.1</v>
      </c>
      <c r="G261" s="174" t="s">
        <v>87</v>
      </c>
      <c r="H261" s="174" t="s">
        <v>168</v>
      </c>
      <c r="I261" s="172">
        <v>1</v>
      </c>
      <c r="J261" s="172">
        <v>20</v>
      </c>
      <c r="K261" s="172" t="s">
        <v>91</v>
      </c>
      <c r="L261" s="172">
        <v>40.882999999999996</v>
      </c>
      <c r="M261" s="172">
        <v>0.68211999999999995</v>
      </c>
      <c r="N261" s="172">
        <v>41.184999999999995</v>
      </c>
      <c r="O261" s="172">
        <v>0.67806</v>
      </c>
    </row>
    <row r="262" spans="2:15" x14ac:dyDescent="0.25">
      <c r="B262" t="str">
        <f t="shared" si="4"/>
        <v>ACV11001</v>
      </c>
      <c r="C262" s="172" t="s">
        <v>109</v>
      </c>
      <c r="D262" s="172">
        <v>100</v>
      </c>
      <c r="E262" s="172">
        <v>1000</v>
      </c>
      <c r="F262" s="172">
        <v>1</v>
      </c>
      <c r="G262" s="174" t="s">
        <v>87</v>
      </c>
      <c r="H262" s="174" t="s">
        <v>168</v>
      </c>
      <c r="I262" s="172">
        <v>1</v>
      </c>
      <c r="J262" s="172">
        <v>20</v>
      </c>
      <c r="K262" s="172" t="s">
        <v>91</v>
      </c>
      <c r="L262" s="172">
        <v>547.47</v>
      </c>
      <c r="M262" s="172">
        <v>0.37317</v>
      </c>
      <c r="N262" s="172">
        <v>547.4</v>
      </c>
      <c r="O262" s="172">
        <v>0.37309999999999999</v>
      </c>
    </row>
    <row r="263" spans="2:15" x14ac:dyDescent="0.25">
      <c r="B263" t="str">
        <f t="shared" si="4"/>
        <v>ACV0.000110020</v>
      </c>
      <c r="C263" s="172" t="s">
        <v>109</v>
      </c>
      <c r="D263" s="172">
        <v>100</v>
      </c>
      <c r="E263" s="172">
        <v>1000</v>
      </c>
      <c r="F263" s="172">
        <v>1E-4</v>
      </c>
      <c r="G263" s="174" t="s">
        <v>87</v>
      </c>
      <c r="H263" s="174" t="s">
        <v>168</v>
      </c>
      <c r="I263" s="172">
        <v>20</v>
      </c>
      <c r="J263" s="172">
        <v>50</v>
      </c>
      <c r="K263" s="172" t="s">
        <v>91</v>
      </c>
      <c r="L263" s="172">
        <v>23</v>
      </c>
      <c r="M263" s="172">
        <v>1.4</v>
      </c>
      <c r="N263" s="172">
        <v>22.895</v>
      </c>
      <c r="O263" s="172">
        <v>1.3895999999999999</v>
      </c>
    </row>
    <row r="264" spans="2:15" x14ac:dyDescent="0.25">
      <c r="B264" t="str">
        <f t="shared" si="4"/>
        <v>ACV0.00110020</v>
      </c>
      <c r="C264" s="172" t="s">
        <v>109</v>
      </c>
      <c r="D264" s="172">
        <v>100</v>
      </c>
      <c r="E264" s="172">
        <v>1000</v>
      </c>
      <c r="F264" s="172">
        <v>1E-3</v>
      </c>
      <c r="G264" s="174" t="s">
        <v>87</v>
      </c>
      <c r="H264" s="174" t="s">
        <v>168</v>
      </c>
      <c r="I264" s="172">
        <v>20</v>
      </c>
      <c r="J264" s="172">
        <v>50</v>
      </c>
      <c r="K264" s="172" t="s">
        <v>91</v>
      </c>
      <c r="L264" s="172">
        <v>23</v>
      </c>
      <c r="M264" s="172">
        <v>1.4</v>
      </c>
      <c r="N264" s="172">
        <v>22.896000000000001</v>
      </c>
      <c r="O264" s="172">
        <v>1.3895999999999999</v>
      </c>
    </row>
    <row r="265" spans="2:15" x14ac:dyDescent="0.25">
      <c r="B265" t="str">
        <f t="shared" si="4"/>
        <v>ACV0.0110020</v>
      </c>
      <c r="C265" s="172" t="s">
        <v>109</v>
      </c>
      <c r="D265" s="172">
        <v>100</v>
      </c>
      <c r="E265" s="172">
        <v>1000</v>
      </c>
      <c r="F265" s="172">
        <v>0.01</v>
      </c>
      <c r="G265" s="174" t="s">
        <v>87</v>
      </c>
      <c r="H265" s="174" t="s">
        <v>168</v>
      </c>
      <c r="I265" s="172">
        <v>20</v>
      </c>
      <c r="J265" s="172">
        <v>50</v>
      </c>
      <c r="K265" s="172" t="s">
        <v>91</v>
      </c>
      <c r="L265" s="172">
        <v>23</v>
      </c>
      <c r="M265" s="172">
        <v>1.4</v>
      </c>
      <c r="N265" s="172">
        <v>23.007000000000001</v>
      </c>
      <c r="O265" s="172">
        <v>1.3895</v>
      </c>
    </row>
    <row r="266" spans="2:15" x14ac:dyDescent="0.25">
      <c r="B266" t="str">
        <f t="shared" si="4"/>
        <v>ACV0.110020</v>
      </c>
      <c r="C266" s="172" t="s">
        <v>109</v>
      </c>
      <c r="D266" s="172">
        <v>100</v>
      </c>
      <c r="E266" s="172">
        <v>1000</v>
      </c>
      <c r="F266" s="172">
        <v>0.1</v>
      </c>
      <c r="G266" s="174" t="s">
        <v>87</v>
      </c>
      <c r="H266" s="174" t="s">
        <v>168</v>
      </c>
      <c r="I266" s="172">
        <v>20</v>
      </c>
      <c r="J266" s="172">
        <v>50</v>
      </c>
      <c r="K266" s="172" t="s">
        <v>91</v>
      </c>
      <c r="L266" s="172">
        <v>33.01</v>
      </c>
      <c r="M266" s="172">
        <v>1.39</v>
      </c>
      <c r="N266" s="172">
        <v>33.875</v>
      </c>
      <c r="O266" s="172">
        <v>1.3797999999999999</v>
      </c>
    </row>
    <row r="267" spans="2:15" x14ac:dyDescent="0.25">
      <c r="B267" t="str">
        <f t="shared" si="4"/>
        <v>ACV110020</v>
      </c>
      <c r="C267" s="172" t="s">
        <v>109</v>
      </c>
      <c r="D267" s="172">
        <v>100</v>
      </c>
      <c r="E267" s="172">
        <v>1000</v>
      </c>
      <c r="F267" s="172">
        <v>1</v>
      </c>
      <c r="G267" s="174" t="s">
        <v>87</v>
      </c>
      <c r="H267" s="174" t="s">
        <v>168</v>
      </c>
      <c r="I267" s="172">
        <v>20</v>
      </c>
      <c r="J267" s="172">
        <v>50</v>
      </c>
      <c r="K267" s="172" t="s">
        <v>91</v>
      </c>
      <c r="L267" s="172">
        <v>496.92</v>
      </c>
      <c r="M267" s="172">
        <v>1.0291999999999999</v>
      </c>
      <c r="N267" s="172">
        <v>496.68</v>
      </c>
      <c r="O267" s="172">
        <v>1.0293000000000001</v>
      </c>
    </row>
    <row r="268" spans="2:15" x14ac:dyDescent="0.25">
      <c r="B268" t="str">
        <f t="shared" si="4"/>
        <v>ACV0.000110050</v>
      </c>
      <c r="C268" s="172" t="s">
        <v>109</v>
      </c>
      <c r="D268" s="172">
        <v>100</v>
      </c>
      <c r="E268" s="172">
        <v>1000</v>
      </c>
      <c r="F268" s="172">
        <v>1E-4</v>
      </c>
      <c r="G268" s="174" t="s">
        <v>87</v>
      </c>
      <c r="H268" s="174" t="s">
        <v>168</v>
      </c>
      <c r="I268" s="172">
        <v>50</v>
      </c>
      <c r="J268" s="172">
        <v>100</v>
      </c>
      <c r="K268" s="172" t="s">
        <v>91</v>
      </c>
      <c r="L268" s="172">
        <v>23</v>
      </c>
      <c r="M268" s="172">
        <v>3.5</v>
      </c>
      <c r="N268" s="172">
        <v>23.116</v>
      </c>
      <c r="O268" s="172">
        <v>3.4655999999999998</v>
      </c>
    </row>
    <row r="269" spans="2:15" x14ac:dyDescent="0.25">
      <c r="B269" t="str">
        <f t="shared" si="4"/>
        <v>ACV0.00110050</v>
      </c>
      <c r="C269" s="172" t="s">
        <v>109</v>
      </c>
      <c r="D269" s="172">
        <v>100</v>
      </c>
      <c r="E269" s="172">
        <v>1000</v>
      </c>
      <c r="F269" s="172">
        <v>1E-3</v>
      </c>
      <c r="G269" s="174" t="s">
        <v>87</v>
      </c>
      <c r="H269" s="174" t="s">
        <v>168</v>
      </c>
      <c r="I269" s="172">
        <v>50</v>
      </c>
      <c r="J269" s="172">
        <v>100</v>
      </c>
      <c r="K269" s="172" t="s">
        <v>91</v>
      </c>
      <c r="L269" s="172">
        <v>23</v>
      </c>
      <c r="M269" s="172">
        <v>3.5</v>
      </c>
      <c r="N269" s="172">
        <v>23.117000000000001</v>
      </c>
      <c r="O269" s="172">
        <v>3.4655999999999998</v>
      </c>
    </row>
    <row r="270" spans="2:15" x14ac:dyDescent="0.25">
      <c r="B270" t="str">
        <f t="shared" si="4"/>
        <v>ACV0.0110050</v>
      </c>
      <c r="C270" s="172" t="s">
        <v>109</v>
      </c>
      <c r="D270" s="172">
        <v>100</v>
      </c>
      <c r="E270" s="172">
        <v>1000</v>
      </c>
      <c r="F270" s="172">
        <v>0.01</v>
      </c>
      <c r="G270" s="174" t="s">
        <v>87</v>
      </c>
      <c r="H270" s="174" t="s">
        <v>168</v>
      </c>
      <c r="I270" s="172">
        <v>50</v>
      </c>
      <c r="J270" s="172">
        <v>100</v>
      </c>
      <c r="K270" s="172" t="s">
        <v>91</v>
      </c>
      <c r="L270" s="172">
        <v>23</v>
      </c>
      <c r="M270" s="172">
        <v>3.5</v>
      </c>
      <c r="N270" s="172">
        <v>23.153000000000002</v>
      </c>
      <c r="O270" s="172">
        <v>3.4655999999999998</v>
      </c>
    </row>
    <row r="271" spans="2:15" x14ac:dyDescent="0.25">
      <c r="B271" t="str">
        <f t="shared" si="4"/>
        <v>ACV0.110050</v>
      </c>
      <c r="C271" s="172" t="s">
        <v>109</v>
      </c>
      <c r="D271" s="172">
        <v>100</v>
      </c>
      <c r="E271" s="172">
        <v>1000</v>
      </c>
      <c r="F271" s="172">
        <v>0.1</v>
      </c>
      <c r="G271" s="174" t="s">
        <v>87</v>
      </c>
      <c r="H271" s="174" t="s">
        <v>168</v>
      </c>
      <c r="I271" s="172">
        <v>50</v>
      </c>
      <c r="J271" s="172">
        <v>100</v>
      </c>
      <c r="K271" s="172" t="s">
        <v>91</v>
      </c>
      <c r="L271" s="172">
        <v>24.483000000000001</v>
      </c>
      <c r="M271" s="172">
        <v>3.4984999999999999</v>
      </c>
      <c r="N271" s="172">
        <v>28.03</v>
      </c>
      <c r="O271" s="172">
        <v>3.4611999999999998</v>
      </c>
    </row>
    <row r="272" spans="2:15" x14ac:dyDescent="0.25">
      <c r="B272" t="str">
        <f t="shared" si="4"/>
        <v>ACV110050</v>
      </c>
      <c r="C272" s="172" t="s">
        <v>109</v>
      </c>
      <c r="D272" s="172">
        <v>100</v>
      </c>
      <c r="E272" s="172">
        <v>1000</v>
      </c>
      <c r="F272" s="172">
        <v>1</v>
      </c>
      <c r="G272" s="174" t="s">
        <v>87</v>
      </c>
      <c r="H272" s="174" t="s">
        <v>168</v>
      </c>
      <c r="I272" s="172">
        <v>50</v>
      </c>
      <c r="J272" s="172">
        <v>100</v>
      </c>
      <c r="K272" s="172" t="s">
        <v>91</v>
      </c>
      <c r="L272" s="172">
        <v>369.25</v>
      </c>
      <c r="M272" s="172">
        <v>3.1671</v>
      </c>
      <c r="N272" s="172">
        <v>368.87</v>
      </c>
      <c r="O272" s="172">
        <v>3.1673</v>
      </c>
    </row>
    <row r="273" spans="2:15" x14ac:dyDescent="0.25">
      <c r="B273" t="str">
        <f t="shared" si="4"/>
        <v>ACV0.0000000100.001</v>
      </c>
      <c r="C273" s="172" t="s">
        <v>109</v>
      </c>
      <c r="D273" s="172">
        <v>0</v>
      </c>
      <c r="E273" s="172">
        <v>0.01</v>
      </c>
      <c r="F273" s="172">
        <v>1E-8</v>
      </c>
      <c r="G273" s="174" t="s">
        <v>87</v>
      </c>
      <c r="H273" s="174" t="s">
        <v>8</v>
      </c>
      <c r="I273" s="172">
        <v>1E-3</v>
      </c>
      <c r="J273" s="172">
        <v>0.04</v>
      </c>
      <c r="K273" s="172" t="s">
        <v>91</v>
      </c>
      <c r="L273" s="172">
        <v>4.5</v>
      </c>
      <c r="M273" s="172">
        <v>310</v>
      </c>
      <c r="N273" s="172">
        <v>4.3849</v>
      </c>
      <c r="O273" s="172">
        <v>312.12</v>
      </c>
    </row>
    <row r="274" spans="2:15" x14ac:dyDescent="0.25">
      <c r="B274" t="str">
        <f t="shared" si="4"/>
        <v>ACV0.000000100.001</v>
      </c>
      <c r="C274" s="172" t="s">
        <v>109</v>
      </c>
      <c r="D274" s="172">
        <v>0</v>
      </c>
      <c r="E274" s="172">
        <v>0.01</v>
      </c>
      <c r="F274" s="172">
        <v>1.0000000000000001E-7</v>
      </c>
      <c r="G274" s="174" t="s">
        <v>87</v>
      </c>
      <c r="H274" s="174" t="s">
        <v>8</v>
      </c>
      <c r="I274" s="172">
        <v>1E-3</v>
      </c>
      <c r="J274" s="172">
        <v>0.04</v>
      </c>
      <c r="K274" s="172" t="s">
        <v>91</v>
      </c>
      <c r="L274" s="172">
        <v>4.5</v>
      </c>
      <c r="M274" s="172">
        <v>312.15999999999997</v>
      </c>
      <c r="N274" s="172">
        <v>4.3853</v>
      </c>
      <c r="O274" s="172">
        <v>312.11</v>
      </c>
    </row>
    <row r="275" spans="2:15" x14ac:dyDescent="0.25">
      <c r="B275" t="str">
        <f t="shared" si="4"/>
        <v>ACV0.00000100.001</v>
      </c>
      <c r="C275" s="172" t="s">
        <v>109</v>
      </c>
      <c r="D275" s="172">
        <v>0</v>
      </c>
      <c r="E275" s="172">
        <v>0.01</v>
      </c>
      <c r="F275" s="172">
        <v>9.9999999999999995E-7</v>
      </c>
      <c r="G275" s="174" t="s">
        <v>87</v>
      </c>
      <c r="H275" s="174" t="s">
        <v>8</v>
      </c>
      <c r="I275" s="172">
        <v>1E-3</v>
      </c>
      <c r="J275" s="172">
        <v>0.04</v>
      </c>
      <c r="K275" s="172" t="s">
        <v>91</v>
      </c>
      <c r="L275" s="172">
        <v>4.5</v>
      </c>
      <c r="M275" s="172">
        <v>310.77</v>
      </c>
      <c r="N275" s="172">
        <v>4.4226000000000001</v>
      </c>
      <c r="O275" s="172">
        <v>310.57</v>
      </c>
    </row>
    <row r="276" spans="2:15" x14ac:dyDescent="0.25">
      <c r="B276" t="str">
        <f t="shared" si="4"/>
        <v>ACV0.0000100.001</v>
      </c>
      <c r="C276" s="172" t="s">
        <v>109</v>
      </c>
      <c r="D276" s="172">
        <v>0</v>
      </c>
      <c r="E276" s="172">
        <v>0.01</v>
      </c>
      <c r="F276" s="172">
        <v>1.0000000000000001E-5</v>
      </c>
      <c r="G276" s="174" t="s">
        <v>87</v>
      </c>
      <c r="H276" s="174" t="s">
        <v>8</v>
      </c>
      <c r="I276" s="172">
        <v>1E-3</v>
      </c>
      <c r="J276" s="172">
        <v>0.04</v>
      </c>
      <c r="K276" s="172" t="s">
        <v>91</v>
      </c>
      <c r="L276" s="172">
        <v>7.2505999999999995</v>
      </c>
      <c r="M276" s="172">
        <v>223.08</v>
      </c>
      <c r="N276" s="172">
        <v>7.2465999999999999</v>
      </c>
      <c r="O276" s="172">
        <v>222.31</v>
      </c>
    </row>
    <row r="277" spans="2:15" x14ac:dyDescent="0.25">
      <c r="B277" t="str">
        <f t="shared" si="4"/>
        <v>ACV0.000100.001</v>
      </c>
      <c r="C277" s="172" t="s">
        <v>109</v>
      </c>
      <c r="D277" s="172">
        <v>0</v>
      </c>
      <c r="E277" s="172">
        <v>0.01</v>
      </c>
      <c r="F277" s="172">
        <v>1E-4</v>
      </c>
      <c r="G277" s="174" t="s">
        <v>87</v>
      </c>
      <c r="H277" s="174" t="s">
        <v>8</v>
      </c>
      <c r="I277" s="172">
        <v>1E-3</v>
      </c>
      <c r="J277" s="172">
        <v>0.04</v>
      </c>
      <c r="K277" s="172" t="s">
        <v>91</v>
      </c>
      <c r="L277" s="172">
        <v>57.902999999999999</v>
      </c>
      <c r="M277" s="172">
        <v>32.603000000000002</v>
      </c>
      <c r="N277" s="172">
        <v>57.900999999999996</v>
      </c>
      <c r="O277" s="172">
        <v>32.044999999999995</v>
      </c>
    </row>
    <row r="278" spans="2:15" x14ac:dyDescent="0.25">
      <c r="B278" t="str">
        <f t="shared" si="4"/>
        <v>ACV0.00100.001</v>
      </c>
      <c r="C278" s="172" t="s">
        <v>109</v>
      </c>
      <c r="D278" s="172">
        <v>0</v>
      </c>
      <c r="E278" s="172">
        <v>0.01</v>
      </c>
      <c r="F278" s="172">
        <v>1E-3</v>
      </c>
      <c r="G278" s="174" t="s">
        <v>87</v>
      </c>
      <c r="H278" s="174" t="s">
        <v>8</v>
      </c>
      <c r="I278" s="172">
        <v>1E-3</v>
      </c>
      <c r="J278" s="172">
        <v>0.04</v>
      </c>
      <c r="K278" s="172" t="s">
        <v>91</v>
      </c>
      <c r="L278" s="172">
        <v>577.37</v>
      </c>
      <c r="M278" s="172">
        <v>3.4481000000000002</v>
      </c>
      <c r="N278" s="172">
        <v>577.37</v>
      </c>
      <c r="O278" s="172">
        <v>3.2223999999999999</v>
      </c>
    </row>
    <row r="279" spans="2:15" x14ac:dyDescent="0.25">
      <c r="B279" t="str">
        <f t="shared" si="4"/>
        <v>ACV0.0000000100.04</v>
      </c>
      <c r="C279" s="172" t="s">
        <v>109</v>
      </c>
      <c r="D279" s="172">
        <v>0</v>
      </c>
      <c r="E279" s="172">
        <v>0.01</v>
      </c>
      <c r="F279" s="172">
        <v>1E-8</v>
      </c>
      <c r="G279" s="174" t="s">
        <v>87</v>
      </c>
      <c r="H279" s="174" t="s">
        <v>8</v>
      </c>
      <c r="I279" s="172">
        <v>0.04</v>
      </c>
      <c r="J279" s="172">
        <v>1</v>
      </c>
      <c r="K279" s="172" t="s">
        <v>91</v>
      </c>
      <c r="L279" s="172">
        <v>3</v>
      </c>
      <c r="M279" s="172">
        <v>160</v>
      </c>
      <c r="N279" s="172">
        <v>2.9725000000000001</v>
      </c>
      <c r="O279" s="172">
        <v>162.69</v>
      </c>
    </row>
    <row r="280" spans="2:15" x14ac:dyDescent="0.25">
      <c r="B280" t="str">
        <f t="shared" si="4"/>
        <v>ACV0.000000100.04</v>
      </c>
      <c r="C280" s="172" t="s">
        <v>109</v>
      </c>
      <c r="D280" s="172">
        <v>0</v>
      </c>
      <c r="E280" s="172">
        <v>0.01</v>
      </c>
      <c r="F280" s="172">
        <v>1.0000000000000001E-7</v>
      </c>
      <c r="G280" s="174" t="s">
        <v>87</v>
      </c>
      <c r="H280" s="174" t="s">
        <v>8</v>
      </c>
      <c r="I280" s="172">
        <v>0.04</v>
      </c>
      <c r="J280" s="172">
        <v>1</v>
      </c>
      <c r="K280" s="172" t="s">
        <v>91</v>
      </c>
      <c r="L280" s="172">
        <v>3</v>
      </c>
      <c r="M280" s="172">
        <v>162.76</v>
      </c>
      <c r="N280" s="172">
        <v>2.9731000000000001</v>
      </c>
      <c r="O280" s="172">
        <v>162.67000000000002</v>
      </c>
    </row>
    <row r="281" spans="2:15" x14ac:dyDescent="0.25">
      <c r="B281" t="str">
        <f t="shared" si="4"/>
        <v>ACV0.00000100.04</v>
      </c>
      <c r="C281" s="172" t="s">
        <v>109</v>
      </c>
      <c r="D281" s="172">
        <v>0</v>
      </c>
      <c r="E281" s="172">
        <v>0.01</v>
      </c>
      <c r="F281" s="172">
        <v>9.9999999999999995E-7</v>
      </c>
      <c r="G281" s="174" t="s">
        <v>87</v>
      </c>
      <c r="H281" s="174" t="s">
        <v>8</v>
      </c>
      <c r="I281" s="172">
        <v>0.04</v>
      </c>
      <c r="J281" s="172">
        <v>1</v>
      </c>
      <c r="K281" s="172" t="s">
        <v>91</v>
      </c>
      <c r="L281" s="172">
        <v>3.0304000000000002</v>
      </c>
      <c r="M281" s="172">
        <v>161.11000000000001</v>
      </c>
      <c r="N281" s="172">
        <v>3.028</v>
      </c>
      <c r="O281" s="172">
        <v>160.75</v>
      </c>
    </row>
    <row r="282" spans="2:15" x14ac:dyDescent="0.25">
      <c r="B282" t="str">
        <f t="shared" si="4"/>
        <v>ACV0.0000100.04</v>
      </c>
      <c r="C282" s="172" t="s">
        <v>109</v>
      </c>
      <c r="D282" s="172">
        <v>0</v>
      </c>
      <c r="E282" s="172">
        <v>0.01</v>
      </c>
      <c r="F282" s="172">
        <v>1.0000000000000001E-5</v>
      </c>
      <c r="G282" s="174" t="s">
        <v>87</v>
      </c>
      <c r="H282" s="174" t="s">
        <v>8</v>
      </c>
      <c r="I282" s="172">
        <v>0.04</v>
      </c>
      <c r="J282" s="172">
        <v>1</v>
      </c>
      <c r="K282" s="172" t="s">
        <v>91</v>
      </c>
      <c r="L282" s="172">
        <v>6.4967999999999995</v>
      </c>
      <c r="M282" s="172">
        <v>89.968999999999994</v>
      </c>
      <c r="N282" s="172">
        <v>6.4923999999999999</v>
      </c>
      <c r="O282" s="172">
        <v>88.921999999999997</v>
      </c>
    </row>
    <row r="283" spans="2:15" x14ac:dyDescent="0.25">
      <c r="B283" t="str">
        <f t="shared" si="4"/>
        <v>ACV0.000100.04</v>
      </c>
      <c r="C283" s="172" t="s">
        <v>109</v>
      </c>
      <c r="D283" s="172">
        <v>0</v>
      </c>
      <c r="E283" s="172">
        <v>0.01</v>
      </c>
      <c r="F283" s="172">
        <v>1E-4</v>
      </c>
      <c r="G283" s="174" t="s">
        <v>87</v>
      </c>
      <c r="H283" s="174" t="s">
        <v>8</v>
      </c>
      <c r="I283" s="172">
        <v>0.04</v>
      </c>
      <c r="J283" s="172">
        <v>1</v>
      </c>
      <c r="K283" s="172" t="s">
        <v>91</v>
      </c>
      <c r="L283" s="172">
        <v>57.814</v>
      </c>
      <c r="M283" s="172">
        <v>11.228999999999999</v>
      </c>
      <c r="N283" s="172">
        <v>57.811999999999998</v>
      </c>
      <c r="O283" s="172">
        <v>10.667</v>
      </c>
    </row>
    <row r="284" spans="2:15" x14ac:dyDescent="0.25">
      <c r="B284" t="str">
        <f t="shared" si="4"/>
        <v>ACV0.00100.04</v>
      </c>
      <c r="C284" s="172" t="s">
        <v>109</v>
      </c>
      <c r="D284" s="172">
        <v>0</v>
      </c>
      <c r="E284" s="172">
        <v>0.01</v>
      </c>
      <c r="F284" s="172">
        <v>1E-3</v>
      </c>
      <c r="G284" s="174" t="s">
        <v>87</v>
      </c>
      <c r="H284" s="174" t="s">
        <v>8</v>
      </c>
      <c r="I284" s="172">
        <v>0.04</v>
      </c>
      <c r="J284" s="172">
        <v>1</v>
      </c>
      <c r="K284" s="172" t="s">
        <v>91</v>
      </c>
      <c r="L284" s="172">
        <v>577.36</v>
      </c>
      <c r="M284" s="172">
        <v>1.2948</v>
      </c>
      <c r="N284" s="172">
        <v>577.36</v>
      </c>
      <c r="O284" s="172">
        <v>1.0690999999999999</v>
      </c>
    </row>
    <row r="285" spans="2:15" x14ac:dyDescent="0.25">
      <c r="B285" t="str">
        <f t="shared" si="4"/>
        <v>ACV0.000000101</v>
      </c>
      <c r="C285" s="172" t="s">
        <v>109</v>
      </c>
      <c r="D285" s="172">
        <v>0</v>
      </c>
      <c r="E285" s="172">
        <v>0.01</v>
      </c>
      <c r="F285" s="172">
        <v>1.0000000000000001E-7</v>
      </c>
      <c r="G285" s="174" t="s">
        <v>87</v>
      </c>
      <c r="H285" s="174" t="s">
        <v>8</v>
      </c>
      <c r="I285" s="172">
        <v>1</v>
      </c>
      <c r="J285" s="172">
        <v>20</v>
      </c>
      <c r="K285" s="172" t="s">
        <v>91</v>
      </c>
      <c r="L285" s="172">
        <v>3.1</v>
      </c>
      <c r="M285" s="172">
        <v>250</v>
      </c>
      <c r="N285" s="172">
        <v>3.0556000000000001</v>
      </c>
      <c r="O285" s="172">
        <v>254.12</v>
      </c>
    </row>
    <row r="286" spans="2:15" x14ac:dyDescent="0.25">
      <c r="B286" t="str">
        <f t="shared" si="4"/>
        <v>ACV0.0000000101</v>
      </c>
      <c r="C286" s="172" t="s">
        <v>109</v>
      </c>
      <c r="D286" s="172">
        <v>0</v>
      </c>
      <c r="E286" s="172">
        <v>0.01</v>
      </c>
      <c r="F286" s="172">
        <v>1E-8</v>
      </c>
      <c r="G286" s="174" t="s">
        <v>87</v>
      </c>
      <c r="H286" s="174" t="s">
        <v>8</v>
      </c>
      <c r="I286" s="172">
        <v>1</v>
      </c>
      <c r="J286" s="172">
        <v>20</v>
      </c>
      <c r="K286" s="172" t="s">
        <v>91</v>
      </c>
      <c r="L286" s="172">
        <v>3.1</v>
      </c>
      <c r="M286" s="172">
        <v>254.16</v>
      </c>
      <c r="N286" s="172">
        <v>3.0563000000000002</v>
      </c>
      <c r="O286" s="172">
        <v>254.08999999999997</v>
      </c>
    </row>
    <row r="287" spans="2:15" x14ac:dyDescent="0.25">
      <c r="B287" t="str">
        <f t="shared" ref="B287:B350" si="5">CONCATENATE(C287,F287,D287,I287)</f>
        <v>ACV0.00000101</v>
      </c>
      <c r="C287" s="172" t="s">
        <v>109</v>
      </c>
      <c r="D287" s="172">
        <v>0</v>
      </c>
      <c r="E287" s="172">
        <v>0.01</v>
      </c>
      <c r="F287" s="172">
        <v>9.9999999999999995E-7</v>
      </c>
      <c r="G287" s="174" t="s">
        <v>87</v>
      </c>
      <c r="H287" s="174" t="s">
        <v>8</v>
      </c>
      <c r="I287" s="172">
        <v>1</v>
      </c>
      <c r="J287" s="172">
        <v>20</v>
      </c>
      <c r="K287" s="172" t="s">
        <v>91</v>
      </c>
      <c r="L287" s="172">
        <v>3.1119000000000003</v>
      </c>
      <c r="M287" s="172">
        <v>251.96</v>
      </c>
      <c r="N287" s="172">
        <v>3.1096000000000004</v>
      </c>
      <c r="O287" s="172">
        <v>251.7</v>
      </c>
    </row>
    <row r="288" spans="2:15" x14ac:dyDescent="0.25">
      <c r="B288" t="str">
        <f t="shared" si="5"/>
        <v>ACV0.0000101</v>
      </c>
      <c r="C288" s="172" t="s">
        <v>109</v>
      </c>
      <c r="D288" s="172">
        <v>0</v>
      </c>
      <c r="E288" s="172">
        <v>0.01</v>
      </c>
      <c r="F288" s="172">
        <v>1.0000000000000001E-5</v>
      </c>
      <c r="G288" s="174" t="s">
        <v>87</v>
      </c>
      <c r="H288" s="174" t="s">
        <v>8</v>
      </c>
      <c r="I288" s="172">
        <v>1</v>
      </c>
      <c r="J288" s="172">
        <v>20</v>
      </c>
      <c r="K288" s="172" t="s">
        <v>91</v>
      </c>
      <c r="L288" s="172">
        <v>6.5335000000000001</v>
      </c>
      <c r="M288" s="172">
        <v>152.12</v>
      </c>
      <c r="N288" s="172">
        <v>6.5290999999999997</v>
      </c>
      <c r="O288" s="172">
        <v>151.19</v>
      </c>
    </row>
    <row r="289" spans="2:15" x14ac:dyDescent="0.25">
      <c r="B289" t="str">
        <f t="shared" si="5"/>
        <v>ACV0.000101</v>
      </c>
      <c r="C289" s="172" t="s">
        <v>109</v>
      </c>
      <c r="D289" s="172">
        <v>0</v>
      </c>
      <c r="E289" s="172">
        <v>0.01</v>
      </c>
      <c r="F289" s="172">
        <v>1E-4</v>
      </c>
      <c r="G289" s="174" t="s">
        <v>87</v>
      </c>
      <c r="H289" s="174" t="s">
        <v>8</v>
      </c>
      <c r="I289" s="172">
        <v>1</v>
      </c>
      <c r="J289" s="172">
        <v>20</v>
      </c>
      <c r="K289" s="172" t="s">
        <v>91</v>
      </c>
      <c r="L289" s="172">
        <v>57.817999999999998</v>
      </c>
      <c r="M289" s="172">
        <v>19.599999999999998</v>
      </c>
      <c r="N289" s="172">
        <v>57.815999999999995</v>
      </c>
      <c r="O289" s="172">
        <v>19.039000000000001</v>
      </c>
    </row>
    <row r="290" spans="2:15" x14ac:dyDescent="0.25">
      <c r="B290" t="str">
        <f t="shared" si="5"/>
        <v>ACV0.00101</v>
      </c>
      <c r="C290" s="172" t="s">
        <v>109</v>
      </c>
      <c r="D290" s="172">
        <v>0</v>
      </c>
      <c r="E290" s="172">
        <v>0.01</v>
      </c>
      <c r="F290" s="172">
        <v>1E-3</v>
      </c>
      <c r="G290" s="174" t="s">
        <v>87</v>
      </c>
      <c r="H290" s="174" t="s">
        <v>8</v>
      </c>
      <c r="I290" s="172">
        <v>1</v>
      </c>
      <c r="J290" s="172">
        <v>20</v>
      </c>
      <c r="K290" s="172" t="s">
        <v>91</v>
      </c>
      <c r="L290" s="172">
        <v>577.36</v>
      </c>
      <c r="M290" s="172">
        <v>2.1354000000000002</v>
      </c>
      <c r="N290" s="172">
        <v>577.36</v>
      </c>
      <c r="O290" s="172">
        <v>1.9097000000000002</v>
      </c>
    </row>
    <row r="291" spans="2:15" x14ac:dyDescent="0.25">
      <c r="B291" t="str">
        <f t="shared" si="5"/>
        <v>ACV0.00000001020</v>
      </c>
      <c r="C291" s="172" t="s">
        <v>109</v>
      </c>
      <c r="D291" s="172">
        <v>0</v>
      </c>
      <c r="E291" s="172">
        <v>0.01</v>
      </c>
      <c r="F291" s="172">
        <v>1E-8</v>
      </c>
      <c r="G291" s="174" t="s">
        <v>87</v>
      </c>
      <c r="H291" s="174" t="s">
        <v>8</v>
      </c>
      <c r="I291" s="172">
        <v>20</v>
      </c>
      <c r="J291" s="172">
        <v>50</v>
      </c>
      <c r="K291" s="172" t="s">
        <v>91</v>
      </c>
      <c r="L291" s="172">
        <v>5.6</v>
      </c>
      <c r="M291" s="172">
        <v>840</v>
      </c>
      <c r="N291" s="172">
        <v>5.5358000000000001</v>
      </c>
      <c r="O291" s="172">
        <v>839.05</v>
      </c>
    </row>
    <row r="292" spans="2:15" x14ac:dyDescent="0.25">
      <c r="B292" t="str">
        <f t="shared" si="5"/>
        <v>ACV0.0000001020</v>
      </c>
      <c r="C292" s="172" t="s">
        <v>109</v>
      </c>
      <c r="D292" s="172">
        <v>0</v>
      </c>
      <c r="E292" s="172">
        <v>0.01</v>
      </c>
      <c r="F292" s="172">
        <v>1.0000000000000001E-7</v>
      </c>
      <c r="G292" s="174" t="s">
        <v>87</v>
      </c>
      <c r="H292" s="174" t="s">
        <v>8</v>
      </c>
      <c r="I292" s="172">
        <v>20</v>
      </c>
      <c r="J292" s="172">
        <v>50</v>
      </c>
      <c r="K292" s="172" t="s">
        <v>91</v>
      </c>
      <c r="L292" s="172">
        <v>5.6</v>
      </c>
      <c r="M292" s="172">
        <v>839.02</v>
      </c>
      <c r="N292" s="172">
        <v>5.5362</v>
      </c>
      <c r="O292" s="172">
        <v>839.03000000000009</v>
      </c>
    </row>
    <row r="293" spans="2:15" x14ac:dyDescent="0.25">
      <c r="B293" t="str">
        <f t="shared" si="5"/>
        <v>ACV0.000001020</v>
      </c>
      <c r="C293" s="172" t="s">
        <v>109</v>
      </c>
      <c r="D293" s="172">
        <v>0</v>
      </c>
      <c r="E293" s="172">
        <v>0.01</v>
      </c>
      <c r="F293" s="172">
        <v>9.9999999999999995E-7</v>
      </c>
      <c r="G293" s="174" t="s">
        <v>87</v>
      </c>
      <c r="H293" s="174" t="s">
        <v>8</v>
      </c>
      <c r="I293" s="172">
        <v>20</v>
      </c>
      <c r="J293" s="172">
        <v>50</v>
      </c>
      <c r="K293" s="172" t="s">
        <v>91</v>
      </c>
      <c r="L293" s="172">
        <v>5.6</v>
      </c>
      <c r="M293" s="172">
        <v>837.24</v>
      </c>
      <c r="N293" s="172">
        <v>5.5655999999999999</v>
      </c>
      <c r="O293" s="172">
        <v>837.27</v>
      </c>
    </row>
    <row r="294" spans="2:15" x14ac:dyDescent="0.25">
      <c r="B294" t="str">
        <f t="shared" si="5"/>
        <v>ACV0.00001020</v>
      </c>
      <c r="C294" s="172" t="s">
        <v>109</v>
      </c>
      <c r="D294" s="172">
        <v>0</v>
      </c>
      <c r="E294" s="172">
        <v>0.01</v>
      </c>
      <c r="F294" s="172">
        <v>1.0000000000000001E-5</v>
      </c>
      <c r="G294" s="174" t="s">
        <v>87</v>
      </c>
      <c r="H294" s="174" t="s">
        <v>8</v>
      </c>
      <c r="I294" s="172">
        <v>20</v>
      </c>
      <c r="J294" s="172">
        <v>50</v>
      </c>
      <c r="K294" s="172" t="s">
        <v>91</v>
      </c>
      <c r="L294" s="172">
        <v>7.9955999999999996</v>
      </c>
      <c r="M294" s="172">
        <v>709.13</v>
      </c>
      <c r="N294" s="172">
        <v>7.9860999999999995</v>
      </c>
      <c r="O294" s="172">
        <v>708.96</v>
      </c>
    </row>
    <row r="295" spans="2:15" x14ac:dyDescent="0.25">
      <c r="B295" t="str">
        <f t="shared" si="5"/>
        <v>ACV0.0001020</v>
      </c>
      <c r="C295" s="172" t="s">
        <v>109</v>
      </c>
      <c r="D295" s="172">
        <v>0</v>
      </c>
      <c r="E295" s="172">
        <v>0.01</v>
      </c>
      <c r="F295" s="172">
        <v>1E-4</v>
      </c>
      <c r="G295" s="174" t="s">
        <v>87</v>
      </c>
      <c r="H295" s="174" t="s">
        <v>8</v>
      </c>
      <c r="I295" s="172">
        <v>20</v>
      </c>
      <c r="J295" s="172">
        <v>50</v>
      </c>
      <c r="K295" s="172" t="s">
        <v>91</v>
      </c>
      <c r="L295" s="172">
        <v>58</v>
      </c>
      <c r="M295" s="172">
        <v>140.31</v>
      </c>
      <c r="N295" s="172">
        <v>57.994</v>
      </c>
      <c r="O295" s="172">
        <v>139.69999999999999</v>
      </c>
    </row>
    <row r="296" spans="2:15" x14ac:dyDescent="0.25">
      <c r="B296" t="str">
        <f t="shared" si="5"/>
        <v>ACV0.001020</v>
      </c>
      <c r="C296" s="172" t="s">
        <v>109</v>
      </c>
      <c r="D296" s="172">
        <v>0</v>
      </c>
      <c r="E296" s="172">
        <v>0.01</v>
      </c>
      <c r="F296" s="172">
        <v>1E-3</v>
      </c>
      <c r="G296" s="174" t="s">
        <v>87</v>
      </c>
      <c r="H296" s="174" t="s">
        <v>8</v>
      </c>
      <c r="I296" s="172">
        <v>20</v>
      </c>
      <c r="J296" s="172">
        <v>50</v>
      </c>
      <c r="K296" s="172" t="s">
        <v>91</v>
      </c>
      <c r="L296" s="172">
        <v>577.38</v>
      </c>
      <c r="M296" s="172">
        <v>14.459</v>
      </c>
      <c r="N296" s="172">
        <v>577.37</v>
      </c>
      <c r="O296" s="172">
        <v>14.200000000000001</v>
      </c>
    </row>
    <row r="297" spans="2:15" x14ac:dyDescent="0.25">
      <c r="B297" t="str">
        <f t="shared" si="5"/>
        <v>ACV0.00000001050</v>
      </c>
      <c r="C297" s="172" t="s">
        <v>109</v>
      </c>
      <c r="D297" s="172">
        <v>0</v>
      </c>
      <c r="E297" s="172">
        <v>0.01</v>
      </c>
      <c r="F297" s="172">
        <v>1E-8</v>
      </c>
      <c r="G297" s="174" t="s">
        <v>87</v>
      </c>
      <c r="H297" s="174" t="s">
        <v>8</v>
      </c>
      <c r="I297" s="172">
        <v>50</v>
      </c>
      <c r="J297" s="172">
        <v>100</v>
      </c>
      <c r="K297" s="172" t="s">
        <v>91</v>
      </c>
      <c r="L297" s="172">
        <v>8.7999999999999989</v>
      </c>
      <c r="M297" s="172">
        <v>5100</v>
      </c>
      <c r="N297" s="172">
        <v>8.3102999999999998</v>
      </c>
      <c r="O297" s="172">
        <v>5147.5</v>
      </c>
    </row>
    <row r="298" spans="2:15" x14ac:dyDescent="0.25">
      <c r="B298" t="str">
        <f t="shared" si="5"/>
        <v>ACV0.0000001050</v>
      </c>
      <c r="C298" s="172" t="s">
        <v>109</v>
      </c>
      <c r="D298" s="172">
        <v>0</v>
      </c>
      <c r="E298" s="172">
        <v>0.01</v>
      </c>
      <c r="F298" s="172">
        <v>1.0000000000000001E-7</v>
      </c>
      <c r="G298" s="174" t="s">
        <v>87</v>
      </c>
      <c r="H298" s="174" t="s">
        <v>8</v>
      </c>
      <c r="I298" s="172">
        <v>50</v>
      </c>
      <c r="J298" s="172">
        <v>100</v>
      </c>
      <c r="K298" s="172" t="s">
        <v>91</v>
      </c>
      <c r="L298" s="172">
        <v>8.7999999999999989</v>
      </c>
      <c r="M298" s="172">
        <v>5147.5</v>
      </c>
      <c r="N298" s="172">
        <v>8.3102999999999998</v>
      </c>
      <c r="O298" s="172">
        <v>5147.5</v>
      </c>
    </row>
    <row r="299" spans="2:15" x14ac:dyDescent="0.25">
      <c r="B299" t="str">
        <f t="shared" si="5"/>
        <v>ACV0.000001050</v>
      </c>
      <c r="C299" s="172" t="s">
        <v>109</v>
      </c>
      <c r="D299" s="172">
        <v>0</v>
      </c>
      <c r="E299" s="172">
        <v>0.01</v>
      </c>
      <c r="F299" s="172">
        <v>9.9999999999999995E-7</v>
      </c>
      <c r="G299" s="174" t="s">
        <v>87</v>
      </c>
      <c r="H299" s="174" t="s">
        <v>8</v>
      </c>
      <c r="I299" s="172">
        <v>50</v>
      </c>
      <c r="J299" s="172">
        <v>100</v>
      </c>
      <c r="K299" s="172" t="s">
        <v>91</v>
      </c>
      <c r="L299" s="172">
        <v>8.7999999999999989</v>
      </c>
      <c r="M299" s="172">
        <v>5145.7</v>
      </c>
      <c r="N299" s="172">
        <v>8.3291000000000004</v>
      </c>
      <c r="O299" s="172">
        <v>5145.9000000000005</v>
      </c>
    </row>
    <row r="300" spans="2:15" x14ac:dyDescent="0.25">
      <c r="B300" t="str">
        <f t="shared" si="5"/>
        <v>ACV0.00001050</v>
      </c>
      <c r="C300" s="172" t="s">
        <v>109</v>
      </c>
      <c r="D300" s="172">
        <v>0</v>
      </c>
      <c r="E300" s="172">
        <v>0.01</v>
      </c>
      <c r="F300" s="172">
        <v>1.0000000000000001E-5</v>
      </c>
      <c r="G300" s="174" t="s">
        <v>87</v>
      </c>
      <c r="H300" s="174" t="s">
        <v>8</v>
      </c>
      <c r="I300" s="172">
        <v>50</v>
      </c>
      <c r="J300" s="172">
        <v>100</v>
      </c>
      <c r="K300" s="172" t="s">
        <v>91</v>
      </c>
      <c r="L300" s="172">
        <v>10.061999999999999</v>
      </c>
      <c r="M300" s="172">
        <v>5001.2999999999993</v>
      </c>
      <c r="N300" s="172">
        <v>10.045999999999999</v>
      </c>
      <c r="O300" s="172">
        <v>5001.8</v>
      </c>
    </row>
    <row r="301" spans="2:15" x14ac:dyDescent="0.25">
      <c r="B301" t="str">
        <f t="shared" si="5"/>
        <v>ACV0.0001050</v>
      </c>
      <c r="C301" s="172" t="s">
        <v>109</v>
      </c>
      <c r="D301" s="172">
        <v>0</v>
      </c>
      <c r="E301" s="172">
        <v>0.01</v>
      </c>
      <c r="F301" s="172">
        <v>1E-4</v>
      </c>
      <c r="G301" s="174" t="s">
        <v>87</v>
      </c>
      <c r="H301" s="174" t="s">
        <v>8</v>
      </c>
      <c r="I301" s="172">
        <v>50</v>
      </c>
      <c r="J301" s="172">
        <v>100</v>
      </c>
      <c r="K301" s="172" t="s">
        <v>91</v>
      </c>
      <c r="L301" s="172">
        <v>58.167999999999999</v>
      </c>
      <c r="M301" s="172">
        <v>2497.6999999999998</v>
      </c>
      <c r="N301" s="172">
        <v>58.156999999999996</v>
      </c>
      <c r="O301" s="172">
        <v>2495.6</v>
      </c>
    </row>
    <row r="302" spans="2:15" x14ac:dyDescent="0.25">
      <c r="B302" t="str">
        <f t="shared" si="5"/>
        <v>ACV0.001050</v>
      </c>
      <c r="C302" s="172" t="s">
        <v>109</v>
      </c>
      <c r="D302" s="172">
        <v>0</v>
      </c>
      <c r="E302" s="172">
        <v>0.01</v>
      </c>
      <c r="F302" s="172">
        <v>1E-3</v>
      </c>
      <c r="G302" s="174" t="s">
        <v>87</v>
      </c>
      <c r="H302" s="174" t="s">
        <v>8</v>
      </c>
      <c r="I302" s="172">
        <v>50</v>
      </c>
      <c r="J302" s="172">
        <v>100</v>
      </c>
      <c r="K302" s="172" t="s">
        <v>91</v>
      </c>
      <c r="L302" s="172">
        <v>577.4</v>
      </c>
      <c r="M302" s="172">
        <v>306.39</v>
      </c>
      <c r="N302" s="172">
        <v>577.16999999999996</v>
      </c>
      <c r="O302" s="172">
        <v>305.02000000000004</v>
      </c>
    </row>
    <row r="303" spans="2:15" x14ac:dyDescent="0.25">
      <c r="B303" t="str">
        <f t="shared" si="5"/>
        <v>ACV0.000000010100</v>
      </c>
      <c r="C303" s="172" t="s">
        <v>109</v>
      </c>
      <c r="D303" s="172">
        <v>0</v>
      </c>
      <c r="E303" s="172">
        <v>0.01</v>
      </c>
      <c r="F303" s="172">
        <v>1E-8</v>
      </c>
      <c r="G303" s="174" t="s">
        <v>87</v>
      </c>
      <c r="H303" s="174" t="s">
        <v>8</v>
      </c>
      <c r="I303" s="172">
        <v>100</v>
      </c>
      <c r="J303" s="172">
        <v>300</v>
      </c>
      <c r="K303" s="172" t="s">
        <v>91</v>
      </c>
      <c r="L303" s="172">
        <v>4.2</v>
      </c>
      <c r="M303" s="172">
        <v>46000</v>
      </c>
      <c r="N303" s="172">
        <v>2.8932000000000002</v>
      </c>
      <c r="O303" s="172">
        <v>46131</v>
      </c>
    </row>
    <row r="304" spans="2:15" x14ac:dyDescent="0.25">
      <c r="B304" t="str">
        <f t="shared" si="5"/>
        <v>ACV0.00000010100</v>
      </c>
      <c r="C304" s="172" t="s">
        <v>109</v>
      </c>
      <c r="D304" s="172">
        <v>0</v>
      </c>
      <c r="E304" s="172">
        <v>0.01</v>
      </c>
      <c r="F304" s="172">
        <v>1.0000000000000001E-7</v>
      </c>
      <c r="G304" s="174" t="s">
        <v>87</v>
      </c>
      <c r="H304" s="174" t="s">
        <v>8</v>
      </c>
      <c r="I304" s="172">
        <v>100</v>
      </c>
      <c r="J304" s="172">
        <v>300</v>
      </c>
      <c r="K304" s="172" t="s">
        <v>91</v>
      </c>
      <c r="L304" s="172">
        <v>4.2</v>
      </c>
      <c r="M304" s="172">
        <v>46000</v>
      </c>
      <c r="N304" s="172">
        <v>2.8935000000000004</v>
      </c>
      <c r="O304" s="172">
        <v>46131</v>
      </c>
    </row>
    <row r="305" spans="2:15" x14ac:dyDescent="0.25">
      <c r="B305" t="str">
        <f t="shared" si="5"/>
        <v>ACV0.0000010100</v>
      </c>
      <c r="C305" s="172" t="s">
        <v>109</v>
      </c>
      <c r="D305" s="172">
        <v>0</v>
      </c>
      <c r="E305" s="172">
        <v>0.01</v>
      </c>
      <c r="F305" s="172">
        <v>9.9999999999999995E-7</v>
      </c>
      <c r="G305" s="174" t="s">
        <v>87</v>
      </c>
      <c r="H305" s="174" t="s">
        <v>8</v>
      </c>
      <c r="I305" s="172">
        <v>100</v>
      </c>
      <c r="J305" s="172">
        <v>300</v>
      </c>
      <c r="K305" s="172" t="s">
        <v>91</v>
      </c>
      <c r="L305" s="172">
        <v>4.2004999999999999</v>
      </c>
      <c r="M305" s="172">
        <v>46000</v>
      </c>
      <c r="N305" s="172">
        <v>2.919</v>
      </c>
      <c r="O305" s="172">
        <v>46128</v>
      </c>
    </row>
    <row r="306" spans="2:15" x14ac:dyDescent="0.25">
      <c r="B306" t="str">
        <f t="shared" si="5"/>
        <v>ACV0.000010100</v>
      </c>
      <c r="C306" s="172" t="s">
        <v>109</v>
      </c>
      <c r="D306" s="172">
        <v>0</v>
      </c>
      <c r="E306" s="172">
        <v>0.01</v>
      </c>
      <c r="F306" s="172">
        <v>1.0000000000000001E-5</v>
      </c>
      <c r="G306" s="174" t="s">
        <v>87</v>
      </c>
      <c r="H306" s="174" t="s">
        <v>8</v>
      </c>
      <c r="I306" s="172">
        <v>100</v>
      </c>
      <c r="J306" s="172">
        <v>300</v>
      </c>
      <c r="K306" s="172" t="s">
        <v>91</v>
      </c>
      <c r="L306" s="172">
        <v>4.9502999999999995</v>
      </c>
      <c r="M306" s="172">
        <v>45929</v>
      </c>
      <c r="N306" s="172">
        <v>4.8762999999999996</v>
      </c>
      <c r="O306" s="172">
        <v>45936</v>
      </c>
    </row>
    <row r="307" spans="2:15" x14ac:dyDescent="0.25">
      <c r="B307" t="str">
        <f t="shared" si="5"/>
        <v>ACV0.00010100</v>
      </c>
      <c r="C307" s="172" t="s">
        <v>109</v>
      </c>
      <c r="D307" s="172">
        <v>0</v>
      </c>
      <c r="E307" s="172">
        <v>0.01</v>
      </c>
      <c r="F307" s="172">
        <v>1E-4</v>
      </c>
      <c r="G307" s="174" t="s">
        <v>87</v>
      </c>
      <c r="H307" s="174" t="s">
        <v>8</v>
      </c>
      <c r="I307" s="172">
        <v>100</v>
      </c>
      <c r="J307" s="172">
        <v>300</v>
      </c>
      <c r="K307" s="172" t="s">
        <v>91</v>
      </c>
      <c r="L307" s="172">
        <v>54.129999999999995</v>
      </c>
      <c r="M307" s="172">
        <v>41367</v>
      </c>
      <c r="N307" s="172">
        <v>54.085999999999999</v>
      </c>
      <c r="O307" s="172">
        <v>41369</v>
      </c>
    </row>
    <row r="308" spans="2:15" x14ac:dyDescent="0.25">
      <c r="B308" t="str">
        <f t="shared" si="5"/>
        <v>ACV0.0010100</v>
      </c>
      <c r="C308" s="172" t="s">
        <v>109</v>
      </c>
      <c r="D308" s="172">
        <v>0</v>
      </c>
      <c r="E308" s="172">
        <v>0.01</v>
      </c>
      <c r="F308" s="172">
        <v>1E-3</v>
      </c>
      <c r="G308" s="174" t="s">
        <v>87</v>
      </c>
      <c r="H308" s="174" t="s">
        <v>8</v>
      </c>
      <c r="I308" s="172">
        <v>100</v>
      </c>
      <c r="J308" s="172">
        <v>300</v>
      </c>
      <c r="K308" s="172" t="s">
        <v>91</v>
      </c>
      <c r="L308" s="172">
        <v>575.77</v>
      </c>
      <c r="M308" s="172">
        <v>16511</v>
      </c>
      <c r="N308" s="172">
        <v>573.27</v>
      </c>
      <c r="O308" s="172">
        <v>16507</v>
      </c>
    </row>
    <row r="309" spans="2:15" x14ac:dyDescent="0.25">
      <c r="B309" t="str">
        <f t="shared" si="5"/>
        <v>ACV0.000000010300</v>
      </c>
      <c r="C309" s="172" t="s">
        <v>109</v>
      </c>
      <c r="D309" s="172">
        <v>0</v>
      </c>
      <c r="E309" s="172">
        <v>0.01</v>
      </c>
      <c r="F309" s="172">
        <v>1E-8</v>
      </c>
      <c r="G309" s="174" t="s">
        <v>87</v>
      </c>
      <c r="H309" s="174" t="s">
        <v>8</v>
      </c>
      <c r="I309" s="172">
        <v>300</v>
      </c>
      <c r="J309" s="172">
        <v>1000</v>
      </c>
      <c r="K309" s="172" t="s">
        <v>91</v>
      </c>
      <c r="L309" s="172">
        <v>18</v>
      </c>
      <c r="M309" s="172">
        <v>45000</v>
      </c>
      <c r="N309" s="172">
        <v>12.904</v>
      </c>
      <c r="O309" s="172">
        <v>45496</v>
      </c>
    </row>
    <row r="310" spans="2:15" x14ac:dyDescent="0.25">
      <c r="B310" t="str">
        <f t="shared" si="5"/>
        <v>ACV0.00000010300</v>
      </c>
      <c r="C310" s="172" t="s">
        <v>109</v>
      </c>
      <c r="D310" s="172">
        <v>0</v>
      </c>
      <c r="E310" s="172">
        <v>0.01</v>
      </c>
      <c r="F310" s="172">
        <v>1.0000000000000001E-7</v>
      </c>
      <c r="G310" s="174" t="s">
        <v>87</v>
      </c>
      <c r="H310" s="174" t="s">
        <v>8</v>
      </c>
      <c r="I310" s="172">
        <v>300</v>
      </c>
      <c r="J310" s="172">
        <v>1000</v>
      </c>
      <c r="K310" s="172" t="s">
        <v>91</v>
      </c>
      <c r="L310" s="172">
        <v>18</v>
      </c>
      <c r="M310" s="172">
        <v>45496</v>
      </c>
      <c r="N310" s="172">
        <v>12.904</v>
      </c>
      <c r="O310" s="172">
        <v>45496</v>
      </c>
    </row>
    <row r="311" spans="2:15" x14ac:dyDescent="0.25">
      <c r="B311" t="str">
        <f t="shared" si="5"/>
        <v>ACV0.0000010300</v>
      </c>
      <c r="C311" s="172" t="s">
        <v>109</v>
      </c>
      <c r="D311" s="172">
        <v>0</v>
      </c>
      <c r="E311" s="172">
        <v>0.01</v>
      </c>
      <c r="F311" s="172">
        <v>9.9999999999999995E-7</v>
      </c>
      <c r="G311" s="174" t="s">
        <v>87</v>
      </c>
      <c r="H311" s="174" t="s">
        <v>8</v>
      </c>
      <c r="I311" s="172">
        <v>300</v>
      </c>
      <c r="J311" s="172">
        <v>1000</v>
      </c>
      <c r="K311" s="172" t="s">
        <v>91</v>
      </c>
      <c r="L311" s="172">
        <v>18</v>
      </c>
      <c r="M311" s="172">
        <v>45495</v>
      </c>
      <c r="N311" s="172">
        <v>12.914999999999999</v>
      </c>
      <c r="O311" s="172">
        <v>45495</v>
      </c>
    </row>
    <row r="312" spans="2:15" x14ac:dyDescent="0.25">
      <c r="B312" t="str">
        <f t="shared" si="5"/>
        <v>ACV0.000010300</v>
      </c>
      <c r="C312" s="172" t="s">
        <v>109</v>
      </c>
      <c r="D312" s="172">
        <v>0</v>
      </c>
      <c r="E312" s="172">
        <v>0.01</v>
      </c>
      <c r="F312" s="172">
        <v>1.0000000000000001E-5</v>
      </c>
      <c r="G312" s="174" t="s">
        <v>87</v>
      </c>
      <c r="H312" s="174" t="s">
        <v>8</v>
      </c>
      <c r="I312" s="172">
        <v>300</v>
      </c>
      <c r="J312" s="172">
        <v>1000</v>
      </c>
      <c r="K312" s="172" t="s">
        <v>91</v>
      </c>
      <c r="L312" s="172">
        <v>18</v>
      </c>
      <c r="M312" s="172">
        <v>45403</v>
      </c>
      <c r="N312" s="172">
        <v>13.84</v>
      </c>
      <c r="O312" s="172">
        <v>45406</v>
      </c>
    </row>
    <row r="313" spans="2:15" x14ac:dyDescent="0.25">
      <c r="B313" t="str">
        <f t="shared" si="5"/>
        <v>ACV0.00010300</v>
      </c>
      <c r="C313" s="172" t="s">
        <v>109</v>
      </c>
      <c r="D313" s="172">
        <v>0</v>
      </c>
      <c r="E313" s="172">
        <v>0.01</v>
      </c>
      <c r="F313" s="172">
        <v>1E-4</v>
      </c>
      <c r="G313" s="174" t="s">
        <v>87</v>
      </c>
      <c r="H313" s="174" t="s">
        <v>8</v>
      </c>
      <c r="I313" s="172">
        <v>300</v>
      </c>
      <c r="J313" s="172">
        <v>1000</v>
      </c>
      <c r="K313" s="172" t="s">
        <v>91</v>
      </c>
      <c r="L313" s="172">
        <v>56.207000000000001</v>
      </c>
      <c r="M313" s="172">
        <v>41523</v>
      </c>
      <c r="N313" s="172">
        <v>56.162999999999997</v>
      </c>
      <c r="O313" s="172">
        <v>41525</v>
      </c>
    </row>
    <row r="314" spans="2:15" x14ac:dyDescent="0.25">
      <c r="B314" t="str">
        <f t="shared" si="5"/>
        <v>ACV0.0010300</v>
      </c>
      <c r="C314" s="172" t="s">
        <v>109</v>
      </c>
      <c r="D314" s="172">
        <v>0</v>
      </c>
      <c r="E314" s="172">
        <v>0.01</v>
      </c>
      <c r="F314" s="172">
        <v>1E-3</v>
      </c>
      <c r="G314" s="174" t="s">
        <v>87</v>
      </c>
      <c r="H314" s="174" t="s">
        <v>8</v>
      </c>
      <c r="I314" s="172">
        <v>300</v>
      </c>
      <c r="J314" s="172">
        <v>1000</v>
      </c>
      <c r="K314" s="172" t="s">
        <v>91</v>
      </c>
      <c r="L314" s="172">
        <v>575.97</v>
      </c>
      <c r="M314" s="172">
        <v>16722</v>
      </c>
      <c r="N314" s="172">
        <v>573.47</v>
      </c>
      <c r="O314" s="172">
        <v>16718</v>
      </c>
    </row>
    <row r="315" spans="2:15" x14ac:dyDescent="0.25">
      <c r="B315" t="str">
        <f t="shared" si="5"/>
        <v>ACV0.000000010.010.001</v>
      </c>
      <c r="C315" s="172" t="s">
        <v>109</v>
      </c>
      <c r="D315" s="172">
        <v>0.01</v>
      </c>
      <c r="E315" s="172">
        <v>0.1</v>
      </c>
      <c r="F315" s="172">
        <v>1E-8</v>
      </c>
      <c r="G315" s="174" t="s">
        <v>87</v>
      </c>
      <c r="H315" s="174" t="s">
        <v>8</v>
      </c>
      <c r="I315" s="172">
        <v>1E-3</v>
      </c>
      <c r="J315" s="172">
        <v>0.04</v>
      </c>
      <c r="K315" s="172" t="s">
        <v>91</v>
      </c>
      <c r="L315" s="172">
        <v>5.3999999999999995</v>
      </c>
      <c r="M315" s="172">
        <v>83</v>
      </c>
      <c r="N315" s="172">
        <v>5.3159999999999998</v>
      </c>
      <c r="O315" s="172">
        <v>83.165000000000006</v>
      </c>
    </row>
    <row r="316" spans="2:15" x14ac:dyDescent="0.25">
      <c r="B316" t="str">
        <f t="shared" si="5"/>
        <v>ACV0.00000010.010.001</v>
      </c>
      <c r="C316" s="172" t="s">
        <v>109</v>
      </c>
      <c r="D316" s="172">
        <v>0.01</v>
      </c>
      <c r="E316" s="172">
        <v>0.1</v>
      </c>
      <c r="F316" s="172">
        <v>1.0000000000000001E-7</v>
      </c>
      <c r="G316" s="174" t="s">
        <v>87</v>
      </c>
      <c r="H316" s="174" t="s">
        <v>8</v>
      </c>
      <c r="I316" s="172">
        <v>1E-3</v>
      </c>
      <c r="J316" s="172">
        <v>0.04</v>
      </c>
      <c r="K316" s="172" t="s">
        <v>91</v>
      </c>
      <c r="L316" s="172">
        <v>5.3999999999999995</v>
      </c>
      <c r="M316" s="172">
        <v>83.165999999999997</v>
      </c>
      <c r="N316" s="172">
        <v>5.3163</v>
      </c>
      <c r="O316" s="172">
        <v>83.162999999999997</v>
      </c>
    </row>
    <row r="317" spans="2:15" x14ac:dyDescent="0.25">
      <c r="B317" t="str">
        <f t="shared" si="5"/>
        <v>ACV0.0000010.010.001</v>
      </c>
      <c r="C317" s="172" t="s">
        <v>109</v>
      </c>
      <c r="D317" s="172">
        <v>0.01</v>
      </c>
      <c r="E317" s="172">
        <v>0.1</v>
      </c>
      <c r="F317" s="172">
        <v>9.9999999999999995E-7</v>
      </c>
      <c r="G317" s="174" t="s">
        <v>87</v>
      </c>
      <c r="H317" s="174" t="s">
        <v>8</v>
      </c>
      <c r="I317" s="172">
        <v>1E-3</v>
      </c>
      <c r="J317" s="172">
        <v>0.04</v>
      </c>
      <c r="K317" s="172" t="s">
        <v>91</v>
      </c>
      <c r="L317" s="172">
        <v>5.3999999999999995</v>
      </c>
      <c r="M317" s="172">
        <v>83.01</v>
      </c>
      <c r="N317" s="172">
        <v>5.3446999999999996</v>
      </c>
      <c r="O317" s="172">
        <v>83</v>
      </c>
    </row>
    <row r="318" spans="2:15" x14ac:dyDescent="0.25">
      <c r="B318" t="str">
        <f t="shared" si="5"/>
        <v>ACV0.000010.010.001</v>
      </c>
      <c r="C318" s="172" t="s">
        <v>109</v>
      </c>
      <c r="D318" s="172">
        <v>0.01</v>
      </c>
      <c r="E318" s="172">
        <v>0.1</v>
      </c>
      <c r="F318" s="172">
        <v>1.0000000000000001E-5</v>
      </c>
      <c r="G318" s="174" t="s">
        <v>87</v>
      </c>
      <c r="H318" s="174" t="s">
        <v>8</v>
      </c>
      <c r="I318" s="172">
        <v>1E-3</v>
      </c>
      <c r="J318" s="172">
        <v>0.04</v>
      </c>
      <c r="K318" s="172" t="s">
        <v>91</v>
      </c>
      <c r="L318" s="172">
        <v>7.7286000000000001</v>
      </c>
      <c r="M318" s="172">
        <v>70.834999999999994</v>
      </c>
      <c r="N318" s="172">
        <v>7.7257999999999996</v>
      </c>
      <c r="O318" s="172">
        <v>70.789000000000001</v>
      </c>
    </row>
    <row r="319" spans="2:15" x14ac:dyDescent="0.25">
      <c r="B319" t="str">
        <f t="shared" si="5"/>
        <v>ACV0.00010.010.001</v>
      </c>
      <c r="C319" s="172" t="s">
        <v>109</v>
      </c>
      <c r="D319" s="172">
        <v>0.01</v>
      </c>
      <c r="E319" s="172">
        <v>0.1</v>
      </c>
      <c r="F319" s="172">
        <v>1E-4</v>
      </c>
      <c r="G319" s="174" t="s">
        <v>87</v>
      </c>
      <c r="H319" s="174" t="s">
        <v>8</v>
      </c>
      <c r="I319" s="172">
        <v>1E-3</v>
      </c>
      <c r="J319" s="172">
        <v>0.04</v>
      </c>
      <c r="K319" s="172" t="s">
        <v>91</v>
      </c>
      <c r="L319" s="172">
        <v>57.922999999999995</v>
      </c>
      <c r="M319" s="172">
        <v>14.075000000000001</v>
      </c>
      <c r="N319" s="172">
        <v>57.921999999999997</v>
      </c>
      <c r="O319" s="172">
        <v>14.014000000000001</v>
      </c>
    </row>
    <row r="320" spans="2:15" x14ac:dyDescent="0.25">
      <c r="B320" t="str">
        <f t="shared" si="5"/>
        <v>ACV0.0010.010.001</v>
      </c>
      <c r="C320" s="172" t="s">
        <v>109</v>
      </c>
      <c r="D320" s="172">
        <v>0.01</v>
      </c>
      <c r="E320" s="172">
        <v>0.1</v>
      </c>
      <c r="F320" s="172">
        <v>1E-3</v>
      </c>
      <c r="G320" s="174" t="s">
        <v>87</v>
      </c>
      <c r="H320" s="174" t="s">
        <v>8</v>
      </c>
      <c r="I320" s="172">
        <v>1E-3</v>
      </c>
      <c r="J320" s="172">
        <v>0.04</v>
      </c>
      <c r="K320" s="172" t="s">
        <v>91</v>
      </c>
      <c r="L320" s="172">
        <v>577.37</v>
      </c>
      <c r="M320" s="172">
        <v>1.4498</v>
      </c>
      <c r="N320" s="172">
        <v>577.25</v>
      </c>
      <c r="O320" s="172">
        <v>1.4243999999999999</v>
      </c>
    </row>
    <row r="321" spans="2:15" x14ac:dyDescent="0.25">
      <c r="B321" t="str">
        <f t="shared" si="5"/>
        <v>ACV0.000000010.010.04</v>
      </c>
      <c r="C321" s="172" t="s">
        <v>109</v>
      </c>
      <c r="D321" s="172">
        <v>0.01</v>
      </c>
      <c r="E321" s="172">
        <v>0.1</v>
      </c>
      <c r="F321" s="172">
        <v>1E-8</v>
      </c>
      <c r="G321" s="174" t="s">
        <v>87</v>
      </c>
      <c r="H321" s="174" t="s">
        <v>8</v>
      </c>
      <c r="I321" s="172">
        <v>0.04</v>
      </c>
      <c r="J321" s="172">
        <v>1</v>
      </c>
      <c r="K321" s="172" t="s">
        <v>91</v>
      </c>
      <c r="L321" s="172">
        <v>3.5</v>
      </c>
      <c r="M321" s="172">
        <v>81</v>
      </c>
      <c r="N321" s="172">
        <v>3.4428999999999998</v>
      </c>
      <c r="O321" s="172">
        <v>80.684000000000012</v>
      </c>
    </row>
    <row r="322" spans="2:15" x14ac:dyDescent="0.25">
      <c r="B322" t="str">
        <f t="shared" si="5"/>
        <v>ACV0.00000010.010.04</v>
      </c>
      <c r="C322" s="172" t="s">
        <v>109</v>
      </c>
      <c r="D322" s="172">
        <v>0.01</v>
      </c>
      <c r="E322" s="172">
        <v>0.1</v>
      </c>
      <c r="F322" s="172">
        <v>1.0000000000000001E-7</v>
      </c>
      <c r="G322" s="174" t="s">
        <v>87</v>
      </c>
      <c r="H322" s="174" t="s">
        <v>8</v>
      </c>
      <c r="I322" s="172">
        <v>0.04</v>
      </c>
      <c r="J322" s="172">
        <v>1</v>
      </c>
      <c r="K322" s="172" t="s">
        <v>91</v>
      </c>
      <c r="L322" s="172">
        <v>3.5</v>
      </c>
      <c r="M322" s="172">
        <v>80.684000000000012</v>
      </c>
      <c r="N322" s="172">
        <v>3.4434</v>
      </c>
      <c r="O322" s="172">
        <v>80.682000000000002</v>
      </c>
    </row>
    <row r="323" spans="2:15" x14ac:dyDescent="0.25">
      <c r="B323" t="str">
        <f t="shared" si="5"/>
        <v>ACV0.0000010.010.04</v>
      </c>
      <c r="C323" s="172" t="s">
        <v>109</v>
      </c>
      <c r="D323" s="172">
        <v>0.01</v>
      </c>
      <c r="E323" s="172">
        <v>0.1</v>
      </c>
      <c r="F323" s="172">
        <v>9.9999999999999995E-7</v>
      </c>
      <c r="G323" s="174" t="s">
        <v>87</v>
      </c>
      <c r="H323" s="174" t="s">
        <v>8</v>
      </c>
      <c r="I323" s="172">
        <v>0.04</v>
      </c>
      <c r="J323" s="172">
        <v>1</v>
      </c>
      <c r="K323" s="172" t="s">
        <v>91</v>
      </c>
      <c r="L323" s="172">
        <v>3.5</v>
      </c>
      <c r="M323" s="172">
        <v>80.42</v>
      </c>
      <c r="N323" s="172">
        <v>3.4848000000000003</v>
      </c>
      <c r="O323" s="172">
        <v>80.411000000000001</v>
      </c>
    </row>
    <row r="324" spans="2:15" x14ac:dyDescent="0.25">
      <c r="B324" t="str">
        <f t="shared" si="5"/>
        <v>ACV0.000010.010.04</v>
      </c>
      <c r="C324" s="172" t="s">
        <v>109</v>
      </c>
      <c r="D324" s="172">
        <v>0.01</v>
      </c>
      <c r="E324" s="172">
        <v>0.1</v>
      </c>
      <c r="F324" s="172">
        <v>1.0000000000000001E-5</v>
      </c>
      <c r="G324" s="174" t="s">
        <v>87</v>
      </c>
      <c r="H324" s="174" t="s">
        <v>8</v>
      </c>
      <c r="I324" s="172">
        <v>0.04</v>
      </c>
      <c r="J324" s="172">
        <v>1</v>
      </c>
      <c r="K324" s="172" t="s">
        <v>91</v>
      </c>
      <c r="L324" s="172">
        <v>6.5379999999999994</v>
      </c>
      <c r="M324" s="172">
        <v>63.487000000000002</v>
      </c>
      <c r="N324" s="172">
        <v>6.5346000000000002</v>
      </c>
      <c r="O324" s="172">
        <v>63.435000000000002</v>
      </c>
    </row>
    <row r="325" spans="2:15" x14ac:dyDescent="0.25">
      <c r="B325" t="str">
        <f t="shared" si="5"/>
        <v>ACV0.00010.010.04</v>
      </c>
      <c r="C325" s="172" t="s">
        <v>109</v>
      </c>
      <c r="D325" s="172">
        <v>0.01</v>
      </c>
      <c r="E325" s="172">
        <v>0.1</v>
      </c>
      <c r="F325" s="172">
        <v>1E-4</v>
      </c>
      <c r="G325" s="174" t="s">
        <v>87</v>
      </c>
      <c r="H325" s="174" t="s">
        <v>8</v>
      </c>
      <c r="I325" s="172">
        <v>0.04</v>
      </c>
      <c r="J325" s="172">
        <v>1</v>
      </c>
      <c r="K325" s="172" t="s">
        <v>91</v>
      </c>
      <c r="L325" s="172">
        <v>57.783999999999999</v>
      </c>
      <c r="M325" s="172">
        <v>10.952999999999999</v>
      </c>
      <c r="N325" s="172">
        <v>57.782999999999994</v>
      </c>
      <c r="O325" s="172">
        <v>10.891</v>
      </c>
    </row>
    <row r="326" spans="2:15" x14ac:dyDescent="0.25">
      <c r="B326" t="str">
        <f t="shared" si="5"/>
        <v>ACV0.0010.010.04</v>
      </c>
      <c r="C326" s="172" t="s">
        <v>109</v>
      </c>
      <c r="D326" s="172">
        <v>0.01</v>
      </c>
      <c r="E326" s="172">
        <v>0.1</v>
      </c>
      <c r="F326" s="172">
        <v>1E-3</v>
      </c>
      <c r="G326" s="174" t="s">
        <v>87</v>
      </c>
      <c r="H326" s="174" t="s">
        <v>8</v>
      </c>
      <c r="I326" s="172">
        <v>0.04</v>
      </c>
      <c r="J326" s="172">
        <v>1</v>
      </c>
      <c r="K326" s="172" t="s">
        <v>91</v>
      </c>
      <c r="L326" s="172">
        <v>577.36</v>
      </c>
      <c r="M326" s="172">
        <v>1.1266</v>
      </c>
      <c r="N326" s="172">
        <v>577.26</v>
      </c>
      <c r="O326" s="172">
        <v>1.1012000000000002</v>
      </c>
    </row>
    <row r="327" spans="2:15" x14ac:dyDescent="0.25">
      <c r="B327" t="str">
        <f t="shared" si="5"/>
        <v>ACV0.000000010.011</v>
      </c>
      <c r="C327" s="172" t="s">
        <v>109</v>
      </c>
      <c r="D327" s="172">
        <v>0.01</v>
      </c>
      <c r="E327" s="172">
        <v>0.1</v>
      </c>
      <c r="F327" s="172">
        <v>1E-8</v>
      </c>
      <c r="G327" s="174" t="s">
        <v>87</v>
      </c>
      <c r="H327" s="174" t="s">
        <v>8</v>
      </c>
      <c r="I327" s="172">
        <v>1</v>
      </c>
      <c r="J327" s="172">
        <v>20</v>
      </c>
      <c r="K327" s="172" t="s">
        <v>91</v>
      </c>
      <c r="L327" s="172">
        <v>3.4</v>
      </c>
      <c r="M327" s="172">
        <v>160</v>
      </c>
      <c r="N327" s="172">
        <v>3.3551000000000002</v>
      </c>
      <c r="O327" s="172">
        <v>157.72</v>
      </c>
    </row>
    <row r="328" spans="2:15" x14ac:dyDescent="0.25">
      <c r="B328" t="str">
        <f t="shared" si="5"/>
        <v>ACV0.00000010.011</v>
      </c>
      <c r="C328" s="172" t="s">
        <v>109</v>
      </c>
      <c r="D328" s="172">
        <v>0.01</v>
      </c>
      <c r="E328" s="172">
        <v>0.1</v>
      </c>
      <c r="F328" s="172">
        <v>1.0000000000000001E-7</v>
      </c>
      <c r="G328" s="174" t="s">
        <v>87</v>
      </c>
      <c r="H328" s="174" t="s">
        <v>8</v>
      </c>
      <c r="I328" s="172">
        <v>1</v>
      </c>
      <c r="J328" s="172">
        <v>20</v>
      </c>
      <c r="K328" s="172" t="s">
        <v>91</v>
      </c>
      <c r="L328" s="172">
        <v>3.4</v>
      </c>
      <c r="M328" s="172">
        <v>157.72</v>
      </c>
      <c r="N328" s="172">
        <v>3.3552000000000004</v>
      </c>
      <c r="O328" s="172">
        <v>157.72</v>
      </c>
    </row>
    <row r="329" spans="2:15" x14ac:dyDescent="0.25">
      <c r="B329" t="str">
        <f t="shared" si="5"/>
        <v>ACV0.0000010.011</v>
      </c>
      <c r="C329" s="172" t="s">
        <v>109</v>
      </c>
      <c r="D329" s="172">
        <v>0.01</v>
      </c>
      <c r="E329" s="172">
        <v>0.1</v>
      </c>
      <c r="F329" s="172">
        <v>9.9999999999999995E-7</v>
      </c>
      <c r="G329" s="174" t="s">
        <v>87</v>
      </c>
      <c r="H329" s="174" t="s">
        <v>8</v>
      </c>
      <c r="I329" s="172">
        <v>1</v>
      </c>
      <c r="J329" s="172">
        <v>20</v>
      </c>
      <c r="K329" s="172" t="s">
        <v>91</v>
      </c>
      <c r="L329" s="172">
        <v>3.4</v>
      </c>
      <c r="M329" s="172">
        <v>157.45000000000002</v>
      </c>
      <c r="N329" s="172">
        <v>3.3911000000000002</v>
      </c>
      <c r="O329" s="172">
        <v>157.45000000000002</v>
      </c>
    </row>
    <row r="330" spans="2:15" x14ac:dyDescent="0.25">
      <c r="B330" t="str">
        <f t="shared" si="5"/>
        <v>ACV0.000010.011</v>
      </c>
      <c r="C330" s="172" t="s">
        <v>109</v>
      </c>
      <c r="D330" s="172">
        <v>0.01</v>
      </c>
      <c r="E330" s="172">
        <v>0.1</v>
      </c>
      <c r="F330" s="172">
        <v>1.0000000000000001E-5</v>
      </c>
      <c r="G330" s="174" t="s">
        <v>87</v>
      </c>
      <c r="H330" s="174" t="s">
        <v>8</v>
      </c>
      <c r="I330" s="172">
        <v>1</v>
      </c>
      <c r="J330" s="172">
        <v>20</v>
      </c>
      <c r="K330" s="172" t="s">
        <v>91</v>
      </c>
      <c r="L330" s="172">
        <v>6.2203999999999997</v>
      </c>
      <c r="M330" s="172">
        <v>137.65</v>
      </c>
      <c r="N330" s="172">
        <v>6.2174999999999994</v>
      </c>
      <c r="O330" s="172">
        <v>137.62</v>
      </c>
    </row>
    <row r="331" spans="2:15" x14ac:dyDescent="0.25">
      <c r="B331" t="str">
        <f t="shared" si="5"/>
        <v>ACV0.00010.011</v>
      </c>
      <c r="C331" s="172" t="s">
        <v>109</v>
      </c>
      <c r="D331" s="172">
        <v>0.01</v>
      </c>
      <c r="E331" s="172">
        <v>0.1</v>
      </c>
      <c r="F331" s="172">
        <v>1E-4</v>
      </c>
      <c r="G331" s="174" t="s">
        <v>87</v>
      </c>
      <c r="H331" s="174" t="s">
        <v>8</v>
      </c>
      <c r="I331" s="172">
        <v>1</v>
      </c>
      <c r="J331" s="172">
        <v>20</v>
      </c>
      <c r="K331" s="172" t="s">
        <v>91</v>
      </c>
      <c r="L331" s="172">
        <v>57.628</v>
      </c>
      <c r="M331" s="172">
        <v>32.01</v>
      </c>
      <c r="N331" s="172">
        <v>57.625999999999998</v>
      </c>
      <c r="O331" s="172">
        <v>31.951000000000001</v>
      </c>
    </row>
    <row r="332" spans="2:15" x14ac:dyDescent="0.25">
      <c r="B332" t="str">
        <f t="shared" si="5"/>
        <v>ACV0.0010.011</v>
      </c>
      <c r="C332" s="172" t="s">
        <v>109</v>
      </c>
      <c r="D332" s="172">
        <v>0.01</v>
      </c>
      <c r="E332" s="172">
        <v>0.1</v>
      </c>
      <c r="F332" s="172">
        <v>1E-3</v>
      </c>
      <c r="G332" s="174" t="s">
        <v>87</v>
      </c>
      <c r="H332" s="174" t="s">
        <v>8</v>
      </c>
      <c r="I332" s="172">
        <v>1</v>
      </c>
      <c r="J332" s="172">
        <v>20</v>
      </c>
      <c r="K332" s="172" t="s">
        <v>91</v>
      </c>
      <c r="L332" s="172">
        <v>577.34</v>
      </c>
      <c r="M332" s="172">
        <v>3.3107000000000002</v>
      </c>
      <c r="N332" s="172">
        <v>577.05999999999995</v>
      </c>
      <c r="O332" s="172">
        <v>3.2853000000000003</v>
      </c>
    </row>
    <row r="333" spans="2:15" x14ac:dyDescent="0.25">
      <c r="B333" t="str">
        <f t="shared" si="5"/>
        <v>ACV0.000000010.0120</v>
      </c>
      <c r="C333" s="172" t="s">
        <v>109</v>
      </c>
      <c r="D333" s="172">
        <v>0.01</v>
      </c>
      <c r="E333" s="172">
        <v>0.1</v>
      </c>
      <c r="F333" s="172">
        <v>1E-8</v>
      </c>
      <c r="G333" s="174" t="s">
        <v>87</v>
      </c>
      <c r="H333" s="174" t="s">
        <v>8</v>
      </c>
      <c r="I333" s="172">
        <v>20</v>
      </c>
      <c r="J333" s="172">
        <v>50</v>
      </c>
      <c r="K333" s="172" t="s">
        <v>91</v>
      </c>
      <c r="L333" s="172">
        <v>4.6999999999999993</v>
      </c>
      <c r="M333" s="172">
        <v>330</v>
      </c>
      <c r="N333" s="172">
        <v>4.6688000000000001</v>
      </c>
      <c r="O333" s="172">
        <v>326.81</v>
      </c>
    </row>
    <row r="334" spans="2:15" x14ac:dyDescent="0.25">
      <c r="B334" t="str">
        <f t="shared" si="5"/>
        <v>ACV0.00000010.0120</v>
      </c>
      <c r="C334" s="172" t="s">
        <v>109</v>
      </c>
      <c r="D334" s="172">
        <v>0.01</v>
      </c>
      <c r="E334" s="172">
        <v>0.1</v>
      </c>
      <c r="F334" s="172">
        <v>1.0000000000000001E-7</v>
      </c>
      <c r="G334" s="174" t="s">
        <v>87</v>
      </c>
      <c r="H334" s="174" t="s">
        <v>8</v>
      </c>
      <c r="I334" s="172">
        <v>20</v>
      </c>
      <c r="J334" s="172">
        <v>50</v>
      </c>
      <c r="K334" s="172" t="s">
        <v>91</v>
      </c>
      <c r="L334" s="172">
        <v>4.6999999999999993</v>
      </c>
      <c r="M334" s="172">
        <v>327.35999999999996</v>
      </c>
      <c r="N334" s="172">
        <v>4.6690999999999994</v>
      </c>
      <c r="O334" s="172">
        <v>326.81</v>
      </c>
    </row>
    <row r="335" spans="2:15" x14ac:dyDescent="0.25">
      <c r="B335" t="str">
        <f t="shared" si="5"/>
        <v>ACV0.0000010.0120</v>
      </c>
      <c r="C335" s="172" t="s">
        <v>109</v>
      </c>
      <c r="D335" s="172">
        <v>0.01</v>
      </c>
      <c r="E335" s="172">
        <v>0.1</v>
      </c>
      <c r="F335" s="172">
        <v>9.9999999999999995E-7</v>
      </c>
      <c r="G335" s="174" t="s">
        <v>87</v>
      </c>
      <c r="H335" s="174" t="s">
        <v>8</v>
      </c>
      <c r="I335" s="172">
        <v>20</v>
      </c>
      <c r="J335" s="172">
        <v>50</v>
      </c>
      <c r="K335" s="172" t="s">
        <v>91</v>
      </c>
      <c r="L335" s="172">
        <v>4.6999999999999993</v>
      </c>
      <c r="M335" s="172">
        <v>327.10000000000002</v>
      </c>
      <c r="N335" s="172">
        <v>4.6915999999999993</v>
      </c>
      <c r="O335" s="172">
        <v>326.63</v>
      </c>
    </row>
    <row r="336" spans="2:15" x14ac:dyDescent="0.25">
      <c r="B336" t="str">
        <f t="shared" si="5"/>
        <v>ACV0.000010.0120</v>
      </c>
      <c r="C336" s="172" t="s">
        <v>109</v>
      </c>
      <c r="D336" s="172">
        <v>0.01</v>
      </c>
      <c r="E336" s="172">
        <v>0.1</v>
      </c>
      <c r="F336" s="172">
        <v>1.0000000000000001E-5</v>
      </c>
      <c r="G336" s="174" t="s">
        <v>87</v>
      </c>
      <c r="H336" s="174" t="s">
        <v>8</v>
      </c>
      <c r="I336" s="172">
        <v>20</v>
      </c>
      <c r="J336" s="172">
        <v>50</v>
      </c>
      <c r="K336" s="172" t="s">
        <v>91</v>
      </c>
      <c r="L336" s="172">
        <v>6.7172000000000001</v>
      </c>
      <c r="M336" s="172">
        <v>310.87</v>
      </c>
      <c r="N336" s="172">
        <v>6.7062999999999997</v>
      </c>
      <c r="O336" s="172">
        <v>310.87</v>
      </c>
    </row>
    <row r="337" spans="2:15" x14ac:dyDescent="0.25">
      <c r="B337" t="str">
        <f t="shared" si="5"/>
        <v>ACV0.00010.0120</v>
      </c>
      <c r="C337" s="172" t="s">
        <v>109</v>
      </c>
      <c r="D337" s="172">
        <v>0.01</v>
      </c>
      <c r="E337" s="172">
        <v>0.1</v>
      </c>
      <c r="F337" s="172">
        <v>1E-4</v>
      </c>
      <c r="G337" s="174" t="s">
        <v>87</v>
      </c>
      <c r="H337" s="174" t="s">
        <v>8</v>
      </c>
      <c r="I337" s="172">
        <v>20</v>
      </c>
      <c r="J337" s="172">
        <v>50</v>
      </c>
      <c r="K337" s="172" t="s">
        <v>91</v>
      </c>
      <c r="L337" s="172">
        <v>57.119</v>
      </c>
      <c r="M337" s="172">
        <v>116.68</v>
      </c>
      <c r="N337" s="172">
        <v>57.113999999999997</v>
      </c>
      <c r="O337" s="172">
        <v>116.5</v>
      </c>
    </row>
    <row r="338" spans="2:15" x14ac:dyDescent="0.25">
      <c r="B338" t="str">
        <f t="shared" si="5"/>
        <v>ACV0.0010.0120</v>
      </c>
      <c r="C338" s="172" t="s">
        <v>109</v>
      </c>
      <c r="D338" s="172">
        <v>0.01</v>
      </c>
      <c r="E338" s="172">
        <v>0.1</v>
      </c>
      <c r="F338" s="172">
        <v>1E-3</v>
      </c>
      <c r="G338" s="174" t="s">
        <v>87</v>
      </c>
      <c r="H338" s="174" t="s">
        <v>8</v>
      </c>
      <c r="I338" s="172">
        <v>20</v>
      </c>
      <c r="J338" s="172">
        <v>50</v>
      </c>
      <c r="K338" s="172" t="s">
        <v>91</v>
      </c>
      <c r="L338" s="172">
        <v>577.28</v>
      </c>
      <c r="M338" s="172">
        <v>12.895999999999999</v>
      </c>
      <c r="N338" s="172">
        <v>576.24</v>
      </c>
      <c r="O338" s="172">
        <v>12.803000000000001</v>
      </c>
    </row>
    <row r="339" spans="2:15" x14ac:dyDescent="0.25">
      <c r="B339" t="str">
        <f t="shared" si="5"/>
        <v>ACV0.000000010.0150</v>
      </c>
      <c r="C339" s="172" t="s">
        <v>109</v>
      </c>
      <c r="D339" s="172">
        <v>0.01</v>
      </c>
      <c r="E339" s="172">
        <v>0.1</v>
      </c>
      <c r="F339" s="172">
        <v>1E-8</v>
      </c>
      <c r="G339" s="174" t="s">
        <v>87</v>
      </c>
      <c r="H339" s="174" t="s">
        <v>8</v>
      </c>
      <c r="I339" s="172">
        <v>50</v>
      </c>
      <c r="J339" s="172">
        <v>100</v>
      </c>
      <c r="K339" s="172" t="s">
        <v>91</v>
      </c>
      <c r="L339" s="172">
        <v>6</v>
      </c>
      <c r="M339" s="172">
        <v>910</v>
      </c>
      <c r="N339" s="172">
        <v>5.9729000000000001</v>
      </c>
      <c r="O339" s="172">
        <v>906.03</v>
      </c>
    </row>
    <row r="340" spans="2:15" x14ac:dyDescent="0.25">
      <c r="B340" t="str">
        <f t="shared" si="5"/>
        <v>ACV0.00000010.0150</v>
      </c>
      <c r="C340" s="172" t="s">
        <v>109</v>
      </c>
      <c r="D340" s="172">
        <v>0.01</v>
      </c>
      <c r="E340" s="172">
        <v>0.1</v>
      </c>
      <c r="F340" s="172">
        <v>1.0000000000000001E-7</v>
      </c>
      <c r="G340" s="174" t="s">
        <v>87</v>
      </c>
      <c r="H340" s="174" t="s">
        <v>8</v>
      </c>
      <c r="I340" s="172">
        <v>50</v>
      </c>
      <c r="J340" s="172">
        <v>100</v>
      </c>
      <c r="K340" s="172" t="s">
        <v>91</v>
      </c>
      <c r="L340" s="172">
        <v>6</v>
      </c>
      <c r="M340" s="172">
        <v>906.0200000000001</v>
      </c>
      <c r="N340" s="172">
        <v>5.9729999999999999</v>
      </c>
      <c r="O340" s="172">
        <v>906.03</v>
      </c>
    </row>
    <row r="341" spans="2:15" x14ac:dyDescent="0.25">
      <c r="B341" t="str">
        <f t="shared" si="5"/>
        <v>ACV0.0000010.0150</v>
      </c>
      <c r="C341" s="172" t="s">
        <v>109</v>
      </c>
      <c r="D341" s="172">
        <v>0.01</v>
      </c>
      <c r="E341" s="172">
        <v>0.1</v>
      </c>
      <c r="F341" s="172">
        <v>9.9999999999999995E-7</v>
      </c>
      <c r="G341" s="174" t="s">
        <v>87</v>
      </c>
      <c r="H341" s="174" t="s">
        <v>8</v>
      </c>
      <c r="I341" s="172">
        <v>50</v>
      </c>
      <c r="J341" s="172">
        <v>100</v>
      </c>
      <c r="K341" s="172" t="s">
        <v>91</v>
      </c>
      <c r="L341" s="172">
        <v>6</v>
      </c>
      <c r="M341" s="172">
        <v>905.89</v>
      </c>
      <c r="N341" s="172">
        <v>5.9853999999999994</v>
      </c>
      <c r="O341" s="172">
        <v>905.92</v>
      </c>
    </row>
    <row r="342" spans="2:15" x14ac:dyDescent="0.25">
      <c r="B342" t="str">
        <f t="shared" si="5"/>
        <v>ACV0.000010.0150</v>
      </c>
      <c r="C342" s="172" t="s">
        <v>109</v>
      </c>
      <c r="D342" s="172">
        <v>0.01</v>
      </c>
      <c r="E342" s="172">
        <v>0.1</v>
      </c>
      <c r="F342" s="172">
        <v>1.0000000000000001E-5</v>
      </c>
      <c r="G342" s="174" t="s">
        <v>87</v>
      </c>
      <c r="H342" s="174" t="s">
        <v>8</v>
      </c>
      <c r="I342" s="172">
        <v>50</v>
      </c>
      <c r="J342" s="172">
        <v>100</v>
      </c>
      <c r="K342" s="172" t="s">
        <v>91</v>
      </c>
      <c r="L342" s="172">
        <v>7.1697999999999995</v>
      </c>
      <c r="M342" s="172">
        <v>895.95</v>
      </c>
      <c r="N342" s="172">
        <v>7.1433</v>
      </c>
      <c r="O342" s="172">
        <v>896.05000000000007</v>
      </c>
    </row>
    <row r="343" spans="2:15" x14ac:dyDescent="0.25">
      <c r="B343" t="str">
        <f t="shared" si="5"/>
        <v>ACV0.00010.0150</v>
      </c>
      <c r="C343" s="172" t="s">
        <v>109</v>
      </c>
      <c r="D343" s="172">
        <v>0.01</v>
      </c>
      <c r="E343" s="172">
        <v>0.1</v>
      </c>
      <c r="F343" s="172">
        <v>1E-4</v>
      </c>
      <c r="G343" s="174" t="s">
        <v>87</v>
      </c>
      <c r="H343" s="174" t="s">
        <v>8</v>
      </c>
      <c r="I343" s="172">
        <v>50</v>
      </c>
      <c r="J343" s="172">
        <v>100</v>
      </c>
      <c r="K343" s="172" t="s">
        <v>91</v>
      </c>
      <c r="L343" s="172">
        <v>53.811999999999998</v>
      </c>
      <c r="M343" s="172">
        <v>587.62</v>
      </c>
      <c r="N343" s="172">
        <v>53.787999999999997</v>
      </c>
      <c r="O343" s="172">
        <v>587.30000000000007</v>
      </c>
    </row>
    <row r="344" spans="2:15" x14ac:dyDescent="0.25">
      <c r="B344" t="str">
        <f t="shared" si="5"/>
        <v>ACV0.0010.0150</v>
      </c>
      <c r="C344" s="172" t="s">
        <v>109</v>
      </c>
      <c r="D344" s="172">
        <v>0.01</v>
      </c>
      <c r="E344" s="172">
        <v>0.1</v>
      </c>
      <c r="F344" s="172">
        <v>1E-3</v>
      </c>
      <c r="G344" s="174" t="s">
        <v>87</v>
      </c>
      <c r="H344" s="174" t="s">
        <v>8</v>
      </c>
      <c r="I344" s="172">
        <v>50</v>
      </c>
      <c r="J344" s="172">
        <v>100</v>
      </c>
      <c r="K344" s="172" t="s">
        <v>91</v>
      </c>
      <c r="L344" s="172">
        <v>576.68999999999994</v>
      </c>
      <c r="M344" s="172">
        <v>87.305999999999997</v>
      </c>
      <c r="N344" s="172">
        <v>571.67999999999995</v>
      </c>
      <c r="O344" s="172">
        <v>86.954000000000008</v>
      </c>
    </row>
    <row r="345" spans="2:15" x14ac:dyDescent="0.25">
      <c r="B345" t="str">
        <f t="shared" si="5"/>
        <v>ACV0.000000010.01100</v>
      </c>
      <c r="C345" s="172" t="s">
        <v>109</v>
      </c>
      <c r="D345" s="172">
        <v>0.01</v>
      </c>
      <c r="E345" s="172">
        <v>0.1</v>
      </c>
      <c r="F345" s="172">
        <v>1E-8</v>
      </c>
      <c r="G345" s="174" t="s">
        <v>87</v>
      </c>
      <c r="H345" s="174" t="s">
        <v>8</v>
      </c>
      <c r="I345" s="172">
        <v>100</v>
      </c>
      <c r="J345" s="172">
        <v>300</v>
      </c>
      <c r="K345" s="172" t="s">
        <v>91</v>
      </c>
      <c r="L345" s="172">
        <v>12</v>
      </c>
      <c r="M345" s="172">
        <v>3500</v>
      </c>
      <c r="N345" s="172">
        <v>11.521000000000001</v>
      </c>
      <c r="O345" s="172">
        <v>3476.1000000000004</v>
      </c>
    </row>
    <row r="346" spans="2:15" x14ac:dyDescent="0.25">
      <c r="B346" t="str">
        <f t="shared" si="5"/>
        <v>ACV0.00000010.01100</v>
      </c>
      <c r="C346" s="172" t="s">
        <v>109</v>
      </c>
      <c r="D346" s="172">
        <v>0.01</v>
      </c>
      <c r="E346" s="172">
        <v>0.1</v>
      </c>
      <c r="F346" s="172">
        <v>1.0000000000000001E-7</v>
      </c>
      <c r="G346" s="174" t="s">
        <v>87</v>
      </c>
      <c r="H346" s="174" t="s">
        <v>8</v>
      </c>
      <c r="I346" s="172">
        <v>100</v>
      </c>
      <c r="J346" s="172">
        <v>300</v>
      </c>
      <c r="K346" s="172" t="s">
        <v>91</v>
      </c>
      <c r="L346" s="172">
        <v>12</v>
      </c>
      <c r="M346" s="172">
        <v>3500</v>
      </c>
      <c r="N346" s="172">
        <v>11.520999999999999</v>
      </c>
      <c r="O346" s="172">
        <v>3476.1000000000004</v>
      </c>
    </row>
    <row r="347" spans="2:15" x14ac:dyDescent="0.25">
      <c r="B347" t="str">
        <f t="shared" si="5"/>
        <v>ACV0.0000010.01100</v>
      </c>
      <c r="C347" s="172" t="s">
        <v>109</v>
      </c>
      <c r="D347" s="172">
        <v>0.01</v>
      </c>
      <c r="E347" s="172">
        <v>0.1</v>
      </c>
      <c r="F347" s="172">
        <v>9.9999999999999995E-7</v>
      </c>
      <c r="G347" s="174" t="s">
        <v>87</v>
      </c>
      <c r="H347" s="174" t="s">
        <v>8</v>
      </c>
      <c r="I347" s="172">
        <v>100</v>
      </c>
      <c r="J347" s="172">
        <v>300</v>
      </c>
      <c r="K347" s="172" t="s">
        <v>91</v>
      </c>
      <c r="L347" s="172">
        <v>12</v>
      </c>
      <c r="M347" s="172">
        <v>3500</v>
      </c>
      <c r="N347" s="172">
        <v>11.522</v>
      </c>
      <c r="O347" s="172">
        <v>3476.1000000000004</v>
      </c>
    </row>
    <row r="348" spans="2:15" x14ac:dyDescent="0.25">
      <c r="B348" t="str">
        <f t="shared" si="5"/>
        <v>ACV0.000010.01100</v>
      </c>
      <c r="C348" s="172" t="s">
        <v>109</v>
      </c>
      <c r="D348" s="172">
        <v>0.01</v>
      </c>
      <c r="E348" s="172">
        <v>0.1</v>
      </c>
      <c r="F348" s="172">
        <v>1.0000000000000001E-5</v>
      </c>
      <c r="G348" s="174" t="s">
        <v>87</v>
      </c>
      <c r="H348" s="174" t="s">
        <v>8</v>
      </c>
      <c r="I348" s="172">
        <v>100</v>
      </c>
      <c r="J348" s="172">
        <v>300</v>
      </c>
      <c r="K348" s="172" t="s">
        <v>91</v>
      </c>
      <c r="L348" s="172">
        <v>12</v>
      </c>
      <c r="M348" s="172">
        <v>3500</v>
      </c>
      <c r="N348" s="172">
        <v>11.911</v>
      </c>
      <c r="O348" s="172">
        <v>3472.7000000000003</v>
      </c>
    </row>
    <row r="349" spans="2:15" x14ac:dyDescent="0.25">
      <c r="B349" t="str">
        <f t="shared" si="5"/>
        <v>ACV0.00010.01100</v>
      </c>
      <c r="C349" s="172" t="s">
        <v>109</v>
      </c>
      <c r="D349" s="172">
        <v>0.01</v>
      </c>
      <c r="E349" s="172">
        <v>0.1</v>
      </c>
      <c r="F349" s="172">
        <v>1E-4</v>
      </c>
      <c r="G349" s="174" t="s">
        <v>87</v>
      </c>
      <c r="H349" s="174" t="s">
        <v>8</v>
      </c>
      <c r="I349" s="172">
        <v>100</v>
      </c>
      <c r="J349" s="172">
        <v>300</v>
      </c>
      <c r="K349" s="172" t="s">
        <v>91</v>
      </c>
      <c r="L349" s="172">
        <v>41.903999999999996</v>
      </c>
      <c r="M349" s="172">
        <v>3219</v>
      </c>
      <c r="N349" s="172">
        <v>41.802</v>
      </c>
      <c r="O349" s="172">
        <v>3219.3999999999996</v>
      </c>
    </row>
    <row r="350" spans="2:15" x14ac:dyDescent="0.25">
      <c r="B350" t="str">
        <f t="shared" si="5"/>
        <v>ACV0.0010.01100</v>
      </c>
      <c r="C350" s="172" t="s">
        <v>109</v>
      </c>
      <c r="D350" s="172">
        <v>0.01</v>
      </c>
      <c r="E350" s="172">
        <v>0.1</v>
      </c>
      <c r="F350" s="172">
        <v>1E-3</v>
      </c>
      <c r="G350" s="174" t="s">
        <v>87</v>
      </c>
      <c r="H350" s="174" t="s">
        <v>8</v>
      </c>
      <c r="I350" s="172">
        <v>100</v>
      </c>
      <c r="J350" s="172">
        <v>300</v>
      </c>
      <c r="K350" s="172" t="s">
        <v>91</v>
      </c>
      <c r="L350" s="172">
        <v>568.05999999999995</v>
      </c>
      <c r="M350" s="172">
        <v>1120</v>
      </c>
      <c r="N350" s="172">
        <v>547.01</v>
      </c>
      <c r="O350" s="172">
        <v>1119.2</v>
      </c>
    </row>
    <row r="351" spans="2:15" x14ac:dyDescent="0.25">
      <c r="B351" t="str">
        <f t="shared" ref="B351:B414" si="6">CONCATENATE(C351,F351,D351,I351)</f>
        <v>ACV0.000000010.01300</v>
      </c>
      <c r="C351" s="172" t="s">
        <v>109</v>
      </c>
      <c r="D351" s="172">
        <v>0.01</v>
      </c>
      <c r="E351" s="172">
        <v>0.1</v>
      </c>
      <c r="F351" s="172">
        <v>1E-8</v>
      </c>
      <c r="G351" s="174" t="s">
        <v>87</v>
      </c>
      <c r="H351" s="174" t="s">
        <v>8</v>
      </c>
      <c r="I351" s="172">
        <v>300</v>
      </c>
      <c r="J351" s="172">
        <v>1000</v>
      </c>
      <c r="K351" s="172" t="s">
        <v>91</v>
      </c>
      <c r="L351" s="172">
        <v>12</v>
      </c>
      <c r="M351" s="172">
        <v>12000</v>
      </c>
      <c r="N351" s="172">
        <v>11.521000000000001</v>
      </c>
      <c r="O351" s="172">
        <v>11631</v>
      </c>
    </row>
    <row r="352" spans="2:15" x14ac:dyDescent="0.25">
      <c r="B352" t="str">
        <f t="shared" si="6"/>
        <v>ACV0.00000010.01300</v>
      </c>
      <c r="C352" s="172" t="s">
        <v>109</v>
      </c>
      <c r="D352" s="172">
        <v>0.01</v>
      </c>
      <c r="E352" s="172">
        <v>0.1</v>
      </c>
      <c r="F352" s="172">
        <v>1.0000000000000001E-7</v>
      </c>
      <c r="G352" s="174" t="s">
        <v>87</v>
      </c>
      <c r="H352" s="174" t="s">
        <v>8</v>
      </c>
      <c r="I352" s="172">
        <v>300</v>
      </c>
      <c r="J352" s="172">
        <v>1000</v>
      </c>
      <c r="K352" s="172" t="s">
        <v>91</v>
      </c>
      <c r="L352" s="172">
        <v>12</v>
      </c>
      <c r="M352" s="172">
        <v>12000</v>
      </c>
      <c r="N352" s="172">
        <v>11.520999999999999</v>
      </c>
      <c r="O352" s="172">
        <v>11631</v>
      </c>
    </row>
    <row r="353" spans="2:15" x14ac:dyDescent="0.25">
      <c r="B353" t="str">
        <f t="shared" si="6"/>
        <v>ACV0.0000010.01300</v>
      </c>
      <c r="C353" s="172" t="s">
        <v>109</v>
      </c>
      <c r="D353" s="172">
        <v>0.01</v>
      </c>
      <c r="E353" s="172">
        <v>0.1</v>
      </c>
      <c r="F353" s="172">
        <v>9.9999999999999995E-7</v>
      </c>
      <c r="G353" s="174" t="s">
        <v>87</v>
      </c>
      <c r="H353" s="174" t="s">
        <v>8</v>
      </c>
      <c r="I353" s="172">
        <v>300</v>
      </c>
      <c r="J353" s="172">
        <v>1000</v>
      </c>
      <c r="K353" s="172" t="s">
        <v>91</v>
      </c>
      <c r="L353" s="172">
        <v>12</v>
      </c>
      <c r="M353" s="172">
        <v>12000</v>
      </c>
      <c r="N353" s="172">
        <v>11.520999999999999</v>
      </c>
      <c r="O353" s="172">
        <v>11631</v>
      </c>
    </row>
    <row r="354" spans="2:15" x14ac:dyDescent="0.25">
      <c r="B354" t="str">
        <f t="shared" si="6"/>
        <v>ACV0.000010.01300</v>
      </c>
      <c r="C354" s="172" t="s">
        <v>109</v>
      </c>
      <c r="D354" s="172">
        <v>0.01</v>
      </c>
      <c r="E354" s="172">
        <v>0.1</v>
      </c>
      <c r="F354" s="172">
        <v>1.0000000000000001E-5</v>
      </c>
      <c r="G354" s="174" t="s">
        <v>87</v>
      </c>
      <c r="H354" s="174" t="s">
        <v>8</v>
      </c>
      <c r="I354" s="172">
        <v>300</v>
      </c>
      <c r="J354" s="172">
        <v>1000</v>
      </c>
      <c r="K354" s="172" t="s">
        <v>91</v>
      </c>
      <c r="L354" s="172">
        <v>12</v>
      </c>
      <c r="M354" s="172">
        <v>12000</v>
      </c>
      <c r="N354" s="172">
        <v>11.635</v>
      </c>
      <c r="O354" s="172">
        <v>11630</v>
      </c>
    </row>
    <row r="355" spans="2:15" x14ac:dyDescent="0.25">
      <c r="B355" t="str">
        <f t="shared" si="6"/>
        <v>ACV0.00010.01300</v>
      </c>
      <c r="C355" s="172" t="s">
        <v>109</v>
      </c>
      <c r="D355" s="172">
        <v>0.01</v>
      </c>
      <c r="E355" s="172">
        <v>0.1</v>
      </c>
      <c r="F355" s="172">
        <v>1E-4</v>
      </c>
      <c r="G355" s="174" t="s">
        <v>87</v>
      </c>
      <c r="H355" s="174" t="s">
        <v>8</v>
      </c>
      <c r="I355" s="172">
        <v>300</v>
      </c>
      <c r="J355" s="172">
        <v>1000</v>
      </c>
      <c r="K355" s="172" t="s">
        <v>91</v>
      </c>
      <c r="L355" s="172">
        <v>21.308</v>
      </c>
      <c r="M355" s="172">
        <v>11907</v>
      </c>
      <c r="N355" s="172">
        <v>25.139000000000003</v>
      </c>
      <c r="O355" s="172">
        <v>11509</v>
      </c>
    </row>
    <row r="356" spans="2:15" x14ac:dyDescent="0.25">
      <c r="B356" t="str">
        <f t="shared" si="6"/>
        <v>ACV0.0010.01300</v>
      </c>
      <c r="C356" s="172" t="s">
        <v>109</v>
      </c>
      <c r="D356" s="172">
        <v>0.01</v>
      </c>
      <c r="E356" s="172">
        <v>0.1</v>
      </c>
      <c r="F356" s="172">
        <v>1E-3</v>
      </c>
      <c r="G356" s="174" t="s">
        <v>87</v>
      </c>
      <c r="H356" s="174" t="s">
        <v>8</v>
      </c>
      <c r="I356" s="172">
        <v>300</v>
      </c>
      <c r="J356" s="172">
        <v>1000</v>
      </c>
      <c r="K356" s="172" t="s">
        <v>91</v>
      </c>
      <c r="L356" s="172">
        <v>511.75</v>
      </c>
      <c r="M356" s="172">
        <v>7972.6</v>
      </c>
      <c r="N356" s="172">
        <v>476.24</v>
      </c>
      <c r="O356" s="172">
        <v>7972.4000000000005</v>
      </c>
    </row>
    <row r="357" spans="2:15" x14ac:dyDescent="0.25">
      <c r="B357" t="str">
        <f t="shared" si="6"/>
        <v>ACV0.00000010.10.001</v>
      </c>
      <c r="C357" s="172" t="s">
        <v>109</v>
      </c>
      <c r="D357" s="172">
        <v>0.1</v>
      </c>
      <c r="E357" s="172">
        <v>1</v>
      </c>
      <c r="F357" s="172">
        <v>9.9999999999999995E-8</v>
      </c>
      <c r="G357" s="174" t="s">
        <v>87</v>
      </c>
      <c r="H357" s="174" t="s">
        <v>8</v>
      </c>
      <c r="I357" s="172">
        <v>1E-3</v>
      </c>
      <c r="J357" s="172">
        <v>0.04</v>
      </c>
      <c r="K357" s="172" t="s">
        <v>91</v>
      </c>
      <c r="L357" s="172">
        <v>47</v>
      </c>
      <c r="M357" s="172">
        <v>82</v>
      </c>
      <c r="N357" s="172">
        <v>80.62</v>
      </c>
      <c r="O357" s="172">
        <v>80.62</v>
      </c>
    </row>
    <row r="358" spans="2:15" x14ac:dyDescent="0.25">
      <c r="B358" t="str">
        <f t="shared" si="6"/>
        <v>ACV0.0000010.10.001</v>
      </c>
      <c r="C358" s="172" t="s">
        <v>109</v>
      </c>
      <c r="D358" s="172">
        <v>0.1</v>
      </c>
      <c r="E358" s="172">
        <v>1</v>
      </c>
      <c r="F358" s="172">
        <v>9.9999999999999995E-7</v>
      </c>
      <c r="G358" s="174" t="s">
        <v>87</v>
      </c>
      <c r="H358" s="174" t="s">
        <v>8</v>
      </c>
      <c r="I358" s="172">
        <v>1E-3</v>
      </c>
      <c r="J358" s="172">
        <v>0.04</v>
      </c>
      <c r="K358" s="172" t="s">
        <v>91</v>
      </c>
      <c r="L358" s="172">
        <v>47</v>
      </c>
      <c r="M358" s="172">
        <v>82</v>
      </c>
      <c r="N358" s="172">
        <v>80.617999999999995</v>
      </c>
      <c r="O358" s="172">
        <v>80.617999999999995</v>
      </c>
    </row>
    <row r="359" spans="2:15" x14ac:dyDescent="0.25">
      <c r="B359" t="str">
        <f t="shared" si="6"/>
        <v>ACV0.000010.10.001</v>
      </c>
      <c r="C359" s="172" t="s">
        <v>109</v>
      </c>
      <c r="D359" s="172">
        <v>0.1</v>
      </c>
      <c r="E359" s="172">
        <v>1</v>
      </c>
      <c r="F359" s="172">
        <v>1.0000000000000001E-5</v>
      </c>
      <c r="G359" s="174" t="s">
        <v>87</v>
      </c>
      <c r="H359" s="174" t="s">
        <v>8</v>
      </c>
      <c r="I359" s="172">
        <v>1E-3</v>
      </c>
      <c r="J359" s="172">
        <v>0.04</v>
      </c>
      <c r="K359" s="172" t="s">
        <v>91</v>
      </c>
      <c r="L359" s="172">
        <v>47</v>
      </c>
      <c r="M359" s="172">
        <v>82</v>
      </c>
      <c r="N359" s="172">
        <v>80.426000000000002</v>
      </c>
      <c r="O359" s="172">
        <v>80.426000000000002</v>
      </c>
    </row>
    <row r="360" spans="2:15" x14ac:dyDescent="0.25">
      <c r="B360" t="str">
        <f t="shared" si="6"/>
        <v>ACV0.00010.10.001</v>
      </c>
      <c r="C360" s="172" t="s">
        <v>109</v>
      </c>
      <c r="D360" s="172">
        <v>0.1</v>
      </c>
      <c r="E360" s="172">
        <v>1</v>
      </c>
      <c r="F360" s="172">
        <v>1E-4</v>
      </c>
      <c r="G360" s="174" t="s">
        <v>87</v>
      </c>
      <c r="H360" s="174" t="s">
        <v>8</v>
      </c>
      <c r="I360" s="172">
        <v>1E-3</v>
      </c>
      <c r="J360" s="172">
        <v>0.04</v>
      </c>
      <c r="K360" s="172" t="s">
        <v>91</v>
      </c>
      <c r="L360" s="172">
        <v>72.743000000000009</v>
      </c>
      <c r="M360" s="172">
        <v>66.872</v>
      </c>
      <c r="N360" s="172">
        <v>66.849000000000004</v>
      </c>
      <c r="O360" s="172">
        <v>66.849000000000004</v>
      </c>
    </row>
    <row r="361" spans="2:15" x14ac:dyDescent="0.25">
      <c r="B361" t="str">
        <f t="shared" si="6"/>
        <v>ACV0.0010.10.001</v>
      </c>
      <c r="C361" s="172" t="s">
        <v>109</v>
      </c>
      <c r="D361" s="172">
        <v>0.1</v>
      </c>
      <c r="E361" s="172">
        <v>1</v>
      </c>
      <c r="F361" s="172">
        <v>1E-3</v>
      </c>
      <c r="G361" s="174" t="s">
        <v>87</v>
      </c>
      <c r="H361" s="174" t="s">
        <v>8</v>
      </c>
      <c r="I361" s="172">
        <v>1E-3</v>
      </c>
      <c r="J361" s="172">
        <v>0.04</v>
      </c>
      <c r="K361" s="172" t="s">
        <v>91</v>
      </c>
      <c r="L361" s="172">
        <v>578.68999999999994</v>
      </c>
      <c r="M361" s="172">
        <v>12.536</v>
      </c>
      <c r="N361" s="172">
        <v>12.497999999999999</v>
      </c>
      <c r="O361" s="172">
        <v>12.497999999999999</v>
      </c>
    </row>
    <row r="362" spans="2:15" x14ac:dyDescent="0.25">
      <c r="B362" t="str">
        <f t="shared" si="6"/>
        <v>ACV0.010.10.001</v>
      </c>
      <c r="C362" s="172" t="s">
        <v>109</v>
      </c>
      <c r="D362" s="172">
        <v>0.1</v>
      </c>
      <c r="E362" s="172">
        <v>1</v>
      </c>
      <c r="F362" s="172">
        <v>0.01</v>
      </c>
      <c r="G362" s="174" t="s">
        <v>87</v>
      </c>
      <c r="H362" s="174" t="s">
        <v>8</v>
      </c>
      <c r="I362" s="172">
        <v>1E-3</v>
      </c>
      <c r="J362" s="172">
        <v>0.04</v>
      </c>
      <c r="K362" s="172" t="s">
        <v>91</v>
      </c>
      <c r="L362" s="172">
        <v>5773.7000000000007</v>
      </c>
      <c r="M362" s="172">
        <v>1.2830999999999999</v>
      </c>
      <c r="N362" s="172">
        <v>1.2674000000000001</v>
      </c>
      <c r="O362" s="172">
        <v>1.2674000000000001</v>
      </c>
    </row>
    <row r="363" spans="2:15" x14ac:dyDescent="0.25">
      <c r="B363" t="str">
        <f t="shared" si="6"/>
        <v>ACV0.00000010.10.04</v>
      </c>
      <c r="C363" s="172" t="s">
        <v>109</v>
      </c>
      <c r="D363" s="172">
        <v>0.1</v>
      </c>
      <c r="E363" s="172">
        <v>1</v>
      </c>
      <c r="F363" s="172">
        <v>9.9999999999999995E-8</v>
      </c>
      <c r="G363" s="174" t="s">
        <v>87</v>
      </c>
      <c r="H363" s="174" t="s">
        <v>8</v>
      </c>
      <c r="I363" s="172">
        <v>0.04</v>
      </c>
      <c r="J363" s="172">
        <v>1</v>
      </c>
      <c r="K363" s="172" t="s">
        <v>91</v>
      </c>
      <c r="L363" s="172">
        <v>24</v>
      </c>
      <c r="M363" s="172">
        <v>82</v>
      </c>
      <c r="N363" s="172">
        <v>23.524000000000001</v>
      </c>
      <c r="O363" s="172">
        <v>80.444999999999993</v>
      </c>
    </row>
    <row r="364" spans="2:15" x14ac:dyDescent="0.25">
      <c r="B364" t="str">
        <f t="shared" si="6"/>
        <v>ACV0.0000010.10.04</v>
      </c>
      <c r="C364" s="172" t="s">
        <v>109</v>
      </c>
      <c r="D364" s="172">
        <v>0.1</v>
      </c>
      <c r="E364" s="172">
        <v>1</v>
      </c>
      <c r="F364" s="172">
        <v>9.9999999999999995E-7</v>
      </c>
      <c r="G364" s="174" t="s">
        <v>87</v>
      </c>
      <c r="H364" s="174" t="s">
        <v>8</v>
      </c>
      <c r="I364" s="172">
        <v>0.04</v>
      </c>
      <c r="J364" s="172">
        <v>1</v>
      </c>
      <c r="K364" s="172" t="s">
        <v>91</v>
      </c>
      <c r="L364" s="172">
        <v>24</v>
      </c>
      <c r="M364" s="172">
        <v>82</v>
      </c>
      <c r="N364" s="172">
        <v>23.53</v>
      </c>
      <c r="O364" s="172">
        <v>80.441000000000003</v>
      </c>
    </row>
    <row r="365" spans="2:15" x14ac:dyDescent="0.25">
      <c r="B365" t="str">
        <f t="shared" si="6"/>
        <v>ACV0.000010.10.04</v>
      </c>
      <c r="C365" s="172" t="s">
        <v>109</v>
      </c>
      <c r="D365" s="172">
        <v>0.1</v>
      </c>
      <c r="E365" s="172">
        <v>1</v>
      </c>
      <c r="F365" s="172">
        <v>1.0000000000000001E-5</v>
      </c>
      <c r="G365" s="174" t="s">
        <v>87</v>
      </c>
      <c r="H365" s="174" t="s">
        <v>8</v>
      </c>
      <c r="I365" s="172">
        <v>0.04</v>
      </c>
      <c r="J365" s="172">
        <v>1</v>
      </c>
      <c r="K365" s="172" t="s">
        <v>91</v>
      </c>
      <c r="L365" s="172">
        <v>24</v>
      </c>
      <c r="M365" s="172">
        <v>82</v>
      </c>
      <c r="N365" s="172">
        <v>24.088000000000001</v>
      </c>
      <c r="O365" s="172">
        <v>80.040999999999997</v>
      </c>
    </row>
    <row r="366" spans="2:15" x14ac:dyDescent="0.25">
      <c r="B366" t="str">
        <f t="shared" si="6"/>
        <v>ACV0.00010.10.04</v>
      </c>
      <c r="C366" s="172" t="s">
        <v>109</v>
      </c>
      <c r="D366" s="172">
        <v>0.1</v>
      </c>
      <c r="E366" s="172">
        <v>1</v>
      </c>
      <c r="F366" s="172">
        <v>1E-4</v>
      </c>
      <c r="G366" s="174" t="s">
        <v>87</v>
      </c>
      <c r="H366" s="174" t="s">
        <v>8</v>
      </c>
      <c r="I366" s="172">
        <v>0.04</v>
      </c>
      <c r="J366" s="172">
        <v>1</v>
      </c>
      <c r="K366" s="172" t="s">
        <v>91</v>
      </c>
      <c r="L366" s="172">
        <v>59.942999999999998</v>
      </c>
      <c r="M366" s="172">
        <v>59.048999999999999</v>
      </c>
      <c r="N366" s="172">
        <v>59.9</v>
      </c>
      <c r="O366" s="172">
        <v>59.024000000000001</v>
      </c>
    </row>
    <row r="367" spans="2:15" x14ac:dyDescent="0.25">
      <c r="B367" t="str">
        <f t="shared" si="6"/>
        <v>ACV0.0010.10.04</v>
      </c>
      <c r="C367" s="172" t="s">
        <v>109</v>
      </c>
      <c r="D367" s="172">
        <v>0.1</v>
      </c>
      <c r="E367" s="172">
        <v>1</v>
      </c>
      <c r="F367" s="172">
        <v>1E-3</v>
      </c>
      <c r="G367" s="174" t="s">
        <v>87</v>
      </c>
      <c r="H367" s="174" t="s">
        <v>8</v>
      </c>
      <c r="I367" s="172">
        <v>0.04</v>
      </c>
      <c r="J367" s="172">
        <v>1</v>
      </c>
      <c r="K367" s="172" t="s">
        <v>91</v>
      </c>
      <c r="L367" s="172">
        <v>577.29999999999995</v>
      </c>
      <c r="M367" s="172">
        <v>9.3986000000000001</v>
      </c>
      <c r="N367" s="172">
        <v>577.28</v>
      </c>
      <c r="O367" s="172">
        <v>9.3602000000000007</v>
      </c>
    </row>
    <row r="368" spans="2:15" x14ac:dyDescent="0.25">
      <c r="B368" t="str">
        <f t="shared" si="6"/>
        <v>ACV0.010.10.04</v>
      </c>
      <c r="C368" s="172" t="s">
        <v>109</v>
      </c>
      <c r="D368" s="172">
        <v>0.1</v>
      </c>
      <c r="E368" s="172">
        <v>1</v>
      </c>
      <c r="F368" s="172">
        <v>0.01</v>
      </c>
      <c r="G368" s="174" t="s">
        <v>87</v>
      </c>
      <c r="H368" s="174" t="s">
        <v>8</v>
      </c>
      <c r="I368" s="172">
        <v>0.04</v>
      </c>
      <c r="J368" s="172">
        <v>1</v>
      </c>
      <c r="K368" s="172" t="s">
        <v>91</v>
      </c>
      <c r="L368" s="172">
        <v>5773.6</v>
      </c>
      <c r="M368" s="172">
        <v>0.95989999999999998</v>
      </c>
      <c r="N368" s="172">
        <v>5772.7000000000007</v>
      </c>
      <c r="O368" s="172">
        <v>0.94416</v>
      </c>
    </row>
    <row r="369" spans="2:15" x14ac:dyDescent="0.25">
      <c r="B369" t="str">
        <f t="shared" si="6"/>
        <v>ACV0.00000010.11</v>
      </c>
      <c r="C369" s="172" t="s">
        <v>109</v>
      </c>
      <c r="D369" s="172">
        <v>0.1</v>
      </c>
      <c r="E369" s="172">
        <v>1</v>
      </c>
      <c r="F369" s="172">
        <v>9.9999999999999995E-8</v>
      </c>
      <c r="G369" s="174" t="s">
        <v>87</v>
      </c>
      <c r="H369" s="174" t="s">
        <v>8</v>
      </c>
      <c r="I369" s="172">
        <v>1</v>
      </c>
      <c r="J369" s="172">
        <v>20</v>
      </c>
      <c r="K369" s="172" t="s">
        <v>91</v>
      </c>
      <c r="L369" s="172">
        <v>26</v>
      </c>
      <c r="M369" s="172">
        <v>160</v>
      </c>
      <c r="N369" s="172">
        <v>23.437999999999999</v>
      </c>
      <c r="O369" s="172">
        <v>161.34</v>
      </c>
    </row>
    <row r="370" spans="2:15" x14ac:dyDescent="0.25">
      <c r="B370" t="str">
        <f t="shared" si="6"/>
        <v>ACV0.0000010.11</v>
      </c>
      <c r="C370" s="172" t="s">
        <v>109</v>
      </c>
      <c r="D370" s="172">
        <v>0.1</v>
      </c>
      <c r="E370" s="172">
        <v>1</v>
      </c>
      <c r="F370" s="172">
        <v>9.9999999999999995E-7</v>
      </c>
      <c r="G370" s="174" t="s">
        <v>87</v>
      </c>
      <c r="H370" s="174" t="s">
        <v>8</v>
      </c>
      <c r="I370" s="172">
        <v>1</v>
      </c>
      <c r="J370" s="172">
        <v>20</v>
      </c>
      <c r="K370" s="172" t="s">
        <v>91</v>
      </c>
      <c r="L370" s="172">
        <v>26</v>
      </c>
      <c r="M370" s="172">
        <v>160</v>
      </c>
      <c r="N370" s="172">
        <v>23.442</v>
      </c>
      <c r="O370" s="172">
        <v>161.34</v>
      </c>
    </row>
    <row r="371" spans="2:15" x14ac:dyDescent="0.25">
      <c r="B371" t="str">
        <f t="shared" si="6"/>
        <v>ACV0.000010.11</v>
      </c>
      <c r="C371" s="172" t="s">
        <v>109</v>
      </c>
      <c r="D371" s="172">
        <v>0.1</v>
      </c>
      <c r="E371" s="172">
        <v>1</v>
      </c>
      <c r="F371" s="172">
        <v>1.0000000000000001E-5</v>
      </c>
      <c r="G371" s="174" t="s">
        <v>87</v>
      </c>
      <c r="H371" s="174" t="s">
        <v>8</v>
      </c>
      <c r="I371" s="172">
        <v>1</v>
      </c>
      <c r="J371" s="172">
        <v>20</v>
      </c>
      <c r="K371" s="172" t="s">
        <v>91</v>
      </c>
      <c r="L371" s="172">
        <v>26</v>
      </c>
      <c r="M371" s="172">
        <v>160</v>
      </c>
      <c r="N371" s="172">
        <v>23.893000000000001</v>
      </c>
      <c r="O371" s="172">
        <v>160.97999999999999</v>
      </c>
    </row>
    <row r="372" spans="2:15" x14ac:dyDescent="0.25">
      <c r="B372" t="str">
        <f t="shared" si="6"/>
        <v>ACV0.00010.11</v>
      </c>
      <c r="C372" s="172" t="s">
        <v>109</v>
      </c>
      <c r="D372" s="172">
        <v>0.1</v>
      </c>
      <c r="E372" s="172">
        <v>1</v>
      </c>
      <c r="F372" s="172">
        <v>1E-4</v>
      </c>
      <c r="G372" s="174" t="s">
        <v>87</v>
      </c>
      <c r="H372" s="174" t="s">
        <v>8</v>
      </c>
      <c r="I372" s="172">
        <v>1</v>
      </c>
      <c r="J372" s="172">
        <v>20</v>
      </c>
      <c r="K372" s="172" t="s">
        <v>91</v>
      </c>
      <c r="L372" s="172">
        <v>56.376999999999995</v>
      </c>
      <c r="M372" s="172">
        <v>137.35</v>
      </c>
      <c r="N372" s="172">
        <v>56.262</v>
      </c>
      <c r="O372" s="172">
        <v>137.33000000000001</v>
      </c>
    </row>
    <row r="373" spans="2:15" x14ac:dyDescent="0.25">
      <c r="B373" t="str">
        <f t="shared" si="6"/>
        <v>ACV0.0010.11</v>
      </c>
      <c r="C373" s="172" t="s">
        <v>109</v>
      </c>
      <c r="D373" s="172">
        <v>0.1</v>
      </c>
      <c r="E373" s="172">
        <v>1</v>
      </c>
      <c r="F373" s="172">
        <v>1E-3</v>
      </c>
      <c r="G373" s="174" t="s">
        <v>87</v>
      </c>
      <c r="H373" s="174" t="s">
        <v>8</v>
      </c>
      <c r="I373" s="172">
        <v>1</v>
      </c>
      <c r="J373" s="172">
        <v>20</v>
      </c>
      <c r="K373" s="172" t="s">
        <v>91</v>
      </c>
      <c r="L373" s="172">
        <v>575.70000000000005</v>
      </c>
      <c r="M373" s="172">
        <v>30.683</v>
      </c>
      <c r="N373" s="172">
        <v>575.66</v>
      </c>
      <c r="O373" s="172">
        <v>30.547999999999998</v>
      </c>
    </row>
    <row r="374" spans="2:15" x14ac:dyDescent="0.25">
      <c r="B374" t="str">
        <f t="shared" si="6"/>
        <v>ACV0.010.11</v>
      </c>
      <c r="C374" s="172" t="s">
        <v>109</v>
      </c>
      <c r="D374" s="172">
        <v>0.1</v>
      </c>
      <c r="E374" s="172">
        <v>1</v>
      </c>
      <c r="F374" s="172">
        <v>0.01</v>
      </c>
      <c r="G374" s="174" t="s">
        <v>87</v>
      </c>
      <c r="H374" s="174" t="s">
        <v>8</v>
      </c>
      <c r="I374" s="172">
        <v>1</v>
      </c>
      <c r="J374" s="172">
        <v>20</v>
      </c>
      <c r="K374" s="172" t="s">
        <v>91</v>
      </c>
      <c r="L374" s="172">
        <v>5773.4000000000005</v>
      </c>
      <c r="M374" s="172">
        <v>3.1917</v>
      </c>
      <c r="N374" s="172">
        <v>5770.6</v>
      </c>
      <c r="O374" s="172">
        <v>0.31602999999999998</v>
      </c>
    </row>
    <row r="375" spans="2:15" x14ac:dyDescent="0.25">
      <c r="B375" t="str">
        <f t="shared" si="6"/>
        <v>ACV0.00000010.120</v>
      </c>
      <c r="C375" s="172" t="s">
        <v>109</v>
      </c>
      <c r="D375" s="172">
        <v>0.1</v>
      </c>
      <c r="E375" s="172">
        <v>1</v>
      </c>
      <c r="F375" s="172">
        <v>9.9999999999999995E-8</v>
      </c>
      <c r="G375" s="174" t="s">
        <v>87</v>
      </c>
      <c r="H375" s="174" t="s">
        <v>8</v>
      </c>
      <c r="I375" s="172">
        <v>20</v>
      </c>
      <c r="J375" s="172">
        <v>50</v>
      </c>
      <c r="K375" s="172" t="s">
        <v>91</v>
      </c>
      <c r="L375" s="172">
        <v>24</v>
      </c>
      <c r="M375" s="172">
        <v>350</v>
      </c>
      <c r="N375" s="172">
        <v>23.379000000000001</v>
      </c>
      <c r="O375" s="172">
        <v>346.14</v>
      </c>
    </row>
    <row r="376" spans="2:15" x14ac:dyDescent="0.25">
      <c r="B376" t="str">
        <f t="shared" si="6"/>
        <v>ACV0.0000010.120</v>
      </c>
      <c r="C376" s="172" t="s">
        <v>109</v>
      </c>
      <c r="D376" s="172">
        <v>0.1</v>
      </c>
      <c r="E376" s="172">
        <v>1</v>
      </c>
      <c r="F376" s="172">
        <v>9.9999999999999995E-7</v>
      </c>
      <c r="G376" s="174" t="s">
        <v>87</v>
      </c>
      <c r="H376" s="174" t="s">
        <v>8</v>
      </c>
      <c r="I376" s="172">
        <v>20</v>
      </c>
      <c r="J376" s="172">
        <v>50</v>
      </c>
      <c r="K376" s="172" t="s">
        <v>91</v>
      </c>
      <c r="L376" s="172">
        <v>24</v>
      </c>
      <c r="M376" s="172">
        <v>350</v>
      </c>
      <c r="N376" s="172">
        <v>23.383000000000003</v>
      </c>
      <c r="O376" s="172">
        <v>346.14</v>
      </c>
    </row>
    <row r="377" spans="2:15" x14ac:dyDescent="0.25">
      <c r="B377" t="str">
        <f t="shared" si="6"/>
        <v>ACV0.000010.120</v>
      </c>
      <c r="C377" s="172" t="s">
        <v>109</v>
      </c>
      <c r="D377" s="172">
        <v>0.1</v>
      </c>
      <c r="E377" s="172">
        <v>1</v>
      </c>
      <c r="F377" s="172">
        <v>1.0000000000000001E-5</v>
      </c>
      <c r="G377" s="174" t="s">
        <v>87</v>
      </c>
      <c r="H377" s="174" t="s">
        <v>8</v>
      </c>
      <c r="I377" s="172">
        <v>20</v>
      </c>
      <c r="J377" s="172">
        <v>50</v>
      </c>
      <c r="K377" s="172" t="s">
        <v>91</v>
      </c>
      <c r="L377" s="172">
        <v>24</v>
      </c>
      <c r="M377" s="172">
        <v>350</v>
      </c>
      <c r="N377" s="172">
        <v>23.693000000000001</v>
      </c>
      <c r="O377" s="172">
        <v>345.87</v>
      </c>
    </row>
    <row r="378" spans="2:15" x14ac:dyDescent="0.25">
      <c r="B378" t="str">
        <f t="shared" si="6"/>
        <v>ACV0.00010.120</v>
      </c>
      <c r="C378" s="172" t="s">
        <v>109</v>
      </c>
      <c r="D378" s="172">
        <v>0.1</v>
      </c>
      <c r="E378" s="172">
        <v>1</v>
      </c>
      <c r="F378" s="172">
        <v>1E-4</v>
      </c>
      <c r="G378" s="174" t="s">
        <v>87</v>
      </c>
      <c r="H378" s="174" t="s">
        <v>8</v>
      </c>
      <c r="I378" s="172">
        <v>20</v>
      </c>
      <c r="J378" s="172">
        <v>50</v>
      </c>
      <c r="K378" s="172" t="s">
        <v>91</v>
      </c>
      <c r="L378" s="172">
        <v>49.713000000000001</v>
      </c>
      <c r="M378" s="172">
        <v>324.48</v>
      </c>
      <c r="N378" s="172">
        <v>49.370999999999995</v>
      </c>
      <c r="O378" s="172">
        <v>324.63</v>
      </c>
    </row>
    <row r="379" spans="2:15" x14ac:dyDescent="0.25">
      <c r="B379" t="str">
        <f t="shared" si="6"/>
        <v>ACV0.0010.120</v>
      </c>
      <c r="C379" s="172" t="s">
        <v>109</v>
      </c>
      <c r="D379" s="172">
        <v>0.1</v>
      </c>
      <c r="E379" s="172">
        <v>1</v>
      </c>
      <c r="F379" s="172">
        <v>1E-3</v>
      </c>
      <c r="G379" s="174" t="s">
        <v>87</v>
      </c>
      <c r="H379" s="174" t="s">
        <v>8</v>
      </c>
      <c r="I379" s="172">
        <v>20</v>
      </c>
      <c r="J379" s="172">
        <v>50</v>
      </c>
      <c r="K379" s="172" t="s">
        <v>91</v>
      </c>
      <c r="L379" s="172">
        <v>568.73</v>
      </c>
      <c r="M379" s="172">
        <v>117.17</v>
      </c>
      <c r="N379" s="172">
        <v>568.56999999999994</v>
      </c>
      <c r="O379" s="172">
        <v>116.91</v>
      </c>
    </row>
    <row r="380" spans="2:15" x14ac:dyDescent="0.25">
      <c r="B380" t="str">
        <f t="shared" si="6"/>
        <v>ACV0.010.120</v>
      </c>
      <c r="C380" s="172" t="s">
        <v>109</v>
      </c>
      <c r="D380" s="172">
        <v>0.1</v>
      </c>
      <c r="E380" s="172">
        <v>1</v>
      </c>
      <c r="F380" s="172">
        <v>0.01</v>
      </c>
      <c r="G380" s="174" t="s">
        <v>87</v>
      </c>
      <c r="H380" s="174" t="s">
        <v>8</v>
      </c>
      <c r="I380" s="172">
        <v>20</v>
      </c>
      <c r="J380" s="172">
        <v>50</v>
      </c>
      <c r="K380" s="172" t="s">
        <v>91</v>
      </c>
      <c r="L380" s="172">
        <v>5772.6</v>
      </c>
      <c r="M380" s="172">
        <v>12.94</v>
      </c>
      <c r="N380" s="172">
        <v>5762.2000000000007</v>
      </c>
      <c r="O380" s="172">
        <v>12.802</v>
      </c>
    </row>
    <row r="381" spans="2:15" x14ac:dyDescent="0.25">
      <c r="B381" t="str">
        <f t="shared" si="6"/>
        <v>ACV0.00000010.150</v>
      </c>
      <c r="C381" s="172" t="s">
        <v>109</v>
      </c>
      <c r="D381" s="172">
        <v>0.1</v>
      </c>
      <c r="E381" s="172">
        <v>1</v>
      </c>
      <c r="F381" s="172">
        <v>9.9999999999999995E-8</v>
      </c>
      <c r="G381" s="174" t="s">
        <v>87</v>
      </c>
      <c r="H381" s="174" t="s">
        <v>8</v>
      </c>
      <c r="I381" s="172">
        <v>50</v>
      </c>
      <c r="J381" s="172">
        <v>100</v>
      </c>
      <c r="K381" s="172" t="s">
        <v>91</v>
      </c>
      <c r="L381" s="172">
        <v>27</v>
      </c>
      <c r="M381" s="172">
        <v>940</v>
      </c>
      <c r="N381" s="172">
        <v>23.140999999999998</v>
      </c>
      <c r="O381" s="172">
        <v>938.86</v>
      </c>
    </row>
    <row r="382" spans="2:15" x14ac:dyDescent="0.25">
      <c r="B382" t="str">
        <f t="shared" si="6"/>
        <v>ACV0.0000010.150</v>
      </c>
      <c r="C382" s="172" t="s">
        <v>109</v>
      </c>
      <c r="D382" s="172">
        <v>0.1</v>
      </c>
      <c r="E382" s="172">
        <v>1</v>
      </c>
      <c r="F382" s="172">
        <v>9.9999999999999995E-7</v>
      </c>
      <c r="G382" s="174" t="s">
        <v>87</v>
      </c>
      <c r="H382" s="174" t="s">
        <v>8</v>
      </c>
      <c r="I382" s="172">
        <v>50</v>
      </c>
      <c r="J382" s="172">
        <v>100</v>
      </c>
      <c r="K382" s="172" t="s">
        <v>91</v>
      </c>
      <c r="L382" s="172">
        <v>27</v>
      </c>
      <c r="M382" s="172">
        <v>935.56</v>
      </c>
      <c r="N382" s="172">
        <v>23.148</v>
      </c>
      <c r="O382" s="172">
        <v>938.85</v>
      </c>
    </row>
    <row r="383" spans="2:15" x14ac:dyDescent="0.25">
      <c r="B383" t="str">
        <f t="shared" si="6"/>
        <v>ACV0.000010.150</v>
      </c>
      <c r="C383" s="172" t="s">
        <v>109</v>
      </c>
      <c r="D383" s="172">
        <v>0.1</v>
      </c>
      <c r="E383" s="172">
        <v>1</v>
      </c>
      <c r="F383" s="172">
        <v>1.0000000000000001E-5</v>
      </c>
      <c r="G383" s="174" t="s">
        <v>87</v>
      </c>
      <c r="H383" s="174" t="s">
        <v>8</v>
      </c>
      <c r="I383" s="172">
        <v>50</v>
      </c>
      <c r="J383" s="172">
        <v>100</v>
      </c>
      <c r="K383" s="172" t="s">
        <v>91</v>
      </c>
      <c r="L383" s="172">
        <v>27</v>
      </c>
      <c r="M383" s="172">
        <v>935.62</v>
      </c>
      <c r="N383" s="172">
        <v>23.298000000000002</v>
      </c>
      <c r="O383" s="172">
        <v>938.72</v>
      </c>
    </row>
    <row r="384" spans="2:15" x14ac:dyDescent="0.25">
      <c r="B384" t="str">
        <f t="shared" si="6"/>
        <v>ACV0.00010.150</v>
      </c>
      <c r="C384" s="172" t="s">
        <v>109</v>
      </c>
      <c r="D384" s="172">
        <v>0.1</v>
      </c>
      <c r="E384" s="172">
        <v>1</v>
      </c>
      <c r="F384" s="172">
        <v>1E-4</v>
      </c>
      <c r="G384" s="174" t="s">
        <v>87</v>
      </c>
      <c r="H384" s="174" t="s">
        <v>8</v>
      </c>
      <c r="I384" s="172">
        <v>50</v>
      </c>
      <c r="J384" s="172">
        <v>100</v>
      </c>
      <c r="K384" s="172" t="s">
        <v>91</v>
      </c>
      <c r="L384" s="172">
        <v>38.506</v>
      </c>
      <c r="M384" s="172">
        <v>925.39</v>
      </c>
      <c r="N384" s="172">
        <v>37.912999999999997</v>
      </c>
      <c r="O384" s="172">
        <v>925.82</v>
      </c>
    </row>
    <row r="385" spans="2:15" x14ac:dyDescent="0.25">
      <c r="B385" t="str">
        <f t="shared" si="6"/>
        <v>ACV0.0010.150</v>
      </c>
      <c r="C385" s="172" t="s">
        <v>109</v>
      </c>
      <c r="D385" s="172">
        <v>0.1</v>
      </c>
      <c r="E385" s="172">
        <v>1</v>
      </c>
      <c r="F385" s="172">
        <v>1E-3</v>
      </c>
      <c r="G385" s="174" t="s">
        <v>87</v>
      </c>
      <c r="H385" s="174" t="s">
        <v>8</v>
      </c>
      <c r="I385" s="172">
        <v>50</v>
      </c>
      <c r="J385" s="172">
        <v>100</v>
      </c>
      <c r="K385" s="172" t="s">
        <v>91</v>
      </c>
      <c r="L385" s="172">
        <v>530.37</v>
      </c>
      <c r="M385" s="172">
        <v>592.16</v>
      </c>
      <c r="N385" s="172">
        <v>529.89</v>
      </c>
      <c r="O385" s="172">
        <v>592.07000000000005</v>
      </c>
    </row>
    <row r="386" spans="2:15" x14ac:dyDescent="0.25">
      <c r="B386" t="str">
        <f t="shared" si="6"/>
        <v>ACV0.010.150</v>
      </c>
      <c r="C386" s="172" t="s">
        <v>109</v>
      </c>
      <c r="D386" s="172">
        <v>0.1</v>
      </c>
      <c r="E386" s="172">
        <v>1</v>
      </c>
      <c r="F386" s="172">
        <v>0.01</v>
      </c>
      <c r="G386" s="174" t="s">
        <v>87</v>
      </c>
      <c r="H386" s="174" t="s">
        <v>8</v>
      </c>
      <c r="I386" s="172">
        <v>50</v>
      </c>
      <c r="J386" s="172">
        <v>100</v>
      </c>
      <c r="K386" s="172" t="s">
        <v>91</v>
      </c>
      <c r="L386" s="172">
        <v>5766.2000000000007</v>
      </c>
      <c r="M386" s="172">
        <v>87.391999999999996</v>
      </c>
      <c r="N386" s="172">
        <v>5715.5</v>
      </c>
      <c r="O386" s="172">
        <v>87.123000000000005</v>
      </c>
    </row>
    <row r="387" spans="2:15" x14ac:dyDescent="0.25">
      <c r="B387" t="str">
        <f t="shared" si="6"/>
        <v>ACV0.00000010.1100</v>
      </c>
      <c r="C387" s="172" t="s">
        <v>109</v>
      </c>
      <c r="D387" s="172">
        <v>0.1</v>
      </c>
      <c r="E387" s="172">
        <v>1</v>
      </c>
      <c r="F387" s="172">
        <v>9.9999999999999995E-8</v>
      </c>
      <c r="G387" s="174" t="s">
        <v>87</v>
      </c>
      <c r="H387" s="174" t="s">
        <v>8</v>
      </c>
      <c r="I387" s="172">
        <v>100</v>
      </c>
      <c r="J387" s="172">
        <v>300</v>
      </c>
      <c r="K387" s="172" t="s">
        <v>91</v>
      </c>
      <c r="L387" s="172">
        <v>120</v>
      </c>
      <c r="M387" s="172">
        <v>3500</v>
      </c>
      <c r="N387" s="172">
        <v>116.46</v>
      </c>
      <c r="O387" s="172">
        <v>3463.3</v>
      </c>
    </row>
    <row r="388" spans="2:15" x14ac:dyDescent="0.25">
      <c r="B388" t="str">
        <f t="shared" si="6"/>
        <v>ACV0.0000010.1100</v>
      </c>
      <c r="C388" s="172" t="s">
        <v>109</v>
      </c>
      <c r="D388" s="172">
        <v>0.1</v>
      </c>
      <c r="E388" s="172">
        <v>1</v>
      </c>
      <c r="F388" s="172">
        <v>9.9999999999999995E-7</v>
      </c>
      <c r="G388" s="174" t="s">
        <v>87</v>
      </c>
      <c r="H388" s="174" t="s">
        <v>8</v>
      </c>
      <c r="I388" s="172">
        <v>100</v>
      </c>
      <c r="J388" s="172">
        <v>300</v>
      </c>
      <c r="K388" s="172" t="s">
        <v>91</v>
      </c>
      <c r="L388" s="172">
        <v>120</v>
      </c>
      <c r="M388" s="172">
        <v>3500</v>
      </c>
      <c r="N388" s="172">
        <v>116.47</v>
      </c>
      <c r="O388" s="172">
        <v>3463.3</v>
      </c>
    </row>
    <row r="389" spans="2:15" x14ac:dyDescent="0.25">
      <c r="B389" t="str">
        <f t="shared" si="6"/>
        <v>ACV0.000010.1100</v>
      </c>
      <c r="C389" s="172" t="s">
        <v>109</v>
      </c>
      <c r="D389" s="172">
        <v>0.1</v>
      </c>
      <c r="E389" s="172">
        <v>1</v>
      </c>
      <c r="F389" s="172">
        <v>1.0000000000000001E-5</v>
      </c>
      <c r="G389" s="174" t="s">
        <v>87</v>
      </c>
      <c r="H389" s="174" t="s">
        <v>8</v>
      </c>
      <c r="I389" s="172">
        <v>100</v>
      </c>
      <c r="J389" s="172">
        <v>300</v>
      </c>
      <c r="K389" s="172" t="s">
        <v>91</v>
      </c>
      <c r="L389" s="172">
        <v>120</v>
      </c>
      <c r="M389" s="172">
        <v>3500</v>
      </c>
      <c r="N389" s="172">
        <v>116.55000000000001</v>
      </c>
      <c r="O389" s="172">
        <v>3463.2</v>
      </c>
    </row>
    <row r="390" spans="2:15" x14ac:dyDescent="0.25">
      <c r="B390" t="str">
        <f t="shared" si="6"/>
        <v>ACV0.00010.1100</v>
      </c>
      <c r="C390" s="172" t="s">
        <v>109</v>
      </c>
      <c r="D390" s="172">
        <v>0.1</v>
      </c>
      <c r="E390" s="172">
        <v>1</v>
      </c>
      <c r="F390" s="172">
        <v>1E-4</v>
      </c>
      <c r="G390" s="174" t="s">
        <v>87</v>
      </c>
      <c r="H390" s="174" t="s">
        <v>8</v>
      </c>
      <c r="I390" s="172">
        <v>100</v>
      </c>
      <c r="J390" s="172">
        <v>300</v>
      </c>
      <c r="K390" s="172" t="s">
        <v>91</v>
      </c>
      <c r="L390" s="172">
        <v>120</v>
      </c>
      <c r="M390" s="172">
        <v>3500</v>
      </c>
      <c r="N390" s="172">
        <v>120.41000000000001</v>
      </c>
      <c r="O390" s="172">
        <v>3459.8</v>
      </c>
    </row>
    <row r="391" spans="2:15" x14ac:dyDescent="0.25">
      <c r="B391" t="str">
        <f t="shared" si="6"/>
        <v>ACV0.0010.1100</v>
      </c>
      <c r="C391" s="172" t="s">
        <v>109</v>
      </c>
      <c r="D391" s="172">
        <v>0.1</v>
      </c>
      <c r="E391" s="172">
        <v>1</v>
      </c>
      <c r="F391" s="172">
        <v>1E-3</v>
      </c>
      <c r="G391" s="174" t="s">
        <v>87</v>
      </c>
      <c r="H391" s="174" t="s">
        <v>8</v>
      </c>
      <c r="I391" s="172">
        <v>100</v>
      </c>
      <c r="J391" s="172">
        <v>300</v>
      </c>
      <c r="K391" s="172" t="s">
        <v>91</v>
      </c>
      <c r="L391" s="172">
        <v>420.55</v>
      </c>
      <c r="M391" s="172">
        <v>3205.9</v>
      </c>
      <c r="N391" s="172">
        <v>419.31</v>
      </c>
      <c r="O391" s="172">
        <v>3206.7</v>
      </c>
    </row>
    <row r="392" spans="2:15" x14ac:dyDescent="0.25">
      <c r="B392" t="str">
        <f t="shared" si="6"/>
        <v>ACV0.010.1100</v>
      </c>
      <c r="C392" s="172" t="s">
        <v>109</v>
      </c>
      <c r="D392" s="172">
        <v>0.1</v>
      </c>
      <c r="E392" s="172">
        <v>1</v>
      </c>
      <c r="F392" s="172">
        <v>0.01</v>
      </c>
      <c r="G392" s="174" t="s">
        <v>87</v>
      </c>
      <c r="H392" s="174" t="s">
        <v>8</v>
      </c>
      <c r="I392" s="172">
        <v>100</v>
      </c>
      <c r="J392" s="172">
        <v>300</v>
      </c>
      <c r="K392" s="172" t="s">
        <v>91</v>
      </c>
      <c r="L392" s="172">
        <v>5681.4000000000005</v>
      </c>
      <c r="M392" s="172">
        <v>1112.8</v>
      </c>
      <c r="N392" s="172">
        <v>5471.4000000000005</v>
      </c>
      <c r="O392" s="172">
        <v>1112.4000000000001</v>
      </c>
    </row>
    <row r="393" spans="2:15" x14ac:dyDescent="0.25">
      <c r="B393" t="str">
        <f t="shared" si="6"/>
        <v>ACV0.0000010.1300</v>
      </c>
      <c r="C393" s="172" t="s">
        <v>109</v>
      </c>
      <c r="D393" s="172">
        <v>0.1</v>
      </c>
      <c r="E393" s="172">
        <v>1</v>
      </c>
      <c r="F393" s="172">
        <v>9.9999999999999995E-7</v>
      </c>
      <c r="G393" s="174" t="s">
        <v>87</v>
      </c>
      <c r="H393" s="174" t="s">
        <v>8</v>
      </c>
      <c r="I393" s="172">
        <v>300</v>
      </c>
      <c r="J393" s="172">
        <v>1000</v>
      </c>
      <c r="K393" s="172" t="s">
        <v>91</v>
      </c>
      <c r="L393" s="172">
        <v>120</v>
      </c>
      <c r="M393" s="172">
        <v>12000</v>
      </c>
      <c r="N393" s="172">
        <v>110.73</v>
      </c>
      <c r="O393" s="172">
        <v>11675</v>
      </c>
    </row>
    <row r="394" spans="2:15" x14ac:dyDescent="0.25">
      <c r="B394" t="str">
        <f t="shared" si="6"/>
        <v>ACV0.0000010.1300</v>
      </c>
      <c r="C394" s="172" t="s">
        <v>109</v>
      </c>
      <c r="D394" s="172">
        <v>0.1</v>
      </c>
      <c r="E394" s="172">
        <v>1</v>
      </c>
      <c r="F394" s="172">
        <v>9.9999999999999995E-7</v>
      </c>
      <c r="G394" s="174" t="s">
        <v>87</v>
      </c>
      <c r="H394" s="174" t="s">
        <v>8</v>
      </c>
      <c r="I394" s="172">
        <v>300</v>
      </c>
      <c r="J394" s="172">
        <v>1000</v>
      </c>
      <c r="K394" s="172" t="s">
        <v>91</v>
      </c>
      <c r="L394" s="172">
        <v>120</v>
      </c>
      <c r="M394" s="172">
        <v>12000</v>
      </c>
      <c r="N394" s="172">
        <v>110.73</v>
      </c>
      <c r="O394" s="172">
        <v>11675</v>
      </c>
    </row>
    <row r="395" spans="2:15" x14ac:dyDescent="0.25">
      <c r="B395" t="str">
        <f t="shared" si="6"/>
        <v>ACV0.000010.1300</v>
      </c>
      <c r="C395" s="172" t="s">
        <v>109</v>
      </c>
      <c r="D395" s="172">
        <v>0.1</v>
      </c>
      <c r="E395" s="172">
        <v>1</v>
      </c>
      <c r="F395" s="172">
        <v>1.0000000000000001E-5</v>
      </c>
      <c r="G395" s="174" t="s">
        <v>87</v>
      </c>
      <c r="H395" s="174" t="s">
        <v>8</v>
      </c>
      <c r="I395" s="172">
        <v>300</v>
      </c>
      <c r="J395" s="172">
        <v>1000</v>
      </c>
      <c r="K395" s="172" t="s">
        <v>91</v>
      </c>
      <c r="L395" s="172">
        <v>120</v>
      </c>
      <c r="M395" s="172">
        <v>12000</v>
      </c>
      <c r="N395" s="172">
        <v>110.73</v>
      </c>
      <c r="O395" s="172">
        <v>11675</v>
      </c>
    </row>
    <row r="396" spans="2:15" x14ac:dyDescent="0.25">
      <c r="B396" t="str">
        <f t="shared" si="6"/>
        <v>ACV0.00010.1300</v>
      </c>
      <c r="C396" s="172" t="s">
        <v>109</v>
      </c>
      <c r="D396" s="172">
        <v>0.1</v>
      </c>
      <c r="E396" s="172">
        <v>1</v>
      </c>
      <c r="F396" s="172">
        <v>1E-4</v>
      </c>
      <c r="G396" s="174" t="s">
        <v>87</v>
      </c>
      <c r="H396" s="174" t="s">
        <v>8</v>
      </c>
      <c r="I396" s="172">
        <v>300</v>
      </c>
      <c r="J396" s="172">
        <v>1000</v>
      </c>
      <c r="K396" s="172" t="s">
        <v>91</v>
      </c>
      <c r="L396" s="172">
        <v>120</v>
      </c>
      <c r="M396" s="172">
        <v>12000</v>
      </c>
      <c r="N396" s="172">
        <v>111.87</v>
      </c>
      <c r="O396" s="172">
        <v>11674</v>
      </c>
    </row>
    <row r="397" spans="2:15" x14ac:dyDescent="0.25">
      <c r="B397" t="str">
        <f t="shared" si="6"/>
        <v>ACV0.0010.1300</v>
      </c>
      <c r="C397" s="172" t="s">
        <v>109</v>
      </c>
      <c r="D397" s="172">
        <v>0.1</v>
      </c>
      <c r="E397" s="172">
        <v>1</v>
      </c>
      <c r="F397" s="172">
        <v>1E-3</v>
      </c>
      <c r="G397" s="174" t="s">
        <v>87</v>
      </c>
      <c r="H397" s="174" t="s">
        <v>8</v>
      </c>
      <c r="I397" s="172">
        <v>300</v>
      </c>
      <c r="J397" s="172">
        <v>1000</v>
      </c>
      <c r="K397" s="172" t="s">
        <v>91</v>
      </c>
      <c r="L397" s="172">
        <v>212.67</v>
      </c>
      <c r="M397" s="172">
        <v>11907</v>
      </c>
      <c r="N397" s="172">
        <v>246.94</v>
      </c>
      <c r="O397" s="172">
        <v>11553</v>
      </c>
    </row>
    <row r="398" spans="2:15" x14ac:dyDescent="0.25">
      <c r="B398" t="str">
        <f t="shared" si="6"/>
        <v>ACV0.010.1300</v>
      </c>
      <c r="C398" s="172" t="s">
        <v>109</v>
      </c>
      <c r="D398" s="172">
        <v>0.1</v>
      </c>
      <c r="E398" s="172">
        <v>1</v>
      </c>
      <c r="F398" s="172">
        <v>0.01</v>
      </c>
      <c r="G398" s="174" t="s">
        <v>87</v>
      </c>
      <c r="H398" s="174" t="s">
        <v>8</v>
      </c>
      <c r="I398" s="172">
        <v>300</v>
      </c>
      <c r="J398" s="172">
        <v>1000</v>
      </c>
      <c r="K398" s="172" t="s">
        <v>91</v>
      </c>
      <c r="L398" s="172">
        <v>5113.2000000000007</v>
      </c>
      <c r="M398" s="172">
        <v>8011.6</v>
      </c>
      <c r="N398" s="172">
        <v>4758</v>
      </c>
      <c r="O398" s="172">
        <v>8011.9</v>
      </c>
    </row>
    <row r="399" spans="2:15" x14ac:dyDescent="0.25">
      <c r="B399" t="str">
        <f t="shared" si="6"/>
        <v>ACV0.00000110.001</v>
      </c>
      <c r="C399" s="172" t="s">
        <v>109</v>
      </c>
      <c r="D399" s="172">
        <v>1</v>
      </c>
      <c r="E399" s="172">
        <v>10</v>
      </c>
      <c r="F399" s="172">
        <v>9.9999999999999995E-7</v>
      </c>
      <c r="G399" s="174" t="s">
        <v>87</v>
      </c>
      <c r="H399" s="174" t="s">
        <v>168</v>
      </c>
      <c r="I399" s="172">
        <v>1E-3</v>
      </c>
      <c r="J399" s="172">
        <v>0.04</v>
      </c>
      <c r="K399" s="172" t="s">
        <v>91</v>
      </c>
      <c r="L399" s="172">
        <v>0.46</v>
      </c>
      <c r="M399" s="172">
        <v>9.1999999999999998E-2</v>
      </c>
      <c r="N399" s="172">
        <v>0.45052999999999999</v>
      </c>
      <c r="O399" s="172">
        <v>9.2199000000000003E-2</v>
      </c>
    </row>
    <row r="400" spans="2:15" x14ac:dyDescent="0.25">
      <c r="B400" t="str">
        <f t="shared" si="6"/>
        <v>ACV0.0000110.001</v>
      </c>
      <c r="C400" s="172" t="s">
        <v>109</v>
      </c>
      <c r="D400" s="172">
        <v>1</v>
      </c>
      <c r="E400" s="172">
        <v>10</v>
      </c>
      <c r="F400" s="172">
        <v>1.0000000000000001E-5</v>
      </c>
      <c r="G400" s="174" t="s">
        <v>87</v>
      </c>
      <c r="H400" s="174" t="s">
        <v>168</v>
      </c>
      <c r="I400" s="172">
        <v>1E-3</v>
      </c>
      <c r="J400" s="172">
        <v>0.04</v>
      </c>
      <c r="K400" s="172" t="s">
        <v>91</v>
      </c>
      <c r="L400" s="172">
        <v>0.46</v>
      </c>
      <c r="M400" s="172">
        <v>9.1967999999999994E-2</v>
      </c>
      <c r="N400" s="172">
        <v>0.45057000000000003</v>
      </c>
      <c r="O400" s="172">
        <v>9.2197000000000001E-2</v>
      </c>
    </row>
    <row r="401" spans="2:15" x14ac:dyDescent="0.25">
      <c r="B401" t="str">
        <f t="shared" si="6"/>
        <v>ACV0.000110.001</v>
      </c>
      <c r="C401" s="172" t="s">
        <v>109</v>
      </c>
      <c r="D401" s="172">
        <v>1</v>
      </c>
      <c r="E401" s="172">
        <v>10</v>
      </c>
      <c r="F401" s="172">
        <v>1E-4</v>
      </c>
      <c r="G401" s="174" t="s">
        <v>87</v>
      </c>
      <c r="H401" s="174" t="s">
        <v>168</v>
      </c>
      <c r="I401" s="172">
        <v>1E-3</v>
      </c>
      <c r="J401" s="172">
        <v>0.04</v>
      </c>
      <c r="K401" s="172" t="s">
        <v>91</v>
      </c>
      <c r="L401" s="172">
        <v>0.46</v>
      </c>
      <c r="M401" s="172">
        <v>9.2019000000000004E-2</v>
      </c>
      <c r="N401" s="172">
        <v>0.45380000000000004</v>
      </c>
      <c r="O401" s="172">
        <v>9.1994000000000006E-2</v>
      </c>
    </row>
    <row r="402" spans="2:15" x14ac:dyDescent="0.25">
      <c r="B402" t="str">
        <f t="shared" si="6"/>
        <v>ACV0.00110.001</v>
      </c>
      <c r="C402" s="172" t="s">
        <v>109</v>
      </c>
      <c r="D402" s="172">
        <v>1</v>
      </c>
      <c r="E402" s="172">
        <v>10</v>
      </c>
      <c r="F402" s="172">
        <v>1E-3</v>
      </c>
      <c r="G402" s="174" t="s">
        <v>87</v>
      </c>
      <c r="H402" s="174" t="s">
        <v>168</v>
      </c>
      <c r="I402" s="172">
        <v>1E-3</v>
      </c>
      <c r="J402" s="172">
        <v>0.04</v>
      </c>
      <c r="K402" s="172" t="s">
        <v>91</v>
      </c>
      <c r="L402" s="172">
        <v>0.71618999999999999</v>
      </c>
      <c r="M402" s="172">
        <v>7.7546000000000004E-2</v>
      </c>
      <c r="N402" s="172">
        <v>0.7149899999999999</v>
      </c>
      <c r="O402" s="172">
        <v>7.7401999999999999E-2</v>
      </c>
    </row>
    <row r="403" spans="2:15" x14ac:dyDescent="0.25">
      <c r="B403" t="str">
        <f t="shared" si="6"/>
        <v>ACV0.0110.001</v>
      </c>
      <c r="C403" s="172" t="s">
        <v>109</v>
      </c>
      <c r="D403" s="172">
        <v>1</v>
      </c>
      <c r="E403" s="172">
        <v>10</v>
      </c>
      <c r="F403" s="172">
        <v>0.01</v>
      </c>
      <c r="G403" s="174" t="s">
        <v>87</v>
      </c>
      <c r="H403" s="174" t="s">
        <v>168</v>
      </c>
      <c r="I403" s="172">
        <v>1E-3</v>
      </c>
      <c r="J403" s="172">
        <v>0.04</v>
      </c>
      <c r="K403" s="172" t="s">
        <v>91</v>
      </c>
      <c r="L403" s="172">
        <v>5.7844999999999995</v>
      </c>
      <c r="M403" s="172">
        <v>1.5263000000000001E-2</v>
      </c>
      <c r="N403" s="172">
        <v>5.7839999999999998</v>
      </c>
      <c r="O403" s="172">
        <v>1.5049999999999999E-2</v>
      </c>
    </row>
    <row r="404" spans="2:15" x14ac:dyDescent="0.25">
      <c r="B404" t="str">
        <f t="shared" si="6"/>
        <v>ACV0.110.001</v>
      </c>
      <c r="C404" s="172" t="s">
        <v>109</v>
      </c>
      <c r="D404" s="172">
        <v>1</v>
      </c>
      <c r="E404" s="172">
        <v>10</v>
      </c>
      <c r="F404" s="172">
        <v>0.1</v>
      </c>
      <c r="G404" s="174" t="s">
        <v>87</v>
      </c>
      <c r="H404" s="174" t="s">
        <v>168</v>
      </c>
      <c r="I404" s="172">
        <v>1E-3</v>
      </c>
      <c r="J404" s="172">
        <v>0.04</v>
      </c>
      <c r="K404" s="172" t="s">
        <v>91</v>
      </c>
      <c r="L404" s="172">
        <v>57.736999999999995</v>
      </c>
      <c r="M404" s="172">
        <v>1.6174E-3</v>
      </c>
      <c r="N404" s="172">
        <v>57.722999999999999</v>
      </c>
      <c r="O404" s="172">
        <v>1.529E-3</v>
      </c>
    </row>
    <row r="405" spans="2:15" x14ac:dyDescent="0.25">
      <c r="B405" t="str">
        <f t="shared" si="6"/>
        <v>ACV0.00000110.04</v>
      </c>
      <c r="C405" s="172" t="s">
        <v>109</v>
      </c>
      <c r="D405" s="172">
        <v>1</v>
      </c>
      <c r="E405" s="172">
        <v>10</v>
      </c>
      <c r="F405" s="172">
        <v>9.9999999999999995E-7</v>
      </c>
      <c r="G405" s="174" t="s">
        <v>87</v>
      </c>
      <c r="H405" s="174" t="s">
        <v>168</v>
      </c>
      <c r="I405" s="172">
        <v>0.04</v>
      </c>
      <c r="J405" s="172">
        <v>1</v>
      </c>
      <c r="K405" s="172" t="s">
        <v>91</v>
      </c>
      <c r="L405" s="172">
        <v>0.25</v>
      </c>
      <c r="M405" s="172">
        <v>8.4000000000000005E-2</v>
      </c>
      <c r="N405" s="172">
        <v>0.22625000000000001</v>
      </c>
      <c r="O405" s="172">
        <v>8.5544999999999996E-2</v>
      </c>
    </row>
    <row r="406" spans="2:15" x14ac:dyDescent="0.25">
      <c r="B406" t="str">
        <f t="shared" si="6"/>
        <v>ACV0.0000110.04</v>
      </c>
      <c r="C406" s="172" t="s">
        <v>109</v>
      </c>
      <c r="D406" s="172">
        <v>1</v>
      </c>
      <c r="E406" s="172">
        <v>10</v>
      </c>
      <c r="F406" s="172">
        <v>1.0000000000000001E-5</v>
      </c>
      <c r="G406" s="174" t="s">
        <v>87</v>
      </c>
      <c r="H406" s="174" t="s">
        <v>168</v>
      </c>
      <c r="I406" s="172">
        <v>0.04</v>
      </c>
      <c r="J406" s="172">
        <v>1</v>
      </c>
      <c r="K406" s="172" t="s">
        <v>91</v>
      </c>
      <c r="L406" s="172">
        <v>0.25</v>
      </c>
      <c r="M406" s="172">
        <v>8.4437999999999999E-2</v>
      </c>
      <c r="N406" s="172">
        <v>0.22632000000000002</v>
      </c>
      <c r="O406" s="172">
        <v>8.5540000000000005E-2</v>
      </c>
    </row>
    <row r="407" spans="2:15" x14ac:dyDescent="0.25">
      <c r="B407" t="str">
        <f t="shared" si="6"/>
        <v>ACV0.000110.04</v>
      </c>
      <c r="C407" s="172" t="s">
        <v>109</v>
      </c>
      <c r="D407" s="172">
        <v>1</v>
      </c>
      <c r="E407" s="172">
        <v>10</v>
      </c>
      <c r="F407" s="172">
        <v>1E-4</v>
      </c>
      <c r="G407" s="174" t="s">
        <v>87</v>
      </c>
      <c r="H407" s="174" t="s">
        <v>168</v>
      </c>
      <c r="I407" s="172">
        <v>0.04</v>
      </c>
      <c r="J407" s="172">
        <v>1</v>
      </c>
      <c r="K407" s="172" t="s">
        <v>91</v>
      </c>
      <c r="L407" s="172">
        <v>0.25</v>
      </c>
      <c r="M407" s="172">
        <v>8.4682999999999994E-2</v>
      </c>
      <c r="N407" s="172">
        <v>0.23198000000000002</v>
      </c>
      <c r="O407" s="172">
        <v>8.5126999999999994E-2</v>
      </c>
    </row>
    <row r="408" spans="2:15" x14ac:dyDescent="0.25">
      <c r="B408" t="str">
        <f t="shared" si="6"/>
        <v>ACV0.00110.04</v>
      </c>
      <c r="C408" s="172" t="s">
        <v>109</v>
      </c>
      <c r="D408" s="172">
        <v>1</v>
      </c>
      <c r="E408" s="172">
        <v>10</v>
      </c>
      <c r="F408" s="172">
        <v>1E-3</v>
      </c>
      <c r="G408" s="174" t="s">
        <v>87</v>
      </c>
      <c r="H408" s="174" t="s">
        <v>168</v>
      </c>
      <c r="I408" s="172">
        <v>0.04</v>
      </c>
      <c r="J408" s="172">
        <v>1</v>
      </c>
      <c r="K408" s="172" t="s">
        <v>91</v>
      </c>
      <c r="L408" s="172">
        <v>0.59427999999999992</v>
      </c>
      <c r="M408" s="172">
        <v>6.3506000000000007E-2</v>
      </c>
      <c r="N408" s="172">
        <v>0.59283999999999992</v>
      </c>
      <c r="O408" s="172">
        <v>6.3329999999999997E-2</v>
      </c>
    </row>
    <row r="409" spans="2:15" x14ac:dyDescent="0.25">
      <c r="B409" t="str">
        <f t="shared" si="6"/>
        <v>ACV0.0110.04</v>
      </c>
      <c r="C409" s="172" t="s">
        <v>109</v>
      </c>
      <c r="D409" s="172">
        <v>1</v>
      </c>
      <c r="E409" s="172">
        <v>10</v>
      </c>
      <c r="F409" s="172">
        <v>0.01</v>
      </c>
      <c r="G409" s="174" t="s">
        <v>87</v>
      </c>
      <c r="H409" s="174" t="s">
        <v>168</v>
      </c>
      <c r="I409" s="172">
        <v>0.04</v>
      </c>
      <c r="J409" s="172">
        <v>1</v>
      </c>
      <c r="K409" s="172" t="s">
        <v>91</v>
      </c>
      <c r="L409" s="172">
        <v>5.7722999999999995</v>
      </c>
      <c r="M409" s="172">
        <v>1.0442999999999999E-2</v>
      </c>
      <c r="N409" s="172">
        <v>5.7717000000000001</v>
      </c>
      <c r="O409" s="172">
        <v>1.0227E-2</v>
      </c>
    </row>
    <row r="410" spans="2:15" x14ac:dyDescent="0.25">
      <c r="B410" t="str">
        <f t="shared" si="6"/>
        <v>ACV0.110.04</v>
      </c>
      <c r="C410" s="172" t="s">
        <v>109</v>
      </c>
      <c r="D410" s="172">
        <v>1</v>
      </c>
      <c r="E410" s="172">
        <v>10</v>
      </c>
      <c r="F410" s="172">
        <v>0.1</v>
      </c>
      <c r="G410" s="174" t="s">
        <v>87</v>
      </c>
      <c r="H410" s="174" t="s">
        <v>168</v>
      </c>
      <c r="I410" s="172">
        <v>0.04</v>
      </c>
      <c r="J410" s="172">
        <v>1</v>
      </c>
      <c r="K410" s="172" t="s">
        <v>91</v>
      </c>
      <c r="L410" s="172">
        <v>57.735999999999997</v>
      </c>
      <c r="M410" s="172">
        <v>1.1207000000000001E-3</v>
      </c>
      <c r="N410" s="172">
        <v>57.725999999999999</v>
      </c>
      <c r="O410" s="172">
        <v>1.0323000000000001E-3</v>
      </c>
    </row>
    <row r="411" spans="2:15" x14ac:dyDescent="0.25">
      <c r="B411" t="str">
        <f t="shared" si="6"/>
        <v>ACV0.00000111</v>
      </c>
      <c r="C411" s="172" t="s">
        <v>109</v>
      </c>
      <c r="D411" s="172">
        <v>1</v>
      </c>
      <c r="E411" s="172">
        <v>10</v>
      </c>
      <c r="F411" s="172">
        <v>9.9999999999999995E-7</v>
      </c>
      <c r="G411" s="174" t="s">
        <v>87</v>
      </c>
      <c r="H411" s="174" t="s">
        <v>168</v>
      </c>
      <c r="I411" s="172">
        <v>1</v>
      </c>
      <c r="J411" s="172">
        <v>20</v>
      </c>
      <c r="K411" s="172" t="s">
        <v>91</v>
      </c>
      <c r="L411" s="172">
        <v>0.28000000000000003</v>
      </c>
      <c r="M411" s="172">
        <v>0.16</v>
      </c>
      <c r="N411" s="172">
        <v>0.22835</v>
      </c>
      <c r="O411" s="172">
        <v>0.16434000000000001</v>
      </c>
    </row>
    <row r="412" spans="2:15" x14ac:dyDescent="0.25">
      <c r="B412" t="str">
        <f t="shared" si="6"/>
        <v>ACV0.0000111</v>
      </c>
      <c r="C412" s="172" t="s">
        <v>109</v>
      </c>
      <c r="D412" s="172">
        <v>1</v>
      </c>
      <c r="E412" s="172">
        <v>10</v>
      </c>
      <c r="F412" s="172">
        <v>1.0000000000000001E-5</v>
      </c>
      <c r="G412" s="174" t="s">
        <v>87</v>
      </c>
      <c r="H412" s="174" t="s">
        <v>168</v>
      </c>
      <c r="I412" s="172">
        <v>1</v>
      </c>
      <c r="J412" s="172">
        <v>20</v>
      </c>
      <c r="K412" s="172" t="s">
        <v>91</v>
      </c>
      <c r="L412" s="172">
        <v>0.28000000000000003</v>
      </c>
      <c r="M412" s="172">
        <v>0.16134000000000001</v>
      </c>
      <c r="N412" s="172">
        <v>0.22837000000000002</v>
      </c>
      <c r="O412" s="172">
        <v>0.16434000000000001</v>
      </c>
    </row>
    <row r="413" spans="2:15" x14ac:dyDescent="0.25">
      <c r="B413" t="str">
        <f t="shared" si="6"/>
        <v>ACV0.000111</v>
      </c>
      <c r="C413" s="172" t="s">
        <v>109</v>
      </c>
      <c r="D413" s="172">
        <v>1</v>
      </c>
      <c r="E413" s="172">
        <v>10</v>
      </c>
      <c r="F413" s="172">
        <v>1E-4</v>
      </c>
      <c r="G413" s="174" t="s">
        <v>87</v>
      </c>
      <c r="H413" s="174" t="s">
        <v>168</v>
      </c>
      <c r="I413" s="172">
        <v>1</v>
      </c>
      <c r="J413" s="172">
        <v>20</v>
      </c>
      <c r="K413" s="172" t="s">
        <v>91</v>
      </c>
      <c r="L413" s="172">
        <v>0.28000000000000003</v>
      </c>
      <c r="M413" s="172">
        <v>0.16156000000000001</v>
      </c>
      <c r="N413" s="172">
        <v>0.23295000000000002</v>
      </c>
      <c r="O413" s="172">
        <v>0.16397</v>
      </c>
    </row>
    <row r="414" spans="2:15" x14ac:dyDescent="0.25">
      <c r="B414" t="str">
        <f t="shared" si="6"/>
        <v>ACV0.00111</v>
      </c>
      <c r="C414" s="172" t="s">
        <v>109</v>
      </c>
      <c r="D414" s="172">
        <v>1</v>
      </c>
      <c r="E414" s="172">
        <v>10</v>
      </c>
      <c r="F414" s="172">
        <v>1E-3</v>
      </c>
      <c r="G414" s="174" t="s">
        <v>87</v>
      </c>
      <c r="H414" s="174" t="s">
        <v>168</v>
      </c>
      <c r="I414" s="172">
        <v>1</v>
      </c>
      <c r="J414" s="172">
        <v>20</v>
      </c>
      <c r="K414" s="172" t="s">
        <v>91</v>
      </c>
      <c r="L414" s="172">
        <v>0.56385999999999992</v>
      </c>
      <c r="M414" s="172">
        <v>0.14001</v>
      </c>
      <c r="N414" s="172">
        <v>0.55818000000000001</v>
      </c>
      <c r="O414" s="172">
        <v>0.14005999999999999</v>
      </c>
    </row>
    <row r="415" spans="2:15" x14ac:dyDescent="0.25">
      <c r="B415" t="str">
        <f t="shared" ref="B415:B478" si="7">CONCATENATE(C415,F415,D415,I415)</f>
        <v>ACV0.0111</v>
      </c>
      <c r="C415" s="172" t="s">
        <v>109</v>
      </c>
      <c r="D415" s="172">
        <v>1</v>
      </c>
      <c r="E415" s="172">
        <v>10</v>
      </c>
      <c r="F415" s="172">
        <v>0.01</v>
      </c>
      <c r="G415" s="174" t="s">
        <v>87</v>
      </c>
      <c r="H415" s="174" t="s">
        <v>168</v>
      </c>
      <c r="I415" s="172">
        <v>1</v>
      </c>
      <c r="J415" s="172">
        <v>20</v>
      </c>
      <c r="K415" s="172" t="s">
        <v>91</v>
      </c>
      <c r="L415" s="172">
        <v>5.7577999999999996</v>
      </c>
      <c r="M415" s="172">
        <v>3.1829000000000003E-2</v>
      </c>
      <c r="N415" s="172">
        <v>5.7554999999999996</v>
      </c>
      <c r="O415" s="172">
        <v>3.1387999999999999E-2</v>
      </c>
    </row>
    <row r="416" spans="2:15" x14ac:dyDescent="0.25">
      <c r="B416" t="str">
        <f t="shared" si="7"/>
        <v>ACV0.111</v>
      </c>
      <c r="C416" s="172" t="s">
        <v>109</v>
      </c>
      <c r="D416" s="172">
        <v>1</v>
      </c>
      <c r="E416" s="172">
        <v>10</v>
      </c>
      <c r="F416" s="172">
        <v>0.1</v>
      </c>
      <c r="G416" s="174" t="s">
        <v>87</v>
      </c>
      <c r="H416" s="174" t="s">
        <v>168</v>
      </c>
      <c r="I416" s="172">
        <v>1</v>
      </c>
      <c r="J416" s="172">
        <v>20</v>
      </c>
      <c r="K416" s="172" t="s">
        <v>91</v>
      </c>
      <c r="L416" s="172">
        <v>57.734999999999999</v>
      </c>
      <c r="M416" s="172">
        <v>3.4134999999999999E-3</v>
      </c>
      <c r="N416" s="172">
        <v>57.704999999999998</v>
      </c>
      <c r="O416" s="172">
        <v>3.222E-3</v>
      </c>
    </row>
    <row r="417" spans="2:15" x14ac:dyDescent="0.25">
      <c r="B417" t="str">
        <f t="shared" si="7"/>
        <v>ACV0.000001120</v>
      </c>
      <c r="C417" s="172" t="s">
        <v>109</v>
      </c>
      <c r="D417" s="172">
        <v>1</v>
      </c>
      <c r="E417" s="172">
        <v>10</v>
      </c>
      <c r="F417" s="172">
        <v>9.9999999999999995E-7</v>
      </c>
      <c r="G417" s="174" t="s">
        <v>87</v>
      </c>
      <c r="H417" s="174" t="s">
        <v>168</v>
      </c>
      <c r="I417" s="172">
        <v>20</v>
      </c>
      <c r="J417" s="172">
        <v>50</v>
      </c>
      <c r="K417" s="172" t="s">
        <v>91</v>
      </c>
      <c r="L417" s="172">
        <v>0.24</v>
      </c>
      <c r="M417" s="172">
        <v>0.35</v>
      </c>
      <c r="N417" s="172">
        <v>0.22967000000000001</v>
      </c>
      <c r="O417" s="172">
        <v>0.34776000000000001</v>
      </c>
    </row>
    <row r="418" spans="2:15" x14ac:dyDescent="0.25">
      <c r="B418" t="str">
        <f t="shared" si="7"/>
        <v>ACV0.00001120</v>
      </c>
      <c r="C418" s="172" t="s">
        <v>109</v>
      </c>
      <c r="D418" s="172">
        <v>1</v>
      </c>
      <c r="E418" s="172">
        <v>10</v>
      </c>
      <c r="F418" s="172">
        <v>1.0000000000000001E-5</v>
      </c>
      <c r="G418" s="174" t="s">
        <v>87</v>
      </c>
      <c r="H418" s="174" t="s">
        <v>168</v>
      </c>
      <c r="I418" s="172">
        <v>20</v>
      </c>
      <c r="J418" s="172">
        <v>50</v>
      </c>
      <c r="K418" s="172" t="s">
        <v>91</v>
      </c>
      <c r="L418" s="172">
        <v>0.24</v>
      </c>
      <c r="M418" s="172">
        <v>0.35</v>
      </c>
      <c r="N418" s="172">
        <v>0.22973000000000002</v>
      </c>
      <c r="O418" s="172">
        <v>0.34775</v>
      </c>
    </row>
    <row r="419" spans="2:15" x14ac:dyDescent="0.25">
      <c r="B419" t="str">
        <f t="shared" si="7"/>
        <v>ACV0.0001120</v>
      </c>
      <c r="C419" s="172" t="s">
        <v>109</v>
      </c>
      <c r="D419" s="172">
        <v>1</v>
      </c>
      <c r="E419" s="172">
        <v>10</v>
      </c>
      <c r="F419" s="172">
        <v>1E-4</v>
      </c>
      <c r="G419" s="174" t="s">
        <v>87</v>
      </c>
      <c r="H419" s="174" t="s">
        <v>168</v>
      </c>
      <c r="I419" s="172">
        <v>20</v>
      </c>
      <c r="J419" s="172">
        <v>50</v>
      </c>
      <c r="K419" s="172" t="s">
        <v>91</v>
      </c>
      <c r="L419" s="172">
        <v>0.24</v>
      </c>
      <c r="M419" s="172">
        <v>0.35</v>
      </c>
      <c r="N419" s="172">
        <v>0.23282</v>
      </c>
      <c r="O419" s="172">
        <v>0.34749000000000002</v>
      </c>
    </row>
    <row r="420" spans="2:15" x14ac:dyDescent="0.25">
      <c r="B420" t="str">
        <f t="shared" si="7"/>
        <v>ACV0.001120</v>
      </c>
      <c r="C420" s="172" t="s">
        <v>109</v>
      </c>
      <c r="D420" s="172">
        <v>1</v>
      </c>
      <c r="E420" s="172">
        <v>10</v>
      </c>
      <c r="F420" s="172">
        <v>1E-3</v>
      </c>
      <c r="G420" s="174" t="s">
        <v>87</v>
      </c>
      <c r="H420" s="174" t="s">
        <v>168</v>
      </c>
      <c r="I420" s="172">
        <v>20</v>
      </c>
      <c r="J420" s="172">
        <v>50</v>
      </c>
      <c r="K420" s="172" t="s">
        <v>91</v>
      </c>
      <c r="L420" s="172">
        <v>0.50357999999999992</v>
      </c>
      <c r="M420" s="172">
        <v>0.32533000000000001</v>
      </c>
      <c r="N420" s="172">
        <v>0.49042000000000002</v>
      </c>
      <c r="O420" s="172">
        <v>0.32615</v>
      </c>
    </row>
    <row r="421" spans="2:15" x14ac:dyDescent="0.25">
      <c r="B421" t="str">
        <f t="shared" si="7"/>
        <v>ACV0.01120</v>
      </c>
      <c r="C421" s="172" t="s">
        <v>109</v>
      </c>
      <c r="D421" s="172">
        <v>1</v>
      </c>
      <c r="E421" s="172">
        <v>10</v>
      </c>
      <c r="F421" s="172">
        <v>0.01</v>
      </c>
      <c r="G421" s="174" t="s">
        <v>87</v>
      </c>
      <c r="H421" s="174" t="s">
        <v>168</v>
      </c>
      <c r="I421" s="172">
        <v>20</v>
      </c>
      <c r="J421" s="172">
        <v>50</v>
      </c>
      <c r="K421" s="172" t="s">
        <v>91</v>
      </c>
      <c r="L421" s="172">
        <v>5.6913</v>
      </c>
      <c r="M421" s="172">
        <v>0.11808</v>
      </c>
      <c r="N421" s="172">
        <v>5.6846999999999994</v>
      </c>
      <c r="O421" s="172">
        <v>0.11766</v>
      </c>
    </row>
    <row r="422" spans="2:15" x14ac:dyDescent="0.25">
      <c r="B422" t="str">
        <f t="shared" si="7"/>
        <v>ACV0.1120</v>
      </c>
      <c r="C422" s="172" t="s">
        <v>109</v>
      </c>
      <c r="D422" s="172">
        <v>1</v>
      </c>
      <c r="E422" s="172">
        <v>10</v>
      </c>
      <c r="F422" s="172">
        <v>0.1</v>
      </c>
      <c r="G422" s="174" t="s">
        <v>87</v>
      </c>
      <c r="H422" s="174" t="s">
        <v>168</v>
      </c>
      <c r="I422" s="172">
        <v>20</v>
      </c>
      <c r="J422" s="172">
        <v>50</v>
      </c>
      <c r="K422" s="172" t="s">
        <v>91</v>
      </c>
      <c r="L422" s="172">
        <v>57.727999999999994</v>
      </c>
      <c r="M422" s="172">
        <v>1.3146E-2</v>
      </c>
      <c r="N422" s="172">
        <v>57.620999999999995</v>
      </c>
      <c r="O422" s="172">
        <v>1.289E-2</v>
      </c>
    </row>
    <row r="423" spans="2:15" x14ac:dyDescent="0.25">
      <c r="B423" t="str">
        <f t="shared" si="7"/>
        <v>ACV0.000001150</v>
      </c>
      <c r="C423" s="172" t="s">
        <v>109</v>
      </c>
      <c r="D423" s="172">
        <v>1</v>
      </c>
      <c r="E423" s="172">
        <v>10</v>
      </c>
      <c r="F423" s="172">
        <v>9.9999999999999995E-7</v>
      </c>
      <c r="G423" s="174" t="s">
        <v>87</v>
      </c>
      <c r="H423" s="174" t="s">
        <v>168</v>
      </c>
      <c r="I423" s="172">
        <v>50</v>
      </c>
      <c r="J423" s="172">
        <v>100</v>
      </c>
      <c r="K423" s="172" t="s">
        <v>91</v>
      </c>
      <c r="L423" s="172">
        <v>0.27</v>
      </c>
      <c r="M423" s="172">
        <v>0.94</v>
      </c>
      <c r="N423" s="172">
        <v>0.22603000000000001</v>
      </c>
      <c r="O423" s="172">
        <v>0.94120999999999999</v>
      </c>
    </row>
    <row r="424" spans="2:15" x14ac:dyDescent="0.25">
      <c r="B424" t="str">
        <f t="shared" si="7"/>
        <v>ACV0.00001150</v>
      </c>
      <c r="C424" s="172" t="s">
        <v>109</v>
      </c>
      <c r="D424" s="172">
        <v>1</v>
      </c>
      <c r="E424" s="172">
        <v>10</v>
      </c>
      <c r="F424" s="172">
        <v>1.0000000000000001E-5</v>
      </c>
      <c r="G424" s="174" t="s">
        <v>87</v>
      </c>
      <c r="H424" s="174" t="s">
        <v>168</v>
      </c>
      <c r="I424" s="172">
        <v>50</v>
      </c>
      <c r="J424" s="172">
        <v>100</v>
      </c>
      <c r="K424" s="172" t="s">
        <v>91</v>
      </c>
      <c r="L424" s="172">
        <v>0.27</v>
      </c>
      <c r="M424" s="172">
        <v>0.93759000000000003</v>
      </c>
      <c r="N424" s="172">
        <v>0.22604000000000002</v>
      </c>
      <c r="O424" s="172">
        <v>0.94120999999999999</v>
      </c>
    </row>
    <row r="425" spans="2:15" x14ac:dyDescent="0.25">
      <c r="B425" t="str">
        <f t="shared" si="7"/>
        <v>ACV0.0001150</v>
      </c>
      <c r="C425" s="172" t="s">
        <v>109</v>
      </c>
      <c r="D425" s="172">
        <v>1</v>
      </c>
      <c r="E425" s="172">
        <v>10</v>
      </c>
      <c r="F425" s="172">
        <v>1E-4</v>
      </c>
      <c r="G425" s="174" t="s">
        <v>87</v>
      </c>
      <c r="H425" s="174" t="s">
        <v>168</v>
      </c>
      <c r="I425" s="172">
        <v>50</v>
      </c>
      <c r="J425" s="172">
        <v>100</v>
      </c>
      <c r="K425" s="172" t="s">
        <v>91</v>
      </c>
      <c r="L425" s="172">
        <v>0.27</v>
      </c>
      <c r="M425" s="172">
        <v>0.93767999999999996</v>
      </c>
      <c r="N425" s="172">
        <v>0.22761000000000001</v>
      </c>
      <c r="O425" s="172">
        <v>0.94106999999999996</v>
      </c>
    </row>
    <row r="426" spans="2:15" x14ac:dyDescent="0.25">
      <c r="B426" t="str">
        <f t="shared" si="7"/>
        <v>ACV0.001150</v>
      </c>
      <c r="C426" s="172" t="s">
        <v>109</v>
      </c>
      <c r="D426" s="172">
        <v>1</v>
      </c>
      <c r="E426" s="172">
        <v>10</v>
      </c>
      <c r="F426" s="172">
        <v>1E-3</v>
      </c>
      <c r="G426" s="174" t="s">
        <v>87</v>
      </c>
      <c r="H426" s="174" t="s">
        <v>168</v>
      </c>
      <c r="I426" s="172">
        <v>50</v>
      </c>
      <c r="J426" s="172">
        <v>100</v>
      </c>
      <c r="K426" s="172" t="s">
        <v>91</v>
      </c>
      <c r="L426" s="172">
        <v>0.38941999999999999</v>
      </c>
      <c r="M426" s="172">
        <v>0.92691999999999997</v>
      </c>
      <c r="N426" s="172">
        <v>0.37412000000000001</v>
      </c>
      <c r="O426" s="172">
        <v>0.92813000000000001</v>
      </c>
    </row>
    <row r="427" spans="2:15" x14ac:dyDescent="0.25">
      <c r="B427" t="str">
        <f t="shared" si="7"/>
        <v>ACV0.01150</v>
      </c>
      <c r="C427" s="172" t="s">
        <v>109</v>
      </c>
      <c r="D427" s="172">
        <v>1</v>
      </c>
      <c r="E427" s="172">
        <v>10</v>
      </c>
      <c r="F427" s="172">
        <v>0.01</v>
      </c>
      <c r="G427" s="174" t="s">
        <v>87</v>
      </c>
      <c r="H427" s="174" t="s">
        <v>168</v>
      </c>
      <c r="I427" s="172">
        <v>50</v>
      </c>
      <c r="J427" s="172">
        <v>100</v>
      </c>
      <c r="K427" s="172" t="s">
        <v>91</v>
      </c>
      <c r="L427" s="172">
        <v>5.3091999999999997</v>
      </c>
      <c r="M427" s="172">
        <v>0.59367999999999999</v>
      </c>
      <c r="N427" s="172">
        <v>5.2965</v>
      </c>
      <c r="O427" s="172">
        <v>0.59386000000000005</v>
      </c>
    </row>
    <row r="428" spans="2:15" x14ac:dyDescent="0.25">
      <c r="B428" t="str">
        <f t="shared" si="7"/>
        <v>ACV0.1150</v>
      </c>
      <c r="C428" s="172" t="s">
        <v>109</v>
      </c>
      <c r="D428" s="172">
        <v>1</v>
      </c>
      <c r="E428" s="172">
        <v>10</v>
      </c>
      <c r="F428" s="172">
        <v>0.1</v>
      </c>
      <c r="G428" s="174" t="s">
        <v>87</v>
      </c>
      <c r="H428" s="174" t="s">
        <v>168</v>
      </c>
      <c r="I428" s="172">
        <v>50</v>
      </c>
      <c r="J428" s="172">
        <v>100</v>
      </c>
      <c r="K428" s="172" t="s">
        <v>91</v>
      </c>
      <c r="L428" s="172">
        <v>57.664999999999999</v>
      </c>
      <c r="M428" s="172">
        <v>8.7822999999999998E-2</v>
      </c>
      <c r="N428" s="172">
        <v>57.152999999999999</v>
      </c>
      <c r="O428" s="172">
        <v>8.7461999999999998E-2</v>
      </c>
    </row>
    <row r="429" spans="2:15" x14ac:dyDescent="0.25">
      <c r="B429" t="str">
        <f t="shared" si="7"/>
        <v>ACV0.0000011100</v>
      </c>
      <c r="C429" s="172" t="s">
        <v>109</v>
      </c>
      <c r="D429" s="172">
        <v>1</v>
      </c>
      <c r="E429" s="172">
        <v>10</v>
      </c>
      <c r="F429" s="172">
        <v>9.9999999999999995E-7</v>
      </c>
      <c r="G429" s="174" t="s">
        <v>87</v>
      </c>
      <c r="H429" s="174" t="s">
        <v>168</v>
      </c>
      <c r="I429" s="172">
        <v>100</v>
      </c>
      <c r="J429" s="172">
        <v>300</v>
      </c>
      <c r="K429" s="172" t="s">
        <v>91</v>
      </c>
      <c r="L429" s="172">
        <v>1.2</v>
      </c>
      <c r="M429" s="172">
        <v>3.5</v>
      </c>
      <c r="N429" s="172">
        <v>1.1358999999999999</v>
      </c>
      <c r="O429" s="172">
        <v>3.4830999999999999</v>
      </c>
    </row>
    <row r="430" spans="2:15" x14ac:dyDescent="0.25">
      <c r="B430" t="str">
        <f t="shared" si="7"/>
        <v>ACV0.000011100</v>
      </c>
      <c r="C430" s="172" t="s">
        <v>109</v>
      </c>
      <c r="D430" s="172">
        <v>1</v>
      </c>
      <c r="E430" s="172">
        <v>10</v>
      </c>
      <c r="F430" s="172">
        <v>1.0000000000000001E-5</v>
      </c>
      <c r="G430" s="174" t="s">
        <v>87</v>
      </c>
      <c r="H430" s="174" t="s">
        <v>168</v>
      </c>
      <c r="I430" s="172">
        <v>100</v>
      </c>
      <c r="J430" s="172">
        <v>300</v>
      </c>
      <c r="K430" s="172" t="s">
        <v>91</v>
      </c>
      <c r="L430" s="172">
        <v>1.2</v>
      </c>
      <c r="M430" s="172">
        <v>3.5</v>
      </c>
      <c r="N430" s="172">
        <v>1.1358999999999999</v>
      </c>
      <c r="O430" s="172">
        <v>3.4830999999999999</v>
      </c>
    </row>
    <row r="431" spans="2:15" x14ac:dyDescent="0.25">
      <c r="B431" t="str">
        <f t="shared" si="7"/>
        <v>ACV0.00011100</v>
      </c>
      <c r="C431" s="172" t="s">
        <v>109</v>
      </c>
      <c r="D431" s="172">
        <v>1</v>
      </c>
      <c r="E431" s="172">
        <v>10</v>
      </c>
      <c r="F431" s="172">
        <v>1E-4</v>
      </c>
      <c r="G431" s="174" t="s">
        <v>87</v>
      </c>
      <c r="H431" s="174" t="s">
        <v>168</v>
      </c>
      <c r="I431" s="172">
        <v>100</v>
      </c>
      <c r="J431" s="172">
        <v>300</v>
      </c>
      <c r="K431" s="172" t="s">
        <v>91</v>
      </c>
      <c r="L431" s="172">
        <v>1.2</v>
      </c>
      <c r="M431" s="172">
        <v>3.5</v>
      </c>
      <c r="N431" s="172">
        <v>1.1365000000000001</v>
      </c>
      <c r="O431" s="172">
        <v>3.4830000000000001</v>
      </c>
    </row>
    <row r="432" spans="2:15" x14ac:dyDescent="0.25">
      <c r="B432" t="str">
        <f t="shared" si="7"/>
        <v>ACV0.0011100</v>
      </c>
      <c r="C432" s="172" t="s">
        <v>109</v>
      </c>
      <c r="D432" s="172">
        <v>1</v>
      </c>
      <c r="E432" s="172">
        <v>10</v>
      </c>
      <c r="F432" s="172">
        <v>1E-3</v>
      </c>
      <c r="G432" s="174" t="s">
        <v>87</v>
      </c>
      <c r="H432" s="174" t="s">
        <v>168</v>
      </c>
      <c r="I432" s="172">
        <v>100</v>
      </c>
      <c r="J432" s="172">
        <v>300</v>
      </c>
      <c r="K432" s="172" t="s">
        <v>91</v>
      </c>
      <c r="L432" s="172">
        <v>1.2</v>
      </c>
      <c r="M432" s="172">
        <v>3.5</v>
      </c>
      <c r="N432" s="172">
        <v>1.1754</v>
      </c>
      <c r="O432" s="172">
        <v>3.4796</v>
      </c>
    </row>
    <row r="433" spans="2:15" x14ac:dyDescent="0.25">
      <c r="B433" t="str">
        <f t="shared" si="7"/>
        <v>ACV0.011100</v>
      </c>
      <c r="C433" s="172" t="s">
        <v>109</v>
      </c>
      <c r="D433" s="172">
        <v>1</v>
      </c>
      <c r="E433" s="172">
        <v>10</v>
      </c>
      <c r="F433" s="172">
        <v>0.01</v>
      </c>
      <c r="G433" s="174" t="s">
        <v>87</v>
      </c>
      <c r="H433" s="174" t="s">
        <v>168</v>
      </c>
      <c r="I433" s="172">
        <v>100</v>
      </c>
      <c r="J433" s="172">
        <v>300</v>
      </c>
      <c r="K433" s="172" t="s">
        <v>91</v>
      </c>
      <c r="L433" s="172">
        <v>4.1894999999999998</v>
      </c>
      <c r="M433" s="172">
        <v>3.2244000000000002</v>
      </c>
      <c r="N433" s="172">
        <v>4.1678999999999995</v>
      </c>
      <c r="O433" s="172">
        <v>3.2259000000000002</v>
      </c>
    </row>
    <row r="434" spans="2:15" x14ac:dyDescent="0.25">
      <c r="B434" t="str">
        <f t="shared" si="7"/>
        <v>ACV0.11100</v>
      </c>
      <c r="C434" s="172" t="s">
        <v>109</v>
      </c>
      <c r="D434" s="172">
        <v>1</v>
      </c>
      <c r="E434" s="172">
        <v>10</v>
      </c>
      <c r="F434" s="172">
        <v>0.1</v>
      </c>
      <c r="G434" s="174" t="s">
        <v>87</v>
      </c>
      <c r="H434" s="174" t="s">
        <v>168</v>
      </c>
      <c r="I434" s="172">
        <v>100</v>
      </c>
      <c r="J434" s="172">
        <v>300</v>
      </c>
      <c r="K434" s="172" t="s">
        <v>91</v>
      </c>
      <c r="L434" s="172">
        <v>56.806999999999995</v>
      </c>
      <c r="M434" s="172">
        <v>1.1229</v>
      </c>
      <c r="N434" s="172">
        <v>54.693999999999996</v>
      </c>
      <c r="O434" s="172">
        <v>1.1224000000000001</v>
      </c>
    </row>
    <row r="435" spans="2:15" x14ac:dyDescent="0.25">
      <c r="B435" t="str">
        <f t="shared" si="7"/>
        <v>ACV0.0000011300</v>
      </c>
      <c r="C435" s="172" t="s">
        <v>109</v>
      </c>
      <c r="D435" s="172">
        <v>1</v>
      </c>
      <c r="E435" s="172">
        <v>10</v>
      </c>
      <c r="F435" s="172">
        <v>9.9999999999999995E-7</v>
      </c>
      <c r="G435" s="174" t="s">
        <v>87</v>
      </c>
      <c r="H435" s="174" t="s">
        <v>168</v>
      </c>
      <c r="I435" s="172">
        <v>300</v>
      </c>
      <c r="J435" s="172">
        <v>1000</v>
      </c>
      <c r="K435" s="172" t="s">
        <v>91</v>
      </c>
      <c r="L435" s="172">
        <v>0.83</v>
      </c>
      <c r="M435" s="172">
        <v>12</v>
      </c>
      <c r="N435" s="172">
        <v>1.127</v>
      </c>
      <c r="O435" s="172">
        <v>11.688000000000001</v>
      </c>
    </row>
    <row r="436" spans="2:15" x14ac:dyDescent="0.25">
      <c r="B436" t="str">
        <f t="shared" si="7"/>
        <v>ACV0.000011300</v>
      </c>
      <c r="C436" s="172" t="s">
        <v>109</v>
      </c>
      <c r="D436" s="172">
        <v>1</v>
      </c>
      <c r="E436" s="172">
        <v>10</v>
      </c>
      <c r="F436" s="172">
        <v>1.0000000000000001E-5</v>
      </c>
      <c r="G436" s="174" t="s">
        <v>87</v>
      </c>
      <c r="H436" s="174" t="s">
        <v>168</v>
      </c>
      <c r="I436" s="172">
        <v>300</v>
      </c>
      <c r="J436" s="172">
        <v>1000</v>
      </c>
      <c r="K436" s="172" t="s">
        <v>91</v>
      </c>
      <c r="L436" s="172">
        <v>0.83</v>
      </c>
      <c r="M436" s="172">
        <v>11.988</v>
      </c>
      <c r="N436" s="172">
        <v>1.127</v>
      </c>
      <c r="O436" s="172">
        <v>11.688000000000001</v>
      </c>
    </row>
    <row r="437" spans="2:15" x14ac:dyDescent="0.25">
      <c r="B437" t="str">
        <f t="shared" si="7"/>
        <v>ACV0.00011300</v>
      </c>
      <c r="C437" s="172" t="s">
        <v>109</v>
      </c>
      <c r="D437" s="172">
        <v>1</v>
      </c>
      <c r="E437" s="172">
        <v>10</v>
      </c>
      <c r="F437" s="172">
        <v>1E-4</v>
      </c>
      <c r="G437" s="174" t="s">
        <v>87</v>
      </c>
      <c r="H437" s="174" t="s">
        <v>168</v>
      </c>
      <c r="I437" s="172">
        <v>300</v>
      </c>
      <c r="J437" s="172">
        <v>1000</v>
      </c>
      <c r="K437" s="172" t="s">
        <v>91</v>
      </c>
      <c r="L437" s="172">
        <v>0.83</v>
      </c>
      <c r="M437" s="172">
        <v>11.988</v>
      </c>
      <c r="N437" s="172">
        <v>1.1272</v>
      </c>
      <c r="O437" s="172">
        <v>11.688000000000001</v>
      </c>
    </row>
    <row r="438" spans="2:15" x14ac:dyDescent="0.25">
      <c r="B438" t="str">
        <f t="shared" si="7"/>
        <v>ACV0.0011300</v>
      </c>
      <c r="C438" s="172" t="s">
        <v>109</v>
      </c>
      <c r="D438" s="172">
        <v>1</v>
      </c>
      <c r="E438" s="172">
        <v>10</v>
      </c>
      <c r="F438" s="172">
        <v>1E-3</v>
      </c>
      <c r="G438" s="174" t="s">
        <v>87</v>
      </c>
      <c r="H438" s="174" t="s">
        <v>168</v>
      </c>
      <c r="I438" s="172">
        <v>300</v>
      </c>
      <c r="J438" s="172">
        <v>1000</v>
      </c>
      <c r="K438" s="172" t="s">
        <v>91</v>
      </c>
      <c r="L438" s="172">
        <v>0.84662999999999999</v>
      </c>
      <c r="M438" s="172">
        <v>11.986000000000001</v>
      </c>
      <c r="N438" s="172">
        <v>1.141</v>
      </c>
      <c r="O438" s="172">
        <v>11.686999999999999</v>
      </c>
    </row>
    <row r="439" spans="2:15" x14ac:dyDescent="0.25">
      <c r="B439" t="str">
        <f t="shared" si="7"/>
        <v>ACV0.011300</v>
      </c>
      <c r="C439" s="172" t="s">
        <v>109</v>
      </c>
      <c r="D439" s="172">
        <v>1</v>
      </c>
      <c r="E439" s="172">
        <v>10</v>
      </c>
      <c r="F439" s="172">
        <v>0.01</v>
      </c>
      <c r="G439" s="174" t="s">
        <v>87</v>
      </c>
      <c r="H439" s="174" t="s">
        <v>168</v>
      </c>
      <c r="I439" s="172">
        <v>300</v>
      </c>
      <c r="J439" s="172">
        <v>1000</v>
      </c>
      <c r="K439" s="172" t="s">
        <v>91</v>
      </c>
      <c r="L439" s="172">
        <v>2.2239000000000004</v>
      </c>
      <c r="M439" s="172">
        <v>11.849</v>
      </c>
      <c r="N439" s="172">
        <v>2.4896000000000003</v>
      </c>
      <c r="O439" s="172">
        <v>11.566000000000001</v>
      </c>
    </row>
    <row r="440" spans="2:15" x14ac:dyDescent="0.25">
      <c r="B440" t="str">
        <f t="shared" si="7"/>
        <v>ACV0.11300</v>
      </c>
      <c r="C440" s="172" t="s">
        <v>109</v>
      </c>
      <c r="D440" s="172">
        <v>1</v>
      </c>
      <c r="E440" s="172">
        <v>10</v>
      </c>
      <c r="F440" s="172">
        <v>0.1</v>
      </c>
      <c r="G440" s="174" t="s">
        <v>87</v>
      </c>
      <c r="H440" s="174" t="s">
        <v>168</v>
      </c>
      <c r="I440" s="172">
        <v>300</v>
      </c>
      <c r="J440" s="172">
        <v>1000</v>
      </c>
      <c r="K440" s="172" t="s">
        <v>91</v>
      </c>
      <c r="L440" s="172">
        <v>51.131999999999998</v>
      </c>
      <c r="M440" s="172">
        <v>8.0251999999999999</v>
      </c>
      <c r="N440" s="172">
        <v>47.574999999999996</v>
      </c>
      <c r="O440" s="172">
        <v>8.0258000000000003</v>
      </c>
    </row>
    <row r="441" spans="2:15" x14ac:dyDescent="0.25">
      <c r="B441" t="str">
        <f t="shared" si="7"/>
        <v>ACV0.00001100.001</v>
      </c>
      <c r="C441" s="172" t="s">
        <v>109</v>
      </c>
      <c r="D441" s="172">
        <v>10</v>
      </c>
      <c r="E441" s="172">
        <v>20</v>
      </c>
      <c r="F441" s="172">
        <v>1.0000000000000001E-5</v>
      </c>
      <c r="G441" s="174" t="s">
        <v>87</v>
      </c>
      <c r="H441" s="174" t="s">
        <v>168</v>
      </c>
      <c r="I441" s="172">
        <v>1E-3</v>
      </c>
      <c r="J441" s="172">
        <v>0.04</v>
      </c>
      <c r="K441" s="172" t="s">
        <v>91</v>
      </c>
      <c r="L441" s="172">
        <v>4.7</v>
      </c>
      <c r="M441" s="172">
        <v>0.23</v>
      </c>
      <c r="N441" s="172">
        <v>4.6185999999999998</v>
      </c>
      <c r="O441" s="172">
        <v>0.23291000000000001</v>
      </c>
    </row>
    <row r="442" spans="2:15" x14ac:dyDescent="0.25">
      <c r="B442" t="str">
        <f t="shared" si="7"/>
        <v>ACV0.0001100.001</v>
      </c>
      <c r="C442" s="172" t="s">
        <v>109</v>
      </c>
      <c r="D442" s="172">
        <v>10</v>
      </c>
      <c r="E442" s="172">
        <v>20</v>
      </c>
      <c r="F442" s="172">
        <v>1E-4</v>
      </c>
      <c r="G442" s="174" t="s">
        <v>87</v>
      </c>
      <c r="H442" s="174" t="s">
        <v>168</v>
      </c>
      <c r="I442" s="172">
        <v>1E-3</v>
      </c>
      <c r="J442" s="172">
        <v>0.04</v>
      </c>
      <c r="K442" s="172" t="s">
        <v>91</v>
      </c>
      <c r="L442" s="172">
        <v>4.7</v>
      </c>
      <c r="M442" s="172">
        <v>0.23</v>
      </c>
      <c r="N442" s="172">
        <v>4.6189999999999998</v>
      </c>
      <c r="O442" s="172">
        <v>0.2329</v>
      </c>
    </row>
    <row r="443" spans="2:15" x14ac:dyDescent="0.25">
      <c r="B443" t="str">
        <f t="shared" si="7"/>
        <v>ACV0.001100.001</v>
      </c>
      <c r="C443" s="172" t="s">
        <v>109</v>
      </c>
      <c r="D443" s="172">
        <v>10</v>
      </c>
      <c r="E443" s="172">
        <v>20</v>
      </c>
      <c r="F443" s="172">
        <v>1E-3</v>
      </c>
      <c r="G443" s="174" t="s">
        <v>87</v>
      </c>
      <c r="H443" s="174" t="s">
        <v>168</v>
      </c>
      <c r="I443" s="172">
        <v>1E-3</v>
      </c>
      <c r="J443" s="172">
        <v>0.04</v>
      </c>
      <c r="K443" s="172" t="s">
        <v>91</v>
      </c>
      <c r="L443" s="172">
        <v>4.7</v>
      </c>
      <c r="M443" s="172">
        <v>0.23</v>
      </c>
      <c r="N443" s="172">
        <v>4.6486000000000001</v>
      </c>
      <c r="O443" s="172">
        <v>0.23230999999999999</v>
      </c>
    </row>
    <row r="444" spans="2:15" x14ac:dyDescent="0.25">
      <c r="B444" t="str">
        <f t="shared" si="7"/>
        <v>ACV0.01100.001</v>
      </c>
      <c r="C444" s="172" t="s">
        <v>109</v>
      </c>
      <c r="D444" s="172">
        <v>10</v>
      </c>
      <c r="E444" s="172">
        <v>20</v>
      </c>
      <c r="F444" s="172">
        <v>0.01</v>
      </c>
      <c r="G444" s="174" t="s">
        <v>87</v>
      </c>
      <c r="H444" s="174" t="s">
        <v>168</v>
      </c>
      <c r="I444" s="172">
        <v>1E-3</v>
      </c>
      <c r="J444" s="172">
        <v>0.04</v>
      </c>
      <c r="K444" s="172" t="s">
        <v>91</v>
      </c>
      <c r="L444" s="172">
        <v>7.1398999999999999</v>
      </c>
      <c r="M444" s="172">
        <v>0.18969</v>
      </c>
      <c r="N444" s="172">
        <v>7.1402999999999999</v>
      </c>
      <c r="O444" s="172">
        <v>0.18931999999999999</v>
      </c>
    </row>
    <row r="445" spans="2:15" x14ac:dyDescent="0.25">
      <c r="B445" t="str">
        <f t="shared" si="7"/>
        <v>ACV0.1100.001</v>
      </c>
      <c r="C445" s="172" t="s">
        <v>109</v>
      </c>
      <c r="D445" s="172">
        <v>10</v>
      </c>
      <c r="E445" s="172">
        <v>20</v>
      </c>
      <c r="F445" s="172">
        <v>0.1</v>
      </c>
      <c r="G445" s="174" t="s">
        <v>87</v>
      </c>
      <c r="H445" s="174" t="s">
        <v>168</v>
      </c>
      <c r="I445" s="172">
        <v>1E-3</v>
      </c>
      <c r="J445" s="172">
        <v>0.04</v>
      </c>
      <c r="K445" s="172" t="s">
        <v>91</v>
      </c>
      <c r="L445" s="172">
        <v>57.826999999999998</v>
      </c>
      <c r="M445" s="172">
        <v>3.2722000000000001E-2</v>
      </c>
      <c r="N445" s="172">
        <v>57.827999999999996</v>
      </c>
      <c r="O445" s="172">
        <v>3.2399999999999998E-2</v>
      </c>
    </row>
    <row r="446" spans="2:15" x14ac:dyDescent="0.25">
      <c r="B446" t="str">
        <f t="shared" si="7"/>
        <v>ACV1100.001</v>
      </c>
      <c r="C446" s="172" t="s">
        <v>109</v>
      </c>
      <c r="D446" s="172">
        <v>10</v>
      </c>
      <c r="E446" s="172">
        <v>20</v>
      </c>
      <c r="F446" s="172">
        <v>1</v>
      </c>
      <c r="G446" s="174" t="s">
        <v>87</v>
      </c>
      <c r="H446" s="174" t="s">
        <v>168</v>
      </c>
      <c r="I446" s="172">
        <v>1E-3</v>
      </c>
      <c r="J446" s="172">
        <v>0.04</v>
      </c>
      <c r="K446" s="172" t="s">
        <v>91</v>
      </c>
      <c r="L446" s="172">
        <v>577.36</v>
      </c>
      <c r="M446" s="172">
        <v>3.4030000000000002E-3</v>
      </c>
      <c r="N446" s="172">
        <v>577.06999999999994</v>
      </c>
      <c r="O446" s="172">
        <v>3.2721999999999998E-3</v>
      </c>
    </row>
    <row r="447" spans="2:15" x14ac:dyDescent="0.25">
      <c r="B447" t="str">
        <f t="shared" si="7"/>
        <v>ACV0.00001100.04</v>
      </c>
      <c r="C447" s="172" t="s">
        <v>109</v>
      </c>
      <c r="D447" s="172">
        <v>10</v>
      </c>
      <c r="E447" s="172">
        <v>20</v>
      </c>
      <c r="F447" s="172">
        <v>1.0000000000000001E-5</v>
      </c>
      <c r="G447" s="174" t="s">
        <v>87</v>
      </c>
      <c r="H447" s="174" t="s">
        <v>168</v>
      </c>
      <c r="I447" s="172">
        <v>0.04</v>
      </c>
      <c r="J447" s="172">
        <v>1</v>
      </c>
      <c r="K447" s="172" t="s">
        <v>91</v>
      </c>
      <c r="L447" s="172">
        <v>2.4</v>
      </c>
      <c r="M447" s="172">
        <v>0.23</v>
      </c>
      <c r="N447" s="172">
        <v>2.298</v>
      </c>
      <c r="O447" s="172">
        <v>0.23305999999999999</v>
      </c>
    </row>
    <row r="448" spans="2:15" x14ac:dyDescent="0.25">
      <c r="B448" t="str">
        <f t="shared" si="7"/>
        <v>ACV0.0001100.04</v>
      </c>
      <c r="C448" s="172" t="s">
        <v>109</v>
      </c>
      <c r="D448" s="172">
        <v>10</v>
      </c>
      <c r="E448" s="172">
        <v>20</v>
      </c>
      <c r="F448" s="172">
        <v>1E-4</v>
      </c>
      <c r="G448" s="174" t="s">
        <v>87</v>
      </c>
      <c r="H448" s="174" t="s">
        <v>168</v>
      </c>
      <c r="I448" s="172">
        <v>0.04</v>
      </c>
      <c r="J448" s="172">
        <v>1</v>
      </c>
      <c r="K448" s="172" t="s">
        <v>91</v>
      </c>
      <c r="L448" s="172">
        <v>2.4</v>
      </c>
      <c r="M448" s="172">
        <v>0.23</v>
      </c>
      <c r="N448" s="172">
        <v>2.2985000000000002</v>
      </c>
      <c r="O448" s="172">
        <v>0.23305000000000001</v>
      </c>
    </row>
    <row r="449" spans="2:15" x14ac:dyDescent="0.25">
      <c r="B449" t="str">
        <f t="shared" si="7"/>
        <v>ACV0.001100.04</v>
      </c>
      <c r="C449" s="172" t="s">
        <v>109</v>
      </c>
      <c r="D449" s="172">
        <v>10</v>
      </c>
      <c r="E449" s="172">
        <v>20</v>
      </c>
      <c r="F449" s="172">
        <v>1E-3</v>
      </c>
      <c r="G449" s="174" t="s">
        <v>87</v>
      </c>
      <c r="H449" s="174" t="s">
        <v>168</v>
      </c>
      <c r="I449" s="172">
        <v>0.04</v>
      </c>
      <c r="J449" s="172">
        <v>1</v>
      </c>
      <c r="K449" s="172" t="s">
        <v>91</v>
      </c>
      <c r="L449" s="172">
        <v>2.4</v>
      </c>
      <c r="M449" s="172">
        <v>0.23</v>
      </c>
      <c r="N449" s="172">
        <v>2.3458000000000001</v>
      </c>
      <c r="O449" s="172">
        <v>0.23186999999999999</v>
      </c>
    </row>
    <row r="450" spans="2:15" x14ac:dyDescent="0.25">
      <c r="B450" t="str">
        <f t="shared" si="7"/>
        <v>ACV0.01100.04</v>
      </c>
      <c r="C450" s="172" t="s">
        <v>109</v>
      </c>
      <c r="D450" s="172">
        <v>10</v>
      </c>
      <c r="E450" s="172">
        <v>20</v>
      </c>
      <c r="F450" s="172">
        <v>0.01</v>
      </c>
      <c r="G450" s="174" t="s">
        <v>87</v>
      </c>
      <c r="H450" s="174" t="s">
        <v>168</v>
      </c>
      <c r="I450" s="172">
        <v>0.04</v>
      </c>
      <c r="J450" s="172">
        <v>1</v>
      </c>
      <c r="K450" s="172" t="s">
        <v>91</v>
      </c>
      <c r="L450" s="172">
        <v>5.7568999999999999</v>
      </c>
      <c r="M450" s="172">
        <v>0.16470000000000001</v>
      </c>
      <c r="N450" s="172">
        <v>5.7573999999999996</v>
      </c>
      <c r="O450" s="172">
        <v>0.16425000000000001</v>
      </c>
    </row>
    <row r="451" spans="2:15" x14ac:dyDescent="0.25">
      <c r="B451" t="str">
        <f t="shared" si="7"/>
        <v>ACV0.1100.04</v>
      </c>
      <c r="C451" s="172" t="s">
        <v>109</v>
      </c>
      <c r="D451" s="172">
        <v>10</v>
      </c>
      <c r="E451" s="172">
        <v>20</v>
      </c>
      <c r="F451" s="172">
        <v>0.1</v>
      </c>
      <c r="G451" s="174" t="s">
        <v>87</v>
      </c>
      <c r="H451" s="174" t="s">
        <v>168</v>
      </c>
      <c r="I451" s="172">
        <v>0.04</v>
      </c>
      <c r="J451" s="172">
        <v>1</v>
      </c>
      <c r="K451" s="172" t="s">
        <v>91</v>
      </c>
      <c r="L451" s="172">
        <v>57.686999999999998</v>
      </c>
      <c r="M451" s="172">
        <v>2.3591000000000001E-2</v>
      </c>
      <c r="N451" s="172">
        <v>57.687999999999995</v>
      </c>
      <c r="O451" s="172">
        <v>2.3266999999999999E-2</v>
      </c>
    </row>
    <row r="452" spans="2:15" x14ac:dyDescent="0.25">
      <c r="B452" t="str">
        <f t="shared" si="7"/>
        <v>ACV1100.04</v>
      </c>
      <c r="C452" s="172" t="s">
        <v>109</v>
      </c>
      <c r="D452" s="172">
        <v>10</v>
      </c>
      <c r="E452" s="172">
        <v>20</v>
      </c>
      <c r="F452" s="172">
        <v>1</v>
      </c>
      <c r="G452" s="174" t="s">
        <v>87</v>
      </c>
      <c r="H452" s="174" t="s">
        <v>168</v>
      </c>
      <c r="I452" s="172">
        <v>0.04</v>
      </c>
      <c r="J452" s="172">
        <v>1</v>
      </c>
      <c r="K452" s="172" t="s">
        <v>91</v>
      </c>
      <c r="L452" s="172">
        <v>577.35</v>
      </c>
      <c r="M452" s="172">
        <v>2.4694999999999999E-3</v>
      </c>
      <c r="N452" s="172">
        <v>577.14</v>
      </c>
      <c r="O452" s="172">
        <v>2.3387E-3</v>
      </c>
    </row>
    <row r="453" spans="2:15" x14ac:dyDescent="0.25">
      <c r="B453" t="str">
        <f t="shared" si="7"/>
        <v>ACV0.00001101</v>
      </c>
      <c r="C453" s="172" t="s">
        <v>109</v>
      </c>
      <c r="D453" s="172">
        <v>10</v>
      </c>
      <c r="E453" s="172">
        <v>20</v>
      </c>
      <c r="F453" s="172">
        <v>1.0000000000000001E-5</v>
      </c>
      <c r="G453" s="174" t="s">
        <v>87</v>
      </c>
      <c r="H453" s="174" t="s">
        <v>168</v>
      </c>
      <c r="I453" s="172">
        <v>1</v>
      </c>
      <c r="J453" s="172">
        <v>20</v>
      </c>
      <c r="K453" s="172" t="s">
        <v>91</v>
      </c>
      <c r="L453" s="172">
        <v>2.4</v>
      </c>
      <c r="M453" s="172">
        <v>0.23</v>
      </c>
      <c r="N453" s="172">
        <v>2.298</v>
      </c>
      <c r="O453" s="172">
        <v>0.23305999999999999</v>
      </c>
    </row>
    <row r="454" spans="2:15" x14ac:dyDescent="0.25">
      <c r="B454" t="str">
        <f t="shared" si="7"/>
        <v>ACV0.0001101</v>
      </c>
      <c r="C454" s="172" t="s">
        <v>109</v>
      </c>
      <c r="D454" s="172">
        <v>10</v>
      </c>
      <c r="E454" s="172">
        <v>20</v>
      </c>
      <c r="F454" s="172">
        <v>1E-4</v>
      </c>
      <c r="G454" s="174" t="s">
        <v>87</v>
      </c>
      <c r="H454" s="174" t="s">
        <v>168</v>
      </c>
      <c r="I454" s="172">
        <v>1</v>
      </c>
      <c r="J454" s="172">
        <v>20</v>
      </c>
      <c r="K454" s="172" t="s">
        <v>91</v>
      </c>
      <c r="L454" s="172">
        <v>2.4</v>
      </c>
      <c r="M454" s="172">
        <v>0.23</v>
      </c>
      <c r="N454" s="172">
        <v>2.2985000000000002</v>
      </c>
      <c r="O454" s="172">
        <v>0.23305000000000001</v>
      </c>
    </row>
    <row r="455" spans="2:15" x14ac:dyDescent="0.25">
      <c r="B455" t="str">
        <f t="shared" si="7"/>
        <v>ACV0.001101</v>
      </c>
      <c r="C455" s="172" t="s">
        <v>109</v>
      </c>
      <c r="D455" s="172">
        <v>10</v>
      </c>
      <c r="E455" s="172">
        <v>20</v>
      </c>
      <c r="F455" s="172">
        <v>1E-3</v>
      </c>
      <c r="G455" s="174" t="s">
        <v>87</v>
      </c>
      <c r="H455" s="174" t="s">
        <v>168</v>
      </c>
      <c r="I455" s="172">
        <v>1</v>
      </c>
      <c r="J455" s="172">
        <v>20</v>
      </c>
      <c r="K455" s="172" t="s">
        <v>91</v>
      </c>
      <c r="L455" s="172">
        <v>2.4</v>
      </c>
      <c r="M455" s="172">
        <v>0.23</v>
      </c>
      <c r="N455" s="172">
        <v>2.3458000000000001</v>
      </c>
      <c r="O455" s="172">
        <v>0.23186999999999999</v>
      </c>
    </row>
    <row r="456" spans="2:15" x14ac:dyDescent="0.25">
      <c r="B456" t="str">
        <f t="shared" si="7"/>
        <v>ACV0.01101</v>
      </c>
      <c r="C456" s="172" t="s">
        <v>109</v>
      </c>
      <c r="D456" s="172">
        <v>10</v>
      </c>
      <c r="E456" s="172">
        <v>20</v>
      </c>
      <c r="F456" s="172">
        <v>0.01</v>
      </c>
      <c r="G456" s="174" t="s">
        <v>87</v>
      </c>
      <c r="H456" s="174" t="s">
        <v>168</v>
      </c>
      <c r="I456" s="172">
        <v>1</v>
      </c>
      <c r="J456" s="172">
        <v>20</v>
      </c>
      <c r="K456" s="172" t="s">
        <v>91</v>
      </c>
      <c r="L456" s="172">
        <v>5.7568999999999999</v>
      </c>
      <c r="M456" s="172">
        <v>0.16470000000000001</v>
      </c>
      <c r="N456" s="172">
        <v>5.7573999999999996</v>
      </c>
      <c r="O456" s="172">
        <v>0.16425000000000001</v>
      </c>
    </row>
    <row r="457" spans="2:15" x14ac:dyDescent="0.25">
      <c r="B457" t="str">
        <f t="shared" si="7"/>
        <v>ACV0.1101</v>
      </c>
      <c r="C457" s="172" t="s">
        <v>109</v>
      </c>
      <c r="D457" s="172">
        <v>10</v>
      </c>
      <c r="E457" s="172">
        <v>20</v>
      </c>
      <c r="F457" s="172">
        <v>0.1</v>
      </c>
      <c r="G457" s="174" t="s">
        <v>87</v>
      </c>
      <c r="H457" s="174" t="s">
        <v>168</v>
      </c>
      <c r="I457" s="172">
        <v>1</v>
      </c>
      <c r="J457" s="172">
        <v>20</v>
      </c>
      <c r="K457" s="172" t="s">
        <v>91</v>
      </c>
      <c r="L457" s="172">
        <v>57.686999999999998</v>
      </c>
      <c r="M457" s="172">
        <v>2.3591000000000001E-2</v>
      </c>
      <c r="N457" s="172">
        <v>57.687999999999995</v>
      </c>
      <c r="O457" s="172">
        <v>2.3266999999999999E-2</v>
      </c>
    </row>
    <row r="458" spans="2:15" x14ac:dyDescent="0.25">
      <c r="B458" t="str">
        <f t="shared" si="7"/>
        <v>ACV1101</v>
      </c>
      <c r="C458" s="172" t="s">
        <v>109</v>
      </c>
      <c r="D458" s="172">
        <v>10</v>
      </c>
      <c r="E458" s="172">
        <v>20</v>
      </c>
      <c r="F458" s="172">
        <v>1</v>
      </c>
      <c r="G458" s="174" t="s">
        <v>87</v>
      </c>
      <c r="H458" s="174" t="s">
        <v>168</v>
      </c>
      <c r="I458" s="172">
        <v>1</v>
      </c>
      <c r="J458" s="172">
        <v>20</v>
      </c>
      <c r="K458" s="172" t="s">
        <v>91</v>
      </c>
      <c r="L458" s="172">
        <v>577.35</v>
      </c>
      <c r="M458" s="172">
        <v>2.4694999999999999E-3</v>
      </c>
      <c r="N458" s="172">
        <v>577.14</v>
      </c>
      <c r="O458" s="172">
        <v>2.3387E-3</v>
      </c>
    </row>
    <row r="459" spans="2:15" x14ac:dyDescent="0.25">
      <c r="B459" t="str">
        <f t="shared" si="7"/>
        <v>ACV0.000011020</v>
      </c>
      <c r="C459" s="172" t="s">
        <v>109</v>
      </c>
      <c r="D459" s="172">
        <v>10</v>
      </c>
      <c r="E459" s="172">
        <v>20</v>
      </c>
      <c r="F459" s="172">
        <v>1.0000000000000001E-5</v>
      </c>
      <c r="G459" s="174" t="s">
        <v>87</v>
      </c>
      <c r="H459" s="174" t="s">
        <v>168</v>
      </c>
      <c r="I459" s="172">
        <v>20</v>
      </c>
      <c r="J459" s="172">
        <v>50</v>
      </c>
      <c r="K459" s="172" t="s">
        <v>91</v>
      </c>
      <c r="L459" s="172">
        <v>2.4</v>
      </c>
      <c r="M459" s="172">
        <v>0.41</v>
      </c>
      <c r="N459" s="172">
        <v>2.2656000000000001</v>
      </c>
      <c r="O459" s="172">
        <v>0.40923999999999999</v>
      </c>
    </row>
    <row r="460" spans="2:15" x14ac:dyDescent="0.25">
      <c r="B460" t="str">
        <f t="shared" si="7"/>
        <v>ACV0.00011020</v>
      </c>
      <c r="C460" s="172" t="s">
        <v>109</v>
      </c>
      <c r="D460" s="172">
        <v>10</v>
      </c>
      <c r="E460" s="172">
        <v>20</v>
      </c>
      <c r="F460" s="172">
        <v>1E-4</v>
      </c>
      <c r="G460" s="174" t="s">
        <v>87</v>
      </c>
      <c r="H460" s="174" t="s">
        <v>168</v>
      </c>
      <c r="I460" s="172">
        <v>20</v>
      </c>
      <c r="J460" s="172">
        <v>50</v>
      </c>
      <c r="K460" s="172" t="s">
        <v>91</v>
      </c>
      <c r="L460" s="172">
        <v>2.4</v>
      </c>
      <c r="M460" s="172">
        <v>0.41</v>
      </c>
      <c r="N460" s="172">
        <v>2.266</v>
      </c>
      <c r="O460" s="172">
        <v>0.40922999999999998</v>
      </c>
    </row>
    <row r="461" spans="2:15" x14ac:dyDescent="0.25">
      <c r="B461" t="str">
        <f t="shared" si="7"/>
        <v>ACV0.0011020</v>
      </c>
      <c r="C461" s="172" t="s">
        <v>109</v>
      </c>
      <c r="D461" s="172">
        <v>10</v>
      </c>
      <c r="E461" s="172">
        <v>20</v>
      </c>
      <c r="F461" s="172">
        <v>1E-3</v>
      </c>
      <c r="G461" s="174" t="s">
        <v>87</v>
      </c>
      <c r="H461" s="174" t="s">
        <v>168</v>
      </c>
      <c r="I461" s="172">
        <v>20</v>
      </c>
      <c r="J461" s="172">
        <v>50</v>
      </c>
      <c r="K461" s="172" t="s">
        <v>91</v>
      </c>
      <c r="L461" s="172">
        <v>2.4</v>
      </c>
      <c r="M461" s="172">
        <v>0.41</v>
      </c>
      <c r="N461" s="172">
        <v>2.302</v>
      </c>
      <c r="O461" s="172">
        <v>0.40822000000000003</v>
      </c>
    </row>
    <row r="462" spans="2:15" x14ac:dyDescent="0.25">
      <c r="B462" t="str">
        <f t="shared" si="7"/>
        <v>ACV0.011020</v>
      </c>
      <c r="C462" s="172" t="s">
        <v>109</v>
      </c>
      <c r="D462" s="172">
        <v>10</v>
      </c>
      <c r="E462" s="172">
        <v>20</v>
      </c>
      <c r="F462" s="172">
        <v>0.01</v>
      </c>
      <c r="G462" s="174" t="s">
        <v>87</v>
      </c>
      <c r="H462" s="174" t="s">
        <v>168</v>
      </c>
      <c r="I462" s="172">
        <v>20</v>
      </c>
      <c r="J462" s="172">
        <v>50</v>
      </c>
      <c r="K462" s="172" t="s">
        <v>91</v>
      </c>
      <c r="L462" s="172">
        <v>5.2424999999999997</v>
      </c>
      <c r="M462" s="172">
        <v>0.33546999999999999</v>
      </c>
      <c r="N462" s="172">
        <v>5.2372999999999994</v>
      </c>
      <c r="O462" s="172">
        <v>0.33510000000000001</v>
      </c>
    </row>
    <row r="463" spans="2:15" x14ac:dyDescent="0.25">
      <c r="B463" t="str">
        <f t="shared" si="7"/>
        <v>ACV0.11020</v>
      </c>
      <c r="C463" s="172" t="s">
        <v>109</v>
      </c>
      <c r="D463" s="172">
        <v>10</v>
      </c>
      <c r="E463" s="172">
        <v>20</v>
      </c>
      <c r="F463" s="172">
        <v>0.1</v>
      </c>
      <c r="G463" s="174" t="s">
        <v>87</v>
      </c>
      <c r="H463" s="174" t="s">
        <v>168</v>
      </c>
      <c r="I463" s="172">
        <v>20</v>
      </c>
      <c r="J463" s="172">
        <v>50</v>
      </c>
      <c r="K463" s="172" t="s">
        <v>91</v>
      </c>
      <c r="L463" s="172">
        <v>57.495999999999995</v>
      </c>
      <c r="M463" s="172">
        <v>5.9412E-2</v>
      </c>
      <c r="N463" s="172">
        <v>57.494999999999997</v>
      </c>
      <c r="O463" s="172">
        <v>5.8915000000000002E-2</v>
      </c>
    </row>
    <row r="464" spans="2:15" x14ac:dyDescent="0.25">
      <c r="B464" t="str">
        <f t="shared" si="7"/>
        <v>ACV11020</v>
      </c>
      <c r="C464" s="172" t="s">
        <v>109</v>
      </c>
      <c r="D464" s="172">
        <v>10</v>
      </c>
      <c r="E464" s="172">
        <v>20</v>
      </c>
      <c r="F464" s="172">
        <v>1</v>
      </c>
      <c r="G464" s="174" t="s">
        <v>87</v>
      </c>
      <c r="H464" s="174" t="s">
        <v>168</v>
      </c>
      <c r="I464" s="172">
        <v>20</v>
      </c>
      <c r="J464" s="172">
        <v>50</v>
      </c>
      <c r="K464" s="172" t="s">
        <v>91</v>
      </c>
      <c r="L464" s="172">
        <v>577.33000000000004</v>
      </c>
      <c r="M464" s="172">
        <v>6.1608000000000001E-3</v>
      </c>
      <c r="N464" s="172">
        <v>576.79999999999995</v>
      </c>
      <c r="O464" s="172">
        <v>5.9565E-3</v>
      </c>
    </row>
    <row r="465" spans="2:15" x14ac:dyDescent="0.25">
      <c r="B465" t="str">
        <f t="shared" si="7"/>
        <v>ACV0.000011050</v>
      </c>
      <c r="C465" s="172" t="s">
        <v>109</v>
      </c>
      <c r="D465" s="172">
        <v>10</v>
      </c>
      <c r="E465" s="172">
        <v>20</v>
      </c>
      <c r="F465" s="172">
        <v>1.0000000000000001E-5</v>
      </c>
      <c r="G465" s="174" t="s">
        <v>87</v>
      </c>
      <c r="H465" s="174" t="s">
        <v>168</v>
      </c>
      <c r="I465" s="172">
        <v>50</v>
      </c>
      <c r="J465" s="172">
        <v>100</v>
      </c>
      <c r="K465" s="172" t="s">
        <v>91</v>
      </c>
      <c r="L465" s="172">
        <v>2.4</v>
      </c>
      <c r="M465" s="172">
        <v>1.4</v>
      </c>
      <c r="N465" s="172">
        <v>2.3767</v>
      </c>
      <c r="O465" s="172">
        <v>1.3889</v>
      </c>
    </row>
    <row r="466" spans="2:15" x14ac:dyDescent="0.25">
      <c r="B466" t="str">
        <f t="shared" si="7"/>
        <v>ACV0.00011050</v>
      </c>
      <c r="C466" s="172" t="s">
        <v>109</v>
      </c>
      <c r="D466" s="172">
        <v>10</v>
      </c>
      <c r="E466" s="172">
        <v>20</v>
      </c>
      <c r="F466" s="172">
        <v>1E-4</v>
      </c>
      <c r="G466" s="174" t="s">
        <v>87</v>
      </c>
      <c r="H466" s="174" t="s">
        <v>168</v>
      </c>
      <c r="I466" s="172">
        <v>50</v>
      </c>
      <c r="J466" s="172">
        <v>100</v>
      </c>
      <c r="K466" s="172" t="s">
        <v>91</v>
      </c>
      <c r="L466" s="172">
        <v>2.4</v>
      </c>
      <c r="M466" s="172">
        <v>1.4</v>
      </c>
      <c r="N466" s="172">
        <v>2.3769</v>
      </c>
      <c r="O466" s="172">
        <v>1.3889</v>
      </c>
    </row>
    <row r="467" spans="2:15" x14ac:dyDescent="0.25">
      <c r="B467" t="str">
        <f t="shared" si="7"/>
        <v>ACV0.0011050</v>
      </c>
      <c r="C467" s="172" t="s">
        <v>109</v>
      </c>
      <c r="D467" s="172">
        <v>10</v>
      </c>
      <c r="E467" s="172">
        <v>20</v>
      </c>
      <c r="F467" s="172">
        <v>1E-3</v>
      </c>
      <c r="G467" s="174" t="s">
        <v>87</v>
      </c>
      <c r="H467" s="174" t="s">
        <v>168</v>
      </c>
      <c r="I467" s="172">
        <v>50</v>
      </c>
      <c r="J467" s="172">
        <v>100</v>
      </c>
      <c r="K467" s="172" t="s">
        <v>91</v>
      </c>
      <c r="L467" s="172">
        <v>2.4</v>
      </c>
      <c r="M467" s="172">
        <v>1.4</v>
      </c>
      <c r="N467" s="172">
        <v>2.3922000000000003</v>
      </c>
      <c r="O467" s="172">
        <v>1.3884000000000001</v>
      </c>
    </row>
    <row r="468" spans="2:15" x14ac:dyDescent="0.25">
      <c r="B468" t="str">
        <f t="shared" si="7"/>
        <v>ACV0.011050</v>
      </c>
      <c r="C468" s="172" t="s">
        <v>109</v>
      </c>
      <c r="D468" s="172">
        <v>10</v>
      </c>
      <c r="E468" s="172">
        <v>20</v>
      </c>
      <c r="F468" s="172">
        <v>0.01</v>
      </c>
      <c r="G468" s="174" t="s">
        <v>87</v>
      </c>
      <c r="H468" s="174" t="s">
        <v>168</v>
      </c>
      <c r="I468" s="172">
        <v>50</v>
      </c>
      <c r="J468" s="172">
        <v>100</v>
      </c>
      <c r="K468" s="172" t="s">
        <v>91</v>
      </c>
      <c r="L468" s="172">
        <v>3.8217000000000003</v>
      </c>
      <c r="M468" s="172">
        <v>1.3443000000000001</v>
      </c>
      <c r="N468" s="172">
        <v>3.8184</v>
      </c>
      <c r="O468" s="172">
        <v>1.3442000000000001</v>
      </c>
    </row>
    <row r="469" spans="2:15" x14ac:dyDescent="0.25">
      <c r="B469" t="str">
        <f t="shared" si="7"/>
        <v>ACV0.11050</v>
      </c>
      <c r="C469" s="172" t="s">
        <v>109</v>
      </c>
      <c r="D469" s="172">
        <v>10</v>
      </c>
      <c r="E469" s="172">
        <v>20</v>
      </c>
      <c r="F469" s="172">
        <v>0.1</v>
      </c>
      <c r="G469" s="174" t="s">
        <v>87</v>
      </c>
      <c r="H469" s="174" t="s">
        <v>168</v>
      </c>
      <c r="I469" s="172">
        <v>50</v>
      </c>
      <c r="J469" s="172">
        <v>100</v>
      </c>
      <c r="K469" s="172" t="s">
        <v>91</v>
      </c>
      <c r="L469" s="172">
        <v>54.830999999999996</v>
      </c>
      <c r="M469" s="172">
        <v>0.51571</v>
      </c>
      <c r="N469" s="172">
        <v>54.83</v>
      </c>
      <c r="O469" s="172">
        <v>0.51529000000000003</v>
      </c>
    </row>
    <row r="470" spans="2:15" x14ac:dyDescent="0.25">
      <c r="B470" t="str">
        <f t="shared" si="7"/>
        <v>ACV11050</v>
      </c>
      <c r="C470" s="172" t="s">
        <v>109</v>
      </c>
      <c r="D470" s="172">
        <v>10</v>
      </c>
      <c r="E470" s="172">
        <v>20</v>
      </c>
      <c r="F470" s="172">
        <v>1</v>
      </c>
      <c r="G470" s="174" t="s">
        <v>87</v>
      </c>
      <c r="H470" s="174" t="s">
        <v>168</v>
      </c>
      <c r="I470" s="172">
        <v>50</v>
      </c>
      <c r="J470" s="172">
        <v>100</v>
      </c>
      <c r="K470" s="172" t="s">
        <v>91</v>
      </c>
      <c r="L470" s="172">
        <v>577.03</v>
      </c>
      <c r="M470" s="172">
        <v>5.5989999999999998E-2</v>
      </c>
      <c r="N470" s="172">
        <v>572.42999999999995</v>
      </c>
      <c r="O470" s="172">
        <v>5.5786000000000002E-2</v>
      </c>
    </row>
    <row r="471" spans="2:15" x14ac:dyDescent="0.25">
      <c r="B471" t="str">
        <f t="shared" si="7"/>
        <v>ACV0.0000110100</v>
      </c>
      <c r="C471" s="172" t="s">
        <v>109</v>
      </c>
      <c r="D471" s="172">
        <v>10</v>
      </c>
      <c r="E471" s="172">
        <v>20</v>
      </c>
      <c r="F471" s="172">
        <v>1.0000000000000001E-5</v>
      </c>
      <c r="G471" s="174" t="s">
        <v>87</v>
      </c>
      <c r="H471" s="174" t="s">
        <v>168</v>
      </c>
      <c r="I471" s="172">
        <v>100</v>
      </c>
      <c r="J471" s="172">
        <v>300</v>
      </c>
      <c r="K471" s="172" t="s">
        <v>91</v>
      </c>
      <c r="L471" s="172">
        <v>13</v>
      </c>
      <c r="M471" s="172">
        <v>4.5999999999999996</v>
      </c>
      <c r="N471" s="172">
        <v>11.573</v>
      </c>
      <c r="O471" s="172">
        <v>4.6268000000000002</v>
      </c>
    </row>
    <row r="472" spans="2:15" x14ac:dyDescent="0.25">
      <c r="B472" t="str">
        <f t="shared" si="7"/>
        <v>ACV0.000110100</v>
      </c>
      <c r="C472" s="172" t="s">
        <v>109</v>
      </c>
      <c r="D472" s="172">
        <v>10</v>
      </c>
      <c r="E472" s="172">
        <v>20</v>
      </c>
      <c r="F472" s="172">
        <v>1E-4</v>
      </c>
      <c r="G472" s="174" t="s">
        <v>87</v>
      </c>
      <c r="H472" s="174" t="s">
        <v>168</v>
      </c>
      <c r="I472" s="172">
        <v>100</v>
      </c>
      <c r="J472" s="172">
        <v>300</v>
      </c>
      <c r="K472" s="172" t="s">
        <v>91</v>
      </c>
      <c r="L472" s="172">
        <v>13</v>
      </c>
      <c r="M472" s="172">
        <v>4.6109</v>
      </c>
      <c r="N472" s="172">
        <v>11.574</v>
      </c>
      <c r="O472" s="172">
        <v>4.6268000000000002</v>
      </c>
    </row>
    <row r="473" spans="2:15" x14ac:dyDescent="0.25">
      <c r="B473" t="str">
        <f t="shared" si="7"/>
        <v>ACV0.00110100</v>
      </c>
      <c r="C473" s="172" t="s">
        <v>109</v>
      </c>
      <c r="D473" s="172">
        <v>10</v>
      </c>
      <c r="E473" s="172">
        <v>20</v>
      </c>
      <c r="F473" s="172">
        <v>1E-3</v>
      </c>
      <c r="G473" s="174" t="s">
        <v>87</v>
      </c>
      <c r="H473" s="174" t="s">
        <v>168</v>
      </c>
      <c r="I473" s="172">
        <v>100</v>
      </c>
      <c r="J473" s="172">
        <v>300</v>
      </c>
      <c r="K473" s="172" t="s">
        <v>91</v>
      </c>
      <c r="L473" s="172">
        <v>13</v>
      </c>
      <c r="M473" s="172">
        <v>4.6111000000000004</v>
      </c>
      <c r="N473" s="172">
        <v>11.577</v>
      </c>
      <c r="O473" s="172">
        <v>4.6266999999999996</v>
      </c>
    </row>
    <row r="474" spans="2:15" x14ac:dyDescent="0.25">
      <c r="B474" t="str">
        <f t="shared" si="7"/>
        <v>ACV0.0110100</v>
      </c>
      <c r="C474" s="172" t="s">
        <v>109</v>
      </c>
      <c r="D474" s="172">
        <v>10</v>
      </c>
      <c r="E474" s="172">
        <v>20</v>
      </c>
      <c r="F474" s="172">
        <v>0.01</v>
      </c>
      <c r="G474" s="174" t="s">
        <v>87</v>
      </c>
      <c r="H474" s="174" t="s">
        <v>168</v>
      </c>
      <c r="I474" s="172">
        <v>100</v>
      </c>
      <c r="J474" s="172">
        <v>300</v>
      </c>
      <c r="K474" s="172" t="s">
        <v>91</v>
      </c>
      <c r="L474" s="172">
        <v>13</v>
      </c>
      <c r="M474" s="172">
        <v>4.6140999999999996</v>
      </c>
      <c r="N474" s="172">
        <v>11.988</v>
      </c>
      <c r="O474" s="172">
        <v>4.6140999999999996</v>
      </c>
    </row>
    <row r="475" spans="2:15" x14ac:dyDescent="0.25">
      <c r="B475" t="str">
        <f t="shared" si="7"/>
        <v>ACV0.110100</v>
      </c>
      <c r="C475" s="172" t="s">
        <v>109</v>
      </c>
      <c r="D475" s="172">
        <v>10</v>
      </c>
      <c r="E475" s="172">
        <v>20</v>
      </c>
      <c r="F475" s="172">
        <v>0.1</v>
      </c>
      <c r="G475" s="174" t="s">
        <v>87</v>
      </c>
      <c r="H475" s="174" t="s">
        <v>168</v>
      </c>
      <c r="I475" s="172">
        <v>100</v>
      </c>
      <c r="J475" s="172">
        <v>300</v>
      </c>
      <c r="K475" s="172" t="s">
        <v>91</v>
      </c>
      <c r="L475" s="172">
        <v>44.405999999999999</v>
      </c>
      <c r="M475" s="172">
        <v>3.7323</v>
      </c>
      <c r="N475" s="172">
        <v>44.402999999999999</v>
      </c>
      <c r="O475" s="172">
        <v>3.7322000000000002</v>
      </c>
    </row>
    <row r="476" spans="2:15" x14ac:dyDescent="0.25">
      <c r="B476" t="str">
        <f t="shared" si="7"/>
        <v>ACV110100</v>
      </c>
      <c r="C476" s="172" t="s">
        <v>109</v>
      </c>
      <c r="D476" s="172">
        <v>10</v>
      </c>
      <c r="E476" s="172">
        <v>20</v>
      </c>
      <c r="F476" s="172">
        <v>1</v>
      </c>
      <c r="G476" s="174" t="s">
        <v>87</v>
      </c>
      <c r="H476" s="174" t="s">
        <v>168</v>
      </c>
      <c r="I476" s="172">
        <v>100</v>
      </c>
      <c r="J476" s="172">
        <v>300</v>
      </c>
      <c r="K476" s="172" t="s">
        <v>91</v>
      </c>
      <c r="L476" s="172">
        <v>573.81999999999994</v>
      </c>
      <c r="M476" s="172">
        <v>0.64234000000000002</v>
      </c>
      <c r="N476" s="172">
        <v>542.91999999999996</v>
      </c>
      <c r="O476" s="172">
        <v>0.64214000000000004</v>
      </c>
    </row>
    <row r="477" spans="2:15" x14ac:dyDescent="0.25">
      <c r="B477" t="str">
        <f t="shared" si="7"/>
        <v>ACV0.0000110300</v>
      </c>
      <c r="C477" s="172" t="s">
        <v>109</v>
      </c>
      <c r="D477" s="172">
        <v>10</v>
      </c>
      <c r="E477" s="172">
        <v>20</v>
      </c>
      <c r="F477" s="172">
        <v>1.0000000000000001E-5</v>
      </c>
      <c r="G477" s="174" t="s">
        <v>87</v>
      </c>
      <c r="H477" s="174" t="s">
        <v>168</v>
      </c>
      <c r="I477" s="172">
        <v>300</v>
      </c>
      <c r="J477" s="172">
        <v>1000</v>
      </c>
      <c r="K477" s="172" t="s">
        <v>91</v>
      </c>
      <c r="L477" s="172">
        <v>19</v>
      </c>
      <c r="M477" s="172">
        <v>17</v>
      </c>
      <c r="N477" s="172">
        <v>12.388</v>
      </c>
      <c r="O477" s="172">
        <v>17.324000000000002</v>
      </c>
    </row>
    <row r="478" spans="2:15" x14ac:dyDescent="0.25">
      <c r="B478" t="str">
        <f t="shared" si="7"/>
        <v>ACV0.000110300</v>
      </c>
      <c r="C478" s="172" t="s">
        <v>109</v>
      </c>
      <c r="D478" s="172">
        <v>10</v>
      </c>
      <c r="E478" s="172">
        <v>20</v>
      </c>
      <c r="F478" s="172">
        <v>1E-4</v>
      </c>
      <c r="G478" s="174" t="s">
        <v>87</v>
      </c>
      <c r="H478" s="174" t="s">
        <v>168</v>
      </c>
      <c r="I478" s="172">
        <v>300</v>
      </c>
      <c r="J478" s="172">
        <v>1000</v>
      </c>
      <c r="K478" s="172" t="s">
        <v>91</v>
      </c>
      <c r="L478" s="172">
        <v>19</v>
      </c>
      <c r="M478" s="172">
        <v>17.087</v>
      </c>
      <c r="N478" s="172">
        <v>12.388999999999999</v>
      </c>
      <c r="O478" s="172">
        <v>17.324000000000002</v>
      </c>
    </row>
    <row r="479" spans="2:15" x14ac:dyDescent="0.25">
      <c r="B479" t="str">
        <f t="shared" ref="B479:B542" si="8">CONCATENATE(C479,F479,D479,I479)</f>
        <v>ACV0.00110300</v>
      </c>
      <c r="C479" s="172" t="s">
        <v>109</v>
      </c>
      <c r="D479" s="172">
        <v>10</v>
      </c>
      <c r="E479" s="172">
        <v>20</v>
      </c>
      <c r="F479" s="172">
        <v>1E-3</v>
      </c>
      <c r="G479" s="174" t="s">
        <v>87</v>
      </c>
      <c r="H479" s="174" t="s">
        <v>168</v>
      </c>
      <c r="I479" s="172">
        <v>300</v>
      </c>
      <c r="J479" s="172">
        <v>1000</v>
      </c>
      <c r="K479" s="172" t="s">
        <v>91</v>
      </c>
      <c r="L479" s="172">
        <v>19</v>
      </c>
      <c r="M479" s="172">
        <v>17.087</v>
      </c>
      <c r="N479" s="172">
        <v>12.388999999999999</v>
      </c>
      <c r="O479" s="172">
        <v>17.324000000000002</v>
      </c>
    </row>
    <row r="480" spans="2:15" x14ac:dyDescent="0.25">
      <c r="B480" t="str">
        <f t="shared" si="8"/>
        <v>ACV0.0110300</v>
      </c>
      <c r="C480" s="172" t="s">
        <v>109</v>
      </c>
      <c r="D480" s="172">
        <v>10</v>
      </c>
      <c r="E480" s="172">
        <v>20</v>
      </c>
      <c r="F480" s="172">
        <v>0.01</v>
      </c>
      <c r="G480" s="174" t="s">
        <v>87</v>
      </c>
      <c r="H480" s="174" t="s">
        <v>168</v>
      </c>
      <c r="I480" s="172">
        <v>300</v>
      </c>
      <c r="J480" s="172">
        <v>1000</v>
      </c>
      <c r="K480" s="172" t="s">
        <v>91</v>
      </c>
      <c r="L480" s="172">
        <v>19</v>
      </c>
      <c r="M480" s="172">
        <v>17.091999999999999</v>
      </c>
      <c r="N480" s="172">
        <v>12.516999999999999</v>
      </c>
      <c r="O480" s="172">
        <v>17.32</v>
      </c>
    </row>
    <row r="481" spans="2:15" x14ac:dyDescent="0.25">
      <c r="B481" t="str">
        <f t="shared" si="8"/>
        <v>ACV0.110300</v>
      </c>
      <c r="C481" s="172" t="s">
        <v>109</v>
      </c>
      <c r="D481" s="172">
        <v>10</v>
      </c>
      <c r="E481" s="172">
        <v>20</v>
      </c>
      <c r="F481" s="172">
        <v>0.1</v>
      </c>
      <c r="G481" s="174" t="s">
        <v>87</v>
      </c>
      <c r="H481" s="174" t="s">
        <v>168</v>
      </c>
      <c r="I481" s="172">
        <v>300</v>
      </c>
      <c r="J481" s="172">
        <v>1000</v>
      </c>
      <c r="K481" s="172" t="s">
        <v>91</v>
      </c>
      <c r="L481" s="172">
        <v>25.325000000000003</v>
      </c>
      <c r="M481" s="172">
        <v>16.908000000000001</v>
      </c>
      <c r="N481" s="172">
        <v>25.323</v>
      </c>
      <c r="O481" s="172">
        <v>16.908000000000001</v>
      </c>
    </row>
    <row r="482" spans="2:15" x14ac:dyDescent="0.25">
      <c r="B482" t="str">
        <f t="shared" si="8"/>
        <v>ACV110300</v>
      </c>
      <c r="C482" s="172" t="s">
        <v>109</v>
      </c>
      <c r="D482" s="172">
        <v>10</v>
      </c>
      <c r="E482" s="172">
        <v>20</v>
      </c>
      <c r="F482" s="172">
        <v>1</v>
      </c>
      <c r="G482" s="174" t="s">
        <v>87</v>
      </c>
      <c r="H482" s="174" t="s">
        <v>168</v>
      </c>
      <c r="I482" s="172">
        <v>300</v>
      </c>
      <c r="J482" s="172">
        <v>1000</v>
      </c>
      <c r="K482" s="172" t="s">
        <v>91</v>
      </c>
      <c r="L482" s="172">
        <v>533.13</v>
      </c>
      <c r="M482" s="172">
        <v>7.3338000000000001</v>
      </c>
      <c r="N482" s="172">
        <v>437.38</v>
      </c>
      <c r="O482" s="172">
        <v>7.3335999999999997</v>
      </c>
    </row>
    <row r="483" spans="2:15" x14ac:dyDescent="0.25">
      <c r="B483" t="str">
        <f t="shared" si="8"/>
        <v>ACV0.00001200.001</v>
      </c>
      <c r="C483" s="172" t="s">
        <v>109</v>
      </c>
      <c r="D483" s="172">
        <v>20</v>
      </c>
      <c r="E483" s="172">
        <v>100</v>
      </c>
      <c r="F483" s="172">
        <v>1.0000000000000001E-5</v>
      </c>
      <c r="G483" s="174" t="s">
        <v>87</v>
      </c>
      <c r="H483" s="174" t="s">
        <v>168</v>
      </c>
      <c r="I483" s="172">
        <v>1E-3</v>
      </c>
      <c r="J483" s="172">
        <v>0.04</v>
      </c>
      <c r="K483" s="172" t="s">
        <v>91</v>
      </c>
      <c r="L483" s="172">
        <v>5</v>
      </c>
      <c r="M483" s="172">
        <v>0.23</v>
      </c>
      <c r="N483" s="172">
        <v>4.6009000000000002</v>
      </c>
      <c r="O483" s="172">
        <v>0.23351</v>
      </c>
    </row>
    <row r="484" spans="2:15" x14ac:dyDescent="0.25">
      <c r="B484" t="str">
        <f t="shared" si="8"/>
        <v>ACV0.0001200.001</v>
      </c>
      <c r="C484" s="172" t="s">
        <v>109</v>
      </c>
      <c r="D484" s="172">
        <v>20</v>
      </c>
      <c r="E484" s="172">
        <v>100</v>
      </c>
      <c r="F484" s="172">
        <v>1E-4</v>
      </c>
      <c r="G484" s="174" t="s">
        <v>87</v>
      </c>
      <c r="H484" s="174" t="s">
        <v>168</v>
      </c>
      <c r="I484" s="172">
        <v>1E-3</v>
      </c>
      <c r="J484" s="172">
        <v>0.04</v>
      </c>
      <c r="K484" s="172" t="s">
        <v>91</v>
      </c>
      <c r="L484" s="172">
        <v>5</v>
      </c>
      <c r="M484" s="172">
        <v>0.23166999999999999</v>
      </c>
      <c r="N484" s="172">
        <v>4.6010999999999997</v>
      </c>
      <c r="O484" s="172">
        <v>0.23351</v>
      </c>
    </row>
    <row r="485" spans="2:15" x14ac:dyDescent="0.25">
      <c r="B485" t="str">
        <f t="shared" si="8"/>
        <v>ACV0.001200.001</v>
      </c>
      <c r="C485" s="172" t="s">
        <v>109</v>
      </c>
      <c r="D485" s="172">
        <v>20</v>
      </c>
      <c r="E485" s="172">
        <v>100</v>
      </c>
      <c r="F485" s="172">
        <v>1E-3</v>
      </c>
      <c r="G485" s="174" t="s">
        <v>87</v>
      </c>
      <c r="H485" s="174" t="s">
        <v>168</v>
      </c>
      <c r="I485" s="172">
        <v>1E-3</v>
      </c>
      <c r="J485" s="172">
        <v>0.04</v>
      </c>
      <c r="K485" s="172" t="s">
        <v>91</v>
      </c>
      <c r="L485" s="172">
        <v>5</v>
      </c>
      <c r="M485" s="172">
        <v>0.23175000000000001</v>
      </c>
      <c r="N485" s="172">
        <v>4.6194999999999995</v>
      </c>
      <c r="O485" s="172">
        <v>0.23336000000000001</v>
      </c>
    </row>
    <row r="486" spans="2:15" x14ac:dyDescent="0.25">
      <c r="B486" t="str">
        <f t="shared" si="8"/>
        <v>ACV0.01200.001</v>
      </c>
      <c r="C486" s="172" t="s">
        <v>109</v>
      </c>
      <c r="D486" s="172">
        <v>20</v>
      </c>
      <c r="E486" s="172">
        <v>100</v>
      </c>
      <c r="F486" s="172">
        <v>0.01</v>
      </c>
      <c r="G486" s="174" t="s">
        <v>87</v>
      </c>
      <c r="H486" s="174" t="s">
        <v>168</v>
      </c>
      <c r="I486" s="172">
        <v>1E-3</v>
      </c>
      <c r="J486" s="172">
        <v>0.04</v>
      </c>
      <c r="K486" s="172" t="s">
        <v>91</v>
      </c>
      <c r="L486" s="172">
        <v>6.5042</v>
      </c>
      <c r="M486" s="172">
        <v>0.22022</v>
      </c>
      <c r="N486" s="172">
        <v>6.5015000000000001</v>
      </c>
      <c r="O486" s="172">
        <v>0.22022</v>
      </c>
    </row>
    <row r="487" spans="2:15" x14ac:dyDescent="0.25">
      <c r="B487" t="str">
        <f t="shared" si="8"/>
        <v>ACV0.1200.001</v>
      </c>
      <c r="C487" s="172" t="s">
        <v>109</v>
      </c>
      <c r="D487" s="172">
        <v>20</v>
      </c>
      <c r="E487" s="172">
        <v>100</v>
      </c>
      <c r="F487" s="172">
        <v>0.1</v>
      </c>
      <c r="G487" s="174" t="s">
        <v>87</v>
      </c>
      <c r="H487" s="174" t="s">
        <v>168</v>
      </c>
      <c r="I487" s="172">
        <v>1E-3</v>
      </c>
      <c r="J487" s="172">
        <v>0.04</v>
      </c>
      <c r="K487" s="172" t="s">
        <v>91</v>
      </c>
      <c r="L487" s="172">
        <v>57.056999999999995</v>
      </c>
      <c r="M487" s="172">
        <v>7.0854E-2</v>
      </c>
      <c r="N487" s="172">
        <v>57.055999999999997</v>
      </c>
      <c r="O487" s="172">
        <v>7.0818999999999993E-2</v>
      </c>
    </row>
    <row r="488" spans="2:15" x14ac:dyDescent="0.25">
      <c r="B488" t="str">
        <f t="shared" si="8"/>
        <v>ACV1200.001</v>
      </c>
      <c r="C488" s="172" t="s">
        <v>109</v>
      </c>
      <c r="D488" s="172">
        <v>20</v>
      </c>
      <c r="E488" s="172">
        <v>100</v>
      </c>
      <c r="F488" s="172">
        <v>1</v>
      </c>
      <c r="G488" s="174" t="s">
        <v>87</v>
      </c>
      <c r="H488" s="174" t="s">
        <v>168</v>
      </c>
      <c r="I488" s="172">
        <v>1E-3</v>
      </c>
      <c r="J488" s="172">
        <v>0.04</v>
      </c>
      <c r="K488" s="172" t="s">
        <v>91</v>
      </c>
      <c r="L488" s="172">
        <v>577.28</v>
      </c>
      <c r="M488" s="172">
        <v>7.5312E-3</v>
      </c>
      <c r="N488" s="172">
        <v>576.01</v>
      </c>
      <c r="O488" s="172">
        <v>7.5148999999999997E-3</v>
      </c>
    </row>
    <row r="489" spans="2:15" x14ac:dyDescent="0.25">
      <c r="B489" t="str">
        <f t="shared" si="8"/>
        <v>ACV0.00001200.04</v>
      </c>
      <c r="C489" s="172" t="s">
        <v>109</v>
      </c>
      <c r="D489" s="172">
        <v>20</v>
      </c>
      <c r="E489" s="172">
        <v>100</v>
      </c>
      <c r="F489" s="172">
        <v>1.0000000000000001E-5</v>
      </c>
      <c r="G489" s="174" t="s">
        <v>87</v>
      </c>
      <c r="H489" s="174" t="s">
        <v>168</v>
      </c>
      <c r="I489" s="172">
        <v>0.04</v>
      </c>
      <c r="J489" s="172">
        <v>1</v>
      </c>
      <c r="K489" s="172" t="s">
        <v>91</v>
      </c>
      <c r="L489" s="172">
        <v>2.7</v>
      </c>
      <c r="M489" s="172">
        <v>0.23</v>
      </c>
      <c r="N489" s="172">
        <v>2.2757999999999998</v>
      </c>
      <c r="O489" s="172">
        <v>0.23386000000000001</v>
      </c>
    </row>
    <row r="490" spans="2:15" x14ac:dyDescent="0.25">
      <c r="B490" t="str">
        <f t="shared" si="8"/>
        <v>ACV0.0001200.04</v>
      </c>
      <c r="C490" s="172" t="s">
        <v>109</v>
      </c>
      <c r="D490" s="172">
        <v>20</v>
      </c>
      <c r="E490" s="172">
        <v>100</v>
      </c>
      <c r="F490" s="172">
        <v>1E-4</v>
      </c>
      <c r="G490" s="174" t="s">
        <v>87</v>
      </c>
      <c r="H490" s="174" t="s">
        <v>168</v>
      </c>
      <c r="I490" s="172">
        <v>0.04</v>
      </c>
      <c r="J490" s="172">
        <v>1</v>
      </c>
      <c r="K490" s="172" t="s">
        <v>91</v>
      </c>
      <c r="L490" s="172">
        <v>2.7</v>
      </c>
      <c r="M490" s="172">
        <v>0.23180000000000001</v>
      </c>
      <c r="N490" s="172">
        <v>2.2760000000000002</v>
      </c>
      <c r="O490" s="172">
        <v>0.23386000000000001</v>
      </c>
    </row>
    <row r="491" spans="2:15" x14ac:dyDescent="0.25">
      <c r="B491" t="str">
        <f t="shared" si="8"/>
        <v>ACV0.001200.04</v>
      </c>
      <c r="C491" s="172" t="s">
        <v>109</v>
      </c>
      <c r="D491" s="172">
        <v>20</v>
      </c>
      <c r="E491" s="172">
        <v>100</v>
      </c>
      <c r="F491" s="172">
        <v>1E-3</v>
      </c>
      <c r="G491" s="174" t="s">
        <v>87</v>
      </c>
      <c r="H491" s="174" t="s">
        <v>168</v>
      </c>
      <c r="I491" s="172">
        <v>0.04</v>
      </c>
      <c r="J491" s="172">
        <v>1</v>
      </c>
      <c r="K491" s="172" t="s">
        <v>91</v>
      </c>
      <c r="L491" s="172">
        <v>2.7</v>
      </c>
      <c r="M491" s="172">
        <v>0.23188</v>
      </c>
      <c r="N491" s="172">
        <v>2.2998000000000003</v>
      </c>
      <c r="O491" s="172">
        <v>0.23363999999999999</v>
      </c>
    </row>
    <row r="492" spans="2:15" x14ac:dyDescent="0.25">
      <c r="B492" t="str">
        <f t="shared" si="8"/>
        <v>ACV0.01200.04</v>
      </c>
      <c r="C492" s="172" t="s">
        <v>109</v>
      </c>
      <c r="D492" s="172">
        <v>20</v>
      </c>
      <c r="E492" s="172">
        <v>100</v>
      </c>
      <c r="F492" s="172">
        <v>0.01</v>
      </c>
      <c r="G492" s="174" t="s">
        <v>87</v>
      </c>
      <c r="H492" s="174" t="s">
        <v>168</v>
      </c>
      <c r="I492" s="172">
        <v>0.04</v>
      </c>
      <c r="J492" s="172">
        <v>1</v>
      </c>
      <c r="K492" s="172" t="s">
        <v>91</v>
      </c>
      <c r="L492" s="172">
        <v>4.7115</v>
      </c>
      <c r="M492" s="172">
        <v>0.21576999999999999</v>
      </c>
      <c r="N492" s="172">
        <v>4.7084000000000001</v>
      </c>
      <c r="O492" s="172">
        <v>0.21576999999999999</v>
      </c>
    </row>
    <row r="493" spans="2:15" x14ac:dyDescent="0.25">
      <c r="B493" t="str">
        <f t="shared" si="8"/>
        <v>ACV0.1200.04</v>
      </c>
      <c r="C493" s="172" t="s">
        <v>109</v>
      </c>
      <c r="D493" s="172">
        <v>20</v>
      </c>
      <c r="E493" s="172">
        <v>100</v>
      </c>
      <c r="F493" s="172">
        <v>0.1</v>
      </c>
      <c r="G493" s="174" t="s">
        <v>87</v>
      </c>
      <c r="H493" s="174" t="s">
        <v>168</v>
      </c>
      <c r="I493" s="172">
        <v>0.04</v>
      </c>
      <c r="J493" s="172">
        <v>1</v>
      </c>
      <c r="K493" s="172" t="s">
        <v>91</v>
      </c>
      <c r="L493" s="172">
        <v>56.896000000000001</v>
      </c>
      <c r="M493" s="172">
        <v>6.2831999999999999E-2</v>
      </c>
      <c r="N493" s="172">
        <v>56.894999999999996</v>
      </c>
      <c r="O493" s="172">
        <v>6.2796000000000005E-2</v>
      </c>
    </row>
    <row r="494" spans="2:15" x14ac:dyDescent="0.25">
      <c r="B494" t="str">
        <f t="shared" si="8"/>
        <v>ACV1200.04</v>
      </c>
      <c r="C494" s="172" t="s">
        <v>109</v>
      </c>
      <c r="D494" s="172">
        <v>20</v>
      </c>
      <c r="E494" s="172">
        <v>100</v>
      </c>
      <c r="F494" s="172">
        <v>1</v>
      </c>
      <c r="G494" s="174" t="s">
        <v>87</v>
      </c>
      <c r="H494" s="174" t="s">
        <v>168</v>
      </c>
      <c r="I494" s="172">
        <v>0.04</v>
      </c>
      <c r="J494" s="172">
        <v>1</v>
      </c>
      <c r="K494" s="172" t="s">
        <v>91</v>
      </c>
      <c r="L494" s="172">
        <v>577.27</v>
      </c>
      <c r="M494" s="172">
        <v>6.6108E-3</v>
      </c>
      <c r="N494" s="172">
        <v>576.14</v>
      </c>
      <c r="O494" s="172">
        <v>6.5944999999999997E-3</v>
      </c>
    </row>
    <row r="495" spans="2:15" x14ac:dyDescent="0.25">
      <c r="B495" t="str">
        <f t="shared" si="8"/>
        <v>ACV0.00001201</v>
      </c>
      <c r="C495" s="172" t="s">
        <v>109</v>
      </c>
      <c r="D495" s="172">
        <v>20</v>
      </c>
      <c r="E495" s="172">
        <v>100</v>
      </c>
      <c r="F495" s="172">
        <v>1.0000000000000001E-5</v>
      </c>
      <c r="G495" s="174" t="s">
        <v>87</v>
      </c>
      <c r="H495" s="174" t="s">
        <v>168</v>
      </c>
      <c r="I495" s="172">
        <v>1</v>
      </c>
      <c r="J495" s="172">
        <v>20</v>
      </c>
      <c r="K495" s="172" t="s">
        <v>91</v>
      </c>
      <c r="L495" s="172">
        <v>4.9000000000000004</v>
      </c>
      <c r="M495" s="172">
        <v>0.21</v>
      </c>
      <c r="N495" s="172">
        <v>4.8563999999999998</v>
      </c>
      <c r="O495" s="172">
        <v>0.20787</v>
      </c>
    </row>
    <row r="496" spans="2:15" x14ac:dyDescent="0.25">
      <c r="B496" t="str">
        <f t="shared" si="8"/>
        <v>ACV0.0001201</v>
      </c>
      <c r="C496" s="172" t="s">
        <v>109</v>
      </c>
      <c r="D496" s="172">
        <v>20</v>
      </c>
      <c r="E496" s="172">
        <v>100</v>
      </c>
      <c r="F496" s="172">
        <v>1E-4</v>
      </c>
      <c r="G496" s="174" t="s">
        <v>87</v>
      </c>
      <c r="H496" s="174" t="s">
        <v>168</v>
      </c>
      <c r="I496" s="172">
        <v>1</v>
      </c>
      <c r="J496" s="172">
        <v>20</v>
      </c>
      <c r="K496" s="172" t="s">
        <v>91</v>
      </c>
      <c r="L496" s="172">
        <v>4.9000000000000004</v>
      </c>
      <c r="M496" s="172">
        <v>0.21</v>
      </c>
      <c r="N496" s="172">
        <v>4.8564999999999996</v>
      </c>
      <c r="O496" s="172">
        <v>0.20787</v>
      </c>
    </row>
    <row r="497" spans="2:15" x14ac:dyDescent="0.25">
      <c r="B497" t="str">
        <f t="shared" si="8"/>
        <v>ACV0.001201</v>
      </c>
      <c r="C497" s="172" t="s">
        <v>109</v>
      </c>
      <c r="D497" s="172">
        <v>20</v>
      </c>
      <c r="E497" s="172">
        <v>100</v>
      </c>
      <c r="F497" s="172">
        <v>1E-3</v>
      </c>
      <c r="G497" s="174" t="s">
        <v>87</v>
      </c>
      <c r="H497" s="174" t="s">
        <v>168</v>
      </c>
      <c r="I497" s="172">
        <v>1</v>
      </c>
      <c r="J497" s="172">
        <v>20</v>
      </c>
      <c r="K497" s="172" t="s">
        <v>91</v>
      </c>
      <c r="L497" s="172">
        <v>4.9000000000000004</v>
      </c>
      <c r="M497" s="172">
        <v>0.21</v>
      </c>
      <c r="N497" s="172">
        <v>4.8819999999999997</v>
      </c>
      <c r="O497" s="172">
        <v>0.20768</v>
      </c>
    </row>
    <row r="498" spans="2:15" x14ac:dyDescent="0.25">
      <c r="B498" t="str">
        <f t="shared" si="8"/>
        <v>ACV0.01201</v>
      </c>
      <c r="C498" s="172" t="s">
        <v>109</v>
      </c>
      <c r="D498" s="172">
        <v>20</v>
      </c>
      <c r="E498" s="172">
        <v>100</v>
      </c>
      <c r="F498" s="172">
        <v>0.01</v>
      </c>
      <c r="G498" s="174" t="s">
        <v>87</v>
      </c>
      <c r="H498" s="174" t="s">
        <v>168</v>
      </c>
      <c r="I498" s="172">
        <v>1</v>
      </c>
      <c r="J498" s="172">
        <v>20</v>
      </c>
      <c r="K498" s="172" t="s">
        <v>91</v>
      </c>
      <c r="L498" s="172">
        <v>7.1093000000000002</v>
      </c>
      <c r="M498" s="172">
        <v>0.19178999999999999</v>
      </c>
      <c r="N498" s="172">
        <v>7.1055999999999999</v>
      </c>
      <c r="O498" s="172">
        <v>0.1918</v>
      </c>
    </row>
    <row r="499" spans="2:15" x14ac:dyDescent="0.25">
      <c r="B499" t="str">
        <f t="shared" si="8"/>
        <v>ACV0.1201</v>
      </c>
      <c r="C499" s="172" t="s">
        <v>109</v>
      </c>
      <c r="D499" s="172">
        <v>20</v>
      </c>
      <c r="E499" s="172">
        <v>100</v>
      </c>
      <c r="F499" s="172">
        <v>0.1</v>
      </c>
      <c r="G499" s="174" t="s">
        <v>87</v>
      </c>
      <c r="H499" s="174" t="s">
        <v>168</v>
      </c>
      <c r="I499" s="172">
        <v>1</v>
      </c>
      <c r="J499" s="172">
        <v>20</v>
      </c>
      <c r="K499" s="172" t="s">
        <v>91</v>
      </c>
      <c r="L499" s="172">
        <v>57.594000000000001</v>
      </c>
      <c r="M499" s="172">
        <v>5.5849999999999997E-2</v>
      </c>
      <c r="N499" s="172">
        <v>57.591999999999999</v>
      </c>
      <c r="O499" s="172">
        <v>5.5819000000000001E-2</v>
      </c>
    </row>
    <row r="500" spans="2:15" x14ac:dyDescent="0.25">
      <c r="B500" t="str">
        <f t="shared" si="8"/>
        <v>ACV1201</v>
      </c>
      <c r="C500" s="172" t="s">
        <v>109</v>
      </c>
      <c r="D500" s="172">
        <v>20</v>
      </c>
      <c r="E500" s="172">
        <v>100</v>
      </c>
      <c r="F500" s="172">
        <v>1</v>
      </c>
      <c r="G500" s="174" t="s">
        <v>87</v>
      </c>
      <c r="H500" s="174" t="s">
        <v>168</v>
      </c>
      <c r="I500" s="172">
        <v>1</v>
      </c>
      <c r="J500" s="172">
        <v>20</v>
      </c>
      <c r="K500" s="172" t="s">
        <v>91</v>
      </c>
      <c r="L500" s="172">
        <v>577.34</v>
      </c>
      <c r="M500" s="172">
        <v>5.8763000000000001E-3</v>
      </c>
      <c r="N500" s="172">
        <v>576.84</v>
      </c>
      <c r="O500" s="172">
        <v>5.8618000000000003E-3</v>
      </c>
    </row>
    <row r="501" spans="2:15" x14ac:dyDescent="0.25">
      <c r="B501" t="str">
        <f t="shared" si="8"/>
        <v>ACV0.000012020</v>
      </c>
      <c r="C501" s="172" t="s">
        <v>109</v>
      </c>
      <c r="D501" s="172">
        <v>20</v>
      </c>
      <c r="E501" s="172">
        <v>100</v>
      </c>
      <c r="F501" s="172">
        <v>1.0000000000000001E-5</v>
      </c>
      <c r="G501" s="174" t="s">
        <v>87</v>
      </c>
      <c r="H501" s="174" t="s">
        <v>168</v>
      </c>
      <c r="I501" s="172">
        <v>20</v>
      </c>
      <c r="J501" s="172">
        <v>50</v>
      </c>
      <c r="K501" s="172" t="s">
        <v>91</v>
      </c>
      <c r="L501" s="172">
        <v>6.8</v>
      </c>
      <c r="M501" s="172">
        <v>0.37</v>
      </c>
      <c r="N501" s="172">
        <v>6.7323000000000004</v>
      </c>
      <c r="O501" s="172">
        <v>0.36645</v>
      </c>
    </row>
    <row r="502" spans="2:15" x14ac:dyDescent="0.25">
      <c r="B502" t="str">
        <f t="shared" si="8"/>
        <v>ACV0.00012020</v>
      </c>
      <c r="C502" s="172" t="s">
        <v>109</v>
      </c>
      <c r="D502" s="172">
        <v>20</v>
      </c>
      <c r="E502" s="172">
        <v>100</v>
      </c>
      <c r="F502" s="172">
        <v>1E-4</v>
      </c>
      <c r="G502" s="174" t="s">
        <v>87</v>
      </c>
      <c r="H502" s="174" t="s">
        <v>168</v>
      </c>
      <c r="I502" s="172">
        <v>20</v>
      </c>
      <c r="J502" s="172">
        <v>50</v>
      </c>
      <c r="K502" s="172" t="s">
        <v>91</v>
      </c>
      <c r="L502" s="172">
        <v>6.8</v>
      </c>
      <c r="M502" s="172">
        <v>0.36642000000000002</v>
      </c>
      <c r="N502" s="172">
        <v>6.7324000000000002</v>
      </c>
      <c r="O502" s="172">
        <v>0.36645</v>
      </c>
    </row>
    <row r="503" spans="2:15" x14ac:dyDescent="0.25">
      <c r="B503" t="str">
        <f t="shared" si="8"/>
        <v>ACV0.0012020</v>
      </c>
      <c r="C503" s="172" t="s">
        <v>109</v>
      </c>
      <c r="D503" s="172">
        <v>20</v>
      </c>
      <c r="E503" s="172">
        <v>100</v>
      </c>
      <c r="F503" s="172">
        <v>1E-3</v>
      </c>
      <c r="G503" s="174" t="s">
        <v>87</v>
      </c>
      <c r="H503" s="174" t="s">
        <v>168</v>
      </c>
      <c r="I503" s="172">
        <v>20</v>
      </c>
      <c r="J503" s="172">
        <v>50</v>
      </c>
      <c r="K503" s="172" t="s">
        <v>91</v>
      </c>
      <c r="L503" s="172">
        <v>6.8</v>
      </c>
      <c r="M503" s="172">
        <v>0.36631000000000002</v>
      </c>
      <c r="N503" s="172">
        <v>6.7494999999999994</v>
      </c>
      <c r="O503" s="172">
        <v>0.36631999999999998</v>
      </c>
    </row>
    <row r="504" spans="2:15" x14ac:dyDescent="0.25">
      <c r="B504" t="str">
        <f t="shared" si="8"/>
        <v>ACV0.012020</v>
      </c>
      <c r="C504" s="172" t="s">
        <v>109</v>
      </c>
      <c r="D504" s="172">
        <v>20</v>
      </c>
      <c r="E504" s="172">
        <v>100</v>
      </c>
      <c r="F504" s="172">
        <v>0.01</v>
      </c>
      <c r="G504" s="174" t="s">
        <v>87</v>
      </c>
      <c r="H504" s="174" t="s">
        <v>168</v>
      </c>
      <c r="I504" s="172">
        <v>20</v>
      </c>
      <c r="J504" s="172">
        <v>50</v>
      </c>
      <c r="K504" s="172" t="s">
        <v>91</v>
      </c>
      <c r="L504" s="172">
        <v>8.3577999999999992</v>
      </c>
      <c r="M504" s="172">
        <v>0.35409000000000002</v>
      </c>
      <c r="N504" s="172">
        <v>8.351799999999999</v>
      </c>
      <c r="O504" s="172">
        <v>0.35408000000000001</v>
      </c>
    </row>
    <row r="505" spans="2:15" x14ac:dyDescent="0.25">
      <c r="B505" t="str">
        <f t="shared" si="8"/>
        <v>ACV0.12020</v>
      </c>
      <c r="C505" s="172" t="s">
        <v>109</v>
      </c>
      <c r="D505" s="172">
        <v>20</v>
      </c>
      <c r="E505" s="172">
        <v>100</v>
      </c>
      <c r="F505" s="172">
        <v>0.1</v>
      </c>
      <c r="G505" s="174" t="s">
        <v>87</v>
      </c>
      <c r="H505" s="174" t="s">
        <v>168</v>
      </c>
      <c r="I505" s="172">
        <v>20</v>
      </c>
      <c r="J505" s="172">
        <v>50</v>
      </c>
      <c r="K505" s="172" t="s">
        <v>91</v>
      </c>
      <c r="L505" s="172">
        <v>57.162999999999997</v>
      </c>
      <c r="M505" s="172">
        <v>0.15068999999999999</v>
      </c>
      <c r="N505" s="172">
        <v>57.158999999999999</v>
      </c>
      <c r="O505" s="172">
        <v>0.15056</v>
      </c>
    </row>
    <row r="506" spans="2:15" x14ac:dyDescent="0.25">
      <c r="B506" t="str">
        <f t="shared" si="8"/>
        <v>ACV12020</v>
      </c>
      <c r="C506" s="172" t="s">
        <v>109</v>
      </c>
      <c r="D506" s="172">
        <v>20</v>
      </c>
      <c r="E506" s="172">
        <v>100</v>
      </c>
      <c r="F506" s="172">
        <v>1</v>
      </c>
      <c r="G506" s="174" t="s">
        <v>87</v>
      </c>
      <c r="H506" s="174" t="s">
        <v>168</v>
      </c>
      <c r="I506" s="172">
        <v>20</v>
      </c>
      <c r="J506" s="172">
        <v>50</v>
      </c>
      <c r="K506" s="172" t="s">
        <v>91</v>
      </c>
      <c r="L506" s="172">
        <v>577.28</v>
      </c>
      <c r="M506" s="172">
        <v>1.7106E-2</v>
      </c>
      <c r="N506" s="172">
        <v>575.93999999999994</v>
      </c>
      <c r="O506" s="172">
        <v>1.704E-2</v>
      </c>
    </row>
    <row r="507" spans="2:15" x14ac:dyDescent="0.25">
      <c r="B507" t="str">
        <f t="shared" si="8"/>
        <v>ACV0.000012050</v>
      </c>
      <c r="C507" s="172" t="s">
        <v>109</v>
      </c>
      <c r="D507" s="172">
        <v>20</v>
      </c>
      <c r="E507" s="172">
        <v>100</v>
      </c>
      <c r="F507" s="172">
        <v>1.0000000000000001E-5</v>
      </c>
      <c r="G507" s="174" t="s">
        <v>87</v>
      </c>
      <c r="H507" s="174" t="s">
        <v>168</v>
      </c>
      <c r="I507" s="172">
        <v>50</v>
      </c>
      <c r="J507" s="172">
        <v>100</v>
      </c>
      <c r="K507" s="172" t="s">
        <v>91</v>
      </c>
      <c r="L507" s="172">
        <v>22</v>
      </c>
      <c r="M507" s="172">
        <v>1.2</v>
      </c>
      <c r="N507" s="172">
        <v>17.722000000000001</v>
      </c>
      <c r="O507" s="172">
        <v>1.2358</v>
      </c>
    </row>
    <row r="508" spans="2:15" x14ac:dyDescent="0.25">
      <c r="B508" t="str">
        <f t="shared" si="8"/>
        <v>ACV0.00012050</v>
      </c>
      <c r="C508" s="172" t="s">
        <v>109</v>
      </c>
      <c r="D508" s="172">
        <v>20</v>
      </c>
      <c r="E508" s="172">
        <v>100</v>
      </c>
      <c r="F508" s="172">
        <v>1E-4</v>
      </c>
      <c r="G508" s="174" t="s">
        <v>87</v>
      </c>
      <c r="H508" s="174" t="s">
        <v>168</v>
      </c>
      <c r="I508" s="172">
        <v>50</v>
      </c>
      <c r="J508" s="172">
        <v>100</v>
      </c>
      <c r="K508" s="172" t="s">
        <v>91</v>
      </c>
      <c r="L508" s="172">
        <v>22</v>
      </c>
      <c r="M508" s="172">
        <v>1.2034</v>
      </c>
      <c r="N508" s="172">
        <v>17.723000000000003</v>
      </c>
      <c r="O508" s="172">
        <v>1.2358</v>
      </c>
    </row>
    <row r="509" spans="2:15" x14ac:dyDescent="0.25">
      <c r="B509" t="str">
        <f t="shared" si="8"/>
        <v>ACV0.0012050</v>
      </c>
      <c r="C509" s="172" t="s">
        <v>109</v>
      </c>
      <c r="D509" s="172">
        <v>20</v>
      </c>
      <c r="E509" s="172">
        <v>100</v>
      </c>
      <c r="F509" s="172">
        <v>1E-3</v>
      </c>
      <c r="G509" s="174" t="s">
        <v>87</v>
      </c>
      <c r="H509" s="174" t="s">
        <v>168</v>
      </c>
      <c r="I509" s="172">
        <v>50</v>
      </c>
      <c r="J509" s="172">
        <v>100</v>
      </c>
      <c r="K509" s="172" t="s">
        <v>91</v>
      </c>
      <c r="L509" s="172">
        <v>22</v>
      </c>
      <c r="M509" s="172">
        <v>1.2034</v>
      </c>
      <c r="N509" s="172">
        <v>17.724</v>
      </c>
      <c r="O509" s="172">
        <v>1.2358</v>
      </c>
    </row>
    <row r="510" spans="2:15" x14ac:dyDescent="0.25">
      <c r="B510" t="str">
        <f t="shared" si="8"/>
        <v>ACV0.012050</v>
      </c>
      <c r="C510" s="172" t="s">
        <v>109</v>
      </c>
      <c r="D510" s="172">
        <v>20</v>
      </c>
      <c r="E510" s="172">
        <v>100</v>
      </c>
      <c r="F510" s="172">
        <v>0.01</v>
      </c>
      <c r="G510" s="174" t="s">
        <v>87</v>
      </c>
      <c r="H510" s="174" t="s">
        <v>168</v>
      </c>
      <c r="I510" s="172">
        <v>50</v>
      </c>
      <c r="J510" s="172">
        <v>100</v>
      </c>
      <c r="K510" s="172" t="s">
        <v>91</v>
      </c>
      <c r="L510" s="172">
        <v>22</v>
      </c>
      <c r="M510" s="172">
        <v>1.2047000000000001</v>
      </c>
      <c r="N510" s="172">
        <v>18.315000000000001</v>
      </c>
      <c r="O510" s="172">
        <v>1.2311000000000001</v>
      </c>
    </row>
    <row r="511" spans="2:15" x14ac:dyDescent="0.25">
      <c r="B511" t="str">
        <f t="shared" si="8"/>
        <v>ACV0.12050</v>
      </c>
      <c r="C511" s="172" t="s">
        <v>109</v>
      </c>
      <c r="D511" s="172">
        <v>20</v>
      </c>
      <c r="E511" s="172">
        <v>100</v>
      </c>
      <c r="F511" s="172">
        <v>0.1</v>
      </c>
      <c r="G511" s="174" t="s">
        <v>87</v>
      </c>
      <c r="H511" s="174" t="s">
        <v>168</v>
      </c>
      <c r="I511" s="172">
        <v>50</v>
      </c>
      <c r="J511" s="172">
        <v>100</v>
      </c>
      <c r="K511" s="172" t="s">
        <v>91</v>
      </c>
      <c r="L511" s="172">
        <v>55.390999999999998</v>
      </c>
      <c r="M511" s="172">
        <v>0.97270000000000001</v>
      </c>
      <c r="N511" s="172">
        <v>55.372999999999998</v>
      </c>
      <c r="O511" s="172">
        <v>0.97270000000000001</v>
      </c>
    </row>
    <row r="512" spans="2:15" x14ac:dyDescent="0.25">
      <c r="B512" t="str">
        <f t="shared" si="8"/>
        <v>ACV12050</v>
      </c>
      <c r="C512" s="172" t="s">
        <v>109</v>
      </c>
      <c r="D512" s="172">
        <v>20</v>
      </c>
      <c r="E512" s="172">
        <v>100</v>
      </c>
      <c r="F512" s="172">
        <v>1</v>
      </c>
      <c r="G512" s="174" t="s">
        <v>87</v>
      </c>
      <c r="H512" s="174" t="s">
        <v>168</v>
      </c>
      <c r="I512" s="172">
        <v>50</v>
      </c>
      <c r="J512" s="172">
        <v>100</v>
      </c>
      <c r="K512" s="172" t="s">
        <v>91</v>
      </c>
      <c r="L512" s="172">
        <v>576.34</v>
      </c>
      <c r="M512" s="172">
        <v>0.18074999999999999</v>
      </c>
      <c r="N512" s="172">
        <v>568.41</v>
      </c>
      <c r="O512" s="172">
        <v>0.18063000000000001</v>
      </c>
    </row>
    <row r="513" spans="2:15" x14ac:dyDescent="0.25">
      <c r="B513" t="str">
        <f t="shared" si="8"/>
        <v>ACV0.00011000.001</v>
      </c>
      <c r="C513" s="172" t="s">
        <v>109</v>
      </c>
      <c r="D513" s="172">
        <v>100</v>
      </c>
      <c r="E513" s="172">
        <v>330</v>
      </c>
      <c r="F513" s="172">
        <v>1E-4</v>
      </c>
      <c r="G513" s="174" t="s">
        <v>87</v>
      </c>
      <c r="H513" s="174" t="s">
        <v>168</v>
      </c>
      <c r="I513" s="172">
        <v>1E-3</v>
      </c>
      <c r="J513" s="172">
        <v>0.04</v>
      </c>
      <c r="K513" s="172" t="s">
        <v>91</v>
      </c>
      <c r="L513" s="172">
        <v>48</v>
      </c>
      <c r="M513" s="172">
        <v>0.46</v>
      </c>
      <c r="N513" s="172">
        <v>46.118000000000002</v>
      </c>
      <c r="O513" s="172">
        <v>0.46325</v>
      </c>
    </row>
    <row r="514" spans="2:15" x14ac:dyDescent="0.25">
      <c r="B514" t="str">
        <f t="shared" si="8"/>
        <v>ACV0.0011000.001</v>
      </c>
      <c r="C514" s="172" t="s">
        <v>109</v>
      </c>
      <c r="D514" s="172">
        <v>100</v>
      </c>
      <c r="E514" s="172">
        <v>330</v>
      </c>
      <c r="F514" s="172">
        <v>1E-3</v>
      </c>
      <c r="G514" s="174" t="s">
        <v>87</v>
      </c>
      <c r="H514" s="174" t="s">
        <v>168</v>
      </c>
      <c r="I514" s="172">
        <v>1E-3</v>
      </c>
      <c r="J514" s="172">
        <v>0.04</v>
      </c>
      <c r="K514" s="172" t="s">
        <v>91</v>
      </c>
      <c r="L514" s="172">
        <v>48</v>
      </c>
      <c r="M514" s="172">
        <v>0.46085999999999999</v>
      </c>
      <c r="N514" s="172">
        <v>46.12</v>
      </c>
      <c r="O514" s="172">
        <v>0.46325</v>
      </c>
    </row>
    <row r="515" spans="2:15" x14ac:dyDescent="0.25">
      <c r="B515" t="str">
        <f t="shared" si="8"/>
        <v>ACV0.011000.001</v>
      </c>
      <c r="C515" s="172" t="s">
        <v>109</v>
      </c>
      <c r="D515" s="172">
        <v>100</v>
      </c>
      <c r="E515" s="172">
        <v>330</v>
      </c>
      <c r="F515" s="172">
        <v>0.01</v>
      </c>
      <c r="G515" s="174" t="s">
        <v>87</v>
      </c>
      <c r="H515" s="174" t="s">
        <v>168</v>
      </c>
      <c r="I515" s="172">
        <v>1E-3</v>
      </c>
      <c r="J515" s="172">
        <v>0.04</v>
      </c>
      <c r="K515" s="172" t="s">
        <v>91</v>
      </c>
      <c r="L515" s="172">
        <v>48</v>
      </c>
      <c r="M515" s="172">
        <v>0.46128999999999998</v>
      </c>
      <c r="N515" s="172">
        <v>46.341000000000001</v>
      </c>
      <c r="O515" s="172">
        <v>0.46283000000000002</v>
      </c>
    </row>
    <row r="516" spans="2:15" x14ac:dyDescent="0.25">
      <c r="B516" t="str">
        <f t="shared" si="8"/>
        <v>ACV0.11000.001</v>
      </c>
      <c r="C516" s="172" t="s">
        <v>109</v>
      </c>
      <c r="D516" s="172">
        <v>100</v>
      </c>
      <c r="E516" s="172">
        <v>330</v>
      </c>
      <c r="F516" s="172">
        <v>0.1</v>
      </c>
      <c r="G516" s="174" t="s">
        <v>87</v>
      </c>
      <c r="H516" s="174" t="s">
        <v>168</v>
      </c>
      <c r="I516" s="172">
        <v>1E-3</v>
      </c>
      <c r="J516" s="172">
        <v>0.04</v>
      </c>
      <c r="K516" s="172" t="s">
        <v>91</v>
      </c>
      <c r="L516" s="172">
        <v>66.332000000000008</v>
      </c>
      <c r="M516" s="172">
        <v>0.42712</v>
      </c>
      <c r="N516" s="172">
        <v>66.294000000000011</v>
      </c>
      <c r="O516" s="172">
        <v>0.42698000000000003</v>
      </c>
    </row>
    <row r="517" spans="2:15" x14ac:dyDescent="0.25">
      <c r="B517" t="str">
        <f t="shared" si="8"/>
        <v>ACV11000.001</v>
      </c>
      <c r="C517" s="172" t="s">
        <v>109</v>
      </c>
      <c r="D517" s="172">
        <v>100</v>
      </c>
      <c r="E517" s="172">
        <v>330</v>
      </c>
      <c r="F517" s="172">
        <v>1</v>
      </c>
      <c r="G517" s="174" t="s">
        <v>87</v>
      </c>
      <c r="H517" s="174" t="s">
        <v>168</v>
      </c>
      <c r="I517" s="172">
        <v>1E-3</v>
      </c>
      <c r="J517" s="172">
        <v>0.04</v>
      </c>
      <c r="K517" s="172" t="s">
        <v>91</v>
      </c>
      <c r="L517" s="172">
        <v>573.41999999999996</v>
      </c>
      <c r="M517" s="172">
        <v>0.11327</v>
      </c>
      <c r="N517" s="172">
        <v>573.41999999999996</v>
      </c>
      <c r="O517" s="172">
        <v>0.11294</v>
      </c>
    </row>
    <row r="518" spans="2:15" x14ac:dyDescent="0.25">
      <c r="B518" t="str">
        <f t="shared" si="8"/>
        <v>ACV0.00011000.04</v>
      </c>
      <c r="C518" s="172" t="s">
        <v>109</v>
      </c>
      <c r="D518" s="172">
        <v>100</v>
      </c>
      <c r="E518" s="172">
        <v>330</v>
      </c>
      <c r="F518" s="172">
        <v>1E-4</v>
      </c>
      <c r="G518" s="174" t="s">
        <v>87</v>
      </c>
      <c r="H518" s="174" t="s">
        <v>168</v>
      </c>
      <c r="I518" s="172">
        <v>0.04</v>
      </c>
      <c r="J518" s="172">
        <v>1</v>
      </c>
      <c r="K518" s="172" t="s">
        <v>91</v>
      </c>
      <c r="L518" s="172">
        <v>25</v>
      </c>
      <c r="M518" s="172">
        <v>0.46</v>
      </c>
      <c r="N518" s="172">
        <v>23.033999999999999</v>
      </c>
      <c r="O518" s="172">
        <v>0.46337</v>
      </c>
    </row>
    <row r="519" spans="2:15" x14ac:dyDescent="0.25">
      <c r="B519" t="str">
        <f t="shared" si="8"/>
        <v>ACV0.0011000.04</v>
      </c>
      <c r="C519" s="172" t="s">
        <v>109</v>
      </c>
      <c r="D519" s="172">
        <v>100</v>
      </c>
      <c r="E519" s="172">
        <v>330</v>
      </c>
      <c r="F519" s="172">
        <v>1E-3</v>
      </c>
      <c r="G519" s="174" t="s">
        <v>87</v>
      </c>
      <c r="H519" s="174" t="s">
        <v>168</v>
      </c>
      <c r="I519" s="172">
        <v>0.04</v>
      </c>
      <c r="J519" s="172">
        <v>1</v>
      </c>
      <c r="K519" s="172" t="s">
        <v>91</v>
      </c>
      <c r="L519" s="172">
        <v>25</v>
      </c>
      <c r="M519" s="172">
        <v>0.46067000000000002</v>
      </c>
      <c r="N519" s="172">
        <v>23.037000000000003</v>
      </c>
      <c r="O519" s="172">
        <v>0.46337</v>
      </c>
    </row>
    <row r="520" spans="2:15" x14ac:dyDescent="0.25">
      <c r="B520" t="str">
        <f t="shared" si="8"/>
        <v>ACV0.011000.04</v>
      </c>
      <c r="C520" s="172" t="s">
        <v>109</v>
      </c>
      <c r="D520" s="172">
        <v>100</v>
      </c>
      <c r="E520" s="172">
        <v>330</v>
      </c>
      <c r="F520" s="172">
        <v>0.01</v>
      </c>
      <c r="G520" s="174" t="s">
        <v>87</v>
      </c>
      <c r="H520" s="174" t="s">
        <v>168</v>
      </c>
      <c r="I520" s="172">
        <v>0.04</v>
      </c>
      <c r="J520" s="172">
        <v>1</v>
      </c>
      <c r="K520" s="172" t="s">
        <v>91</v>
      </c>
      <c r="L520" s="172">
        <v>25</v>
      </c>
      <c r="M520" s="172">
        <v>0.46116000000000001</v>
      </c>
      <c r="N520" s="172">
        <v>23.338000000000001</v>
      </c>
      <c r="O520" s="172">
        <v>0.46273999999999998</v>
      </c>
    </row>
    <row r="521" spans="2:15" x14ac:dyDescent="0.25">
      <c r="B521" t="str">
        <f t="shared" si="8"/>
        <v>ACV0.11000.04</v>
      </c>
      <c r="C521" s="172" t="s">
        <v>109</v>
      </c>
      <c r="D521" s="172">
        <v>100</v>
      </c>
      <c r="E521" s="172">
        <v>330</v>
      </c>
      <c r="F521" s="172">
        <v>0.1</v>
      </c>
      <c r="G521" s="174" t="s">
        <v>87</v>
      </c>
      <c r="H521" s="174" t="s">
        <v>168</v>
      </c>
      <c r="I521" s="172">
        <v>0.04</v>
      </c>
      <c r="J521" s="172">
        <v>1</v>
      </c>
      <c r="K521" s="172" t="s">
        <v>91</v>
      </c>
      <c r="L521" s="172">
        <v>49.031999999999996</v>
      </c>
      <c r="M521" s="172">
        <v>0.41284999999999999</v>
      </c>
      <c r="N521" s="172">
        <v>48.982999999999997</v>
      </c>
      <c r="O521" s="172">
        <v>0.41271000000000002</v>
      </c>
    </row>
    <row r="522" spans="2:15" x14ac:dyDescent="0.25">
      <c r="B522" t="str">
        <f t="shared" si="8"/>
        <v>ACV11000.04</v>
      </c>
      <c r="C522" s="172" t="s">
        <v>109</v>
      </c>
      <c r="D522" s="172">
        <v>100</v>
      </c>
      <c r="E522" s="172">
        <v>330</v>
      </c>
      <c r="F522" s="172">
        <v>1</v>
      </c>
      <c r="G522" s="174" t="s">
        <v>87</v>
      </c>
      <c r="H522" s="174" t="s">
        <v>168</v>
      </c>
      <c r="I522" s="172">
        <v>0.04</v>
      </c>
      <c r="J522" s="172">
        <v>1</v>
      </c>
      <c r="K522" s="172" t="s">
        <v>91</v>
      </c>
      <c r="L522" s="172">
        <v>571.91999999999996</v>
      </c>
      <c r="M522" s="172">
        <v>9.6252000000000004E-2</v>
      </c>
      <c r="N522" s="172">
        <v>571.91999999999996</v>
      </c>
      <c r="O522" s="172">
        <v>9.5921000000000006E-2</v>
      </c>
    </row>
    <row r="523" spans="2:15" x14ac:dyDescent="0.25">
      <c r="B523" t="str">
        <f t="shared" si="8"/>
        <v>ACV0.00011001</v>
      </c>
      <c r="C523" s="172" t="s">
        <v>109</v>
      </c>
      <c r="D523" s="172">
        <v>100</v>
      </c>
      <c r="E523" s="172">
        <v>330</v>
      </c>
      <c r="F523" s="172">
        <v>1E-4</v>
      </c>
      <c r="G523" s="174" t="s">
        <v>87</v>
      </c>
      <c r="H523" s="174" t="s">
        <v>168</v>
      </c>
      <c r="I523" s="172">
        <v>1</v>
      </c>
      <c r="J523" s="172">
        <v>20</v>
      </c>
      <c r="K523" s="172" t="s">
        <v>91</v>
      </c>
      <c r="L523" s="172">
        <v>23</v>
      </c>
      <c r="M523" s="172">
        <v>0.7</v>
      </c>
      <c r="N523" s="172">
        <v>23.059000000000001</v>
      </c>
      <c r="O523" s="172">
        <v>0.69384000000000001</v>
      </c>
    </row>
    <row r="524" spans="2:15" x14ac:dyDescent="0.25">
      <c r="B524" t="str">
        <f t="shared" si="8"/>
        <v>ACV0.0011001</v>
      </c>
      <c r="C524" s="172" t="s">
        <v>109</v>
      </c>
      <c r="D524" s="172">
        <v>100</v>
      </c>
      <c r="E524" s="172">
        <v>330</v>
      </c>
      <c r="F524" s="172">
        <v>1E-3</v>
      </c>
      <c r="G524" s="174" t="s">
        <v>87</v>
      </c>
      <c r="H524" s="174" t="s">
        <v>168</v>
      </c>
      <c r="I524" s="172">
        <v>1</v>
      </c>
      <c r="J524" s="172">
        <v>20</v>
      </c>
      <c r="K524" s="172" t="s">
        <v>91</v>
      </c>
      <c r="L524" s="172">
        <v>23</v>
      </c>
      <c r="M524" s="172">
        <v>0.7</v>
      </c>
      <c r="N524" s="172">
        <v>23.061</v>
      </c>
      <c r="O524" s="172">
        <v>0.69384000000000001</v>
      </c>
    </row>
    <row r="525" spans="2:15" x14ac:dyDescent="0.25">
      <c r="B525" t="str">
        <f t="shared" si="8"/>
        <v>ACV0.011001</v>
      </c>
      <c r="C525" s="172" t="s">
        <v>109</v>
      </c>
      <c r="D525" s="172">
        <v>100</v>
      </c>
      <c r="E525" s="172">
        <v>330</v>
      </c>
      <c r="F525" s="172">
        <v>0.01</v>
      </c>
      <c r="G525" s="174" t="s">
        <v>87</v>
      </c>
      <c r="H525" s="174" t="s">
        <v>168</v>
      </c>
      <c r="I525" s="172">
        <v>1</v>
      </c>
      <c r="J525" s="172">
        <v>20</v>
      </c>
      <c r="K525" s="172" t="s">
        <v>91</v>
      </c>
      <c r="L525" s="172">
        <v>23</v>
      </c>
      <c r="M525" s="172">
        <v>0.7</v>
      </c>
      <c r="N525" s="172">
        <v>23.291</v>
      </c>
      <c r="O525" s="172">
        <v>0.69333999999999996</v>
      </c>
    </row>
    <row r="526" spans="2:15" x14ac:dyDescent="0.25">
      <c r="B526" t="str">
        <f t="shared" si="8"/>
        <v>ACV0.11001</v>
      </c>
      <c r="C526" s="172" t="s">
        <v>109</v>
      </c>
      <c r="D526" s="172">
        <v>100</v>
      </c>
      <c r="E526" s="172">
        <v>330</v>
      </c>
      <c r="F526" s="172">
        <v>0.1</v>
      </c>
      <c r="G526" s="174" t="s">
        <v>87</v>
      </c>
      <c r="H526" s="174" t="s">
        <v>168</v>
      </c>
      <c r="I526" s="172">
        <v>1</v>
      </c>
      <c r="J526" s="172">
        <v>20</v>
      </c>
      <c r="K526" s="172" t="s">
        <v>91</v>
      </c>
      <c r="L526" s="172">
        <v>44.082999999999998</v>
      </c>
      <c r="M526" s="172">
        <v>0.65012000000000003</v>
      </c>
      <c r="N526" s="172">
        <v>43.963000000000001</v>
      </c>
      <c r="O526" s="172">
        <v>0.65027999999999997</v>
      </c>
    </row>
    <row r="527" spans="2:15" x14ac:dyDescent="0.25">
      <c r="B527" t="str">
        <f t="shared" si="8"/>
        <v>ACV11001</v>
      </c>
      <c r="C527" s="172" t="s">
        <v>109</v>
      </c>
      <c r="D527" s="172">
        <v>100</v>
      </c>
      <c r="E527" s="172">
        <v>330</v>
      </c>
      <c r="F527" s="172">
        <v>1</v>
      </c>
      <c r="G527" s="174" t="s">
        <v>87</v>
      </c>
      <c r="H527" s="174" t="s">
        <v>168</v>
      </c>
      <c r="I527" s="172">
        <v>1</v>
      </c>
      <c r="J527" s="172">
        <v>20</v>
      </c>
      <c r="K527" s="172" t="s">
        <v>91</v>
      </c>
      <c r="L527" s="172">
        <v>565.1</v>
      </c>
      <c r="M527" s="172">
        <v>0.19691</v>
      </c>
      <c r="N527" s="172">
        <v>565.03</v>
      </c>
      <c r="O527" s="172">
        <v>0.19677</v>
      </c>
    </row>
    <row r="528" spans="2:15" x14ac:dyDescent="0.25">
      <c r="B528" t="str">
        <f t="shared" si="8"/>
        <v>ACV0.000110020</v>
      </c>
      <c r="C528" s="172" t="s">
        <v>109</v>
      </c>
      <c r="D528" s="172">
        <v>100</v>
      </c>
      <c r="E528" s="172">
        <v>330</v>
      </c>
      <c r="F528" s="172">
        <v>1E-4</v>
      </c>
      <c r="G528" s="174" t="s">
        <v>87</v>
      </c>
      <c r="H528" s="174" t="s">
        <v>168</v>
      </c>
      <c r="I528" s="172">
        <v>20</v>
      </c>
      <c r="J528" s="172">
        <v>50</v>
      </c>
      <c r="K528" s="172" t="s">
        <v>91</v>
      </c>
      <c r="L528" s="172">
        <v>23</v>
      </c>
      <c r="M528" s="172">
        <v>1.4</v>
      </c>
      <c r="N528" s="172">
        <v>23.053000000000001</v>
      </c>
      <c r="O528" s="172">
        <v>1.3878999999999999</v>
      </c>
    </row>
    <row r="529" spans="2:15" x14ac:dyDescent="0.25">
      <c r="B529" t="str">
        <f t="shared" si="8"/>
        <v>ACV0.00110020</v>
      </c>
      <c r="C529" s="172" t="s">
        <v>109</v>
      </c>
      <c r="D529" s="172">
        <v>100</v>
      </c>
      <c r="E529" s="172">
        <v>330</v>
      </c>
      <c r="F529" s="172">
        <v>1E-3</v>
      </c>
      <c r="G529" s="174" t="s">
        <v>87</v>
      </c>
      <c r="H529" s="174" t="s">
        <v>168</v>
      </c>
      <c r="I529" s="172">
        <v>20</v>
      </c>
      <c r="J529" s="172">
        <v>50</v>
      </c>
      <c r="K529" s="172" t="s">
        <v>91</v>
      </c>
      <c r="L529" s="172">
        <v>23</v>
      </c>
      <c r="M529" s="172">
        <v>1.4</v>
      </c>
      <c r="N529" s="172">
        <v>23.054000000000002</v>
      </c>
      <c r="O529" s="172">
        <v>1.3878999999999999</v>
      </c>
    </row>
    <row r="530" spans="2:15" x14ac:dyDescent="0.25">
      <c r="B530" t="str">
        <f t="shared" si="8"/>
        <v>ACV0.0110020</v>
      </c>
      <c r="C530" s="172" t="s">
        <v>109</v>
      </c>
      <c r="D530" s="172">
        <v>100</v>
      </c>
      <c r="E530" s="172">
        <v>330</v>
      </c>
      <c r="F530" s="172">
        <v>0.01</v>
      </c>
      <c r="G530" s="174" t="s">
        <v>87</v>
      </c>
      <c r="H530" s="174" t="s">
        <v>168</v>
      </c>
      <c r="I530" s="172">
        <v>20</v>
      </c>
      <c r="J530" s="172">
        <v>50</v>
      </c>
      <c r="K530" s="172" t="s">
        <v>91</v>
      </c>
      <c r="L530" s="172">
        <v>23</v>
      </c>
      <c r="M530" s="172">
        <v>1.4</v>
      </c>
      <c r="N530" s="172">
        <v>23.188000000000002</v>
      </c>
      <c r="O530" s="172">
        <v>1.3875999999999999</v>
      </c>
    </row>
    <row r="531" spans="2:15" x14ac:dyDescent="0.25">
      <c r="B531" t="str">
        <f t="shared" si="8"/>
        <v>ACV0.110020</v>
      </c>
      <c r="C531" s="172" t="s">
        <v>109</v>
      </c>
      <c r="D531" s="172">
        <v>100</v>
      </c>
      <c r="E531" s="172">
        <v>330</v>
      </c>
      <c r="F531" s="172">
        <v>0.1</v>
      </c>
      <c r="G531" s="174" t="s">
        <v>87</v>
      </c>
      <c r="H531" s="174" t="s">
        <v>168</v>
      </c>
      <c r="I531" s="172">
        <v>20</v>
      </c>
      <c r="J531" s="172">
        <v>50</v>
      </c>
      <c r="K531" s="172" t="s">
        <v>91</v>
      </c>
      <c r="L531" s="172">
        <v>35.928999999999995</v>
      </c>
      <c r="M531" s="172">
        <v>1.3608</v>
      </c>
      <c r="N531" s="172">
        <v>35.878</v>
      </c>
      <c r="O531" s="172">
        <v>1.3594999999999999</v>
      </c>
    </row>
    <row r="532" spans="2:15" x14ac:dyDescent="0.25">
      <c r="B532" t="str">
        <f t="shared" si="8"/>
        <v>ACV110020</v>
      </c>
      <c r="C532" s="172" t="s">
        <v>109</v>
      </c>
      <c r="D532" s="172">
        <v>100</v>
      </c>
      <c r="E532" s="172">
        <v>330</v>
      </c>
      <c r="F532" s="172">
        <v>1</v>
      </c>
      <c r="G532" s="174" t="s">
        <v>87</v>
      </c>
      <c r="H532" s="174" t="s">
        <v>168</v>
      </c>
      <c r="I532" s="172">
        <v>20</v>
      </c>
      <c r="J532" s="172">
        <v>50</v>
      </c>
      <c r="K532" s="172" t="s">
        <v>91</v>
      </c>
      <c r="L532" s="172">
        <v>533.77</v>
      </c>
      <c r="M532" s="172">
        <v>0.66047</v>
      </c>
      <c r="N532" s="172">
        <v>533.56999999999994</v>
      </c>
      <c r="O532" s="172">
        <v>0.66042000000000001</v>
      </c>
    </row>
    <row r="533" spans="2:15" x14ac:dyDescent="0.25">
      <c r="B533" t="str">
        <f t="shared" si="8"/>
        <v>ACV0.000110050</v>
      </c>
      <c r="C533" s="172" t="s">
        <v>109</v>
      </c>
      <c r="D533" s="172">
        <v>100</v>
      </c>
      <c r="E533" s="172">
        <v>330</v>
      </c>
      <c r="F533" s="172">
        <v>1E-4</v>
      </c>
      <c r="G533" s="174" t="s">
        <v>87</v>
      </c>
      <c r="H533" s="174" t="s">
        <v>168</v>
      </c>
      <c r="I533" s="172">
        <v>50</v>
      </c>
      <c r="J533" s="172">
        <v>100</v>
      </c>
      <c r="K533" s="172" t="s">
        <v>91</v>
      </c>
      <c r="L533" s="172">
        <v>23</v>
      </c>
      <c r="M533" s="172">
        <v>3.5</v>
      </c>
      <c r="N533" s="172">
        <v>23.11</v>
      </c>
      <c r="O533" s="172">
        <v>3.4655999999999998</v>
      </c>
    </row>
    <row r="534" spans="2:15" x14ac:dyDescent="0.25">
      <c r="B534" t="str">
        <f t="shared" si="8"/>
        <v>ACV0.00110050</v>
      </c>
      <c r="C534" s="172" t="s">
        <v>109</v>
      </c>
      <c r="D534" s="172">
        <v>100</v>
      </c>
      <c r="E534" s="172">
        <v>330</v>
      </c>
      <c r="F534" s="172">
        <v>1E-3</v>
      </c>
      <c r="G534" s="174" t="s">
        <v>87</v>
      </c>
      <c r="H534" s="174" t="s">
        <v>168</v>
      </c>
      <c r="I534" s="172">
        <v>50</v>
      </c>
      <c r="J534" s="172">
        <v>100</v>
      </c>
      <c r="K534" s="172" t="s">
        <v>91</v>
      </c>
      <c r="L534" s="172">
        <v>23</v>
      </c>
      <c r="M534" s="172">
        <v>3.5</v>
      </c>
      <c r="N534" s="172">
        <v>23.111000000000001</v>
      </c>
      <c r="O534" s="172">
        <v>3.4655999999999998</v>
      </c>
    </row>
    <row r="535" spans="2:15" x14ac:dyDescent="0.25">
      <c r="B535" t="str">
        <f t="shared" si="8"/>
        <v>ACV0.0110050</v>
      </c>
      <c r="C535" s="172" t="s">
        <v>109</v>
      </c>
      <c r="D535" s="172">
        <v>100</v>
      </c>
      <c r="E535" s="172">
        <v>330</v>
      </c>
      <c r="F535" s="172">
        <v>0.01</v>
      </c>
      <c r="G535" s="174" t="s">
        <v>87</v>
      </c>
      <c r="H535" s="174" t="s">
        <v>168</v>
      </c>
      <c r="I535" s="172">
        <v>50</v>
      </c>
      <c r="J535" s="172">
        <v>100</v>
      </c>
      <c r="K535" s="172" t="s">
        <v>91</v>
      </c>
      <c r="L535" s="172">
        <v>23</v>
      </c>
      <c r="M535" s="172">
        <v>3.5</v>
      </c>
      <c r="N535" s="172">
        <v>23.164000000000001</v>
      </c>
      <c r="O535" s="172">
        <v>3.4655</v>
      </c>
    </row>
    <row r="536" spans="2:15" x14ac:dyDescent="0.25">
      <c r="B536" t="str">
        <f t="shared" si="8"/>
        <v>ACV0.110050</v>
      </c>
      <c r="C536" s="172" t="s">
        <v>109</v>
      </c>
      <c r="D536" s="172">
        <v>100</v>
      </c>
      <c r="E536" s="172">
        <v>330</v>
      </c>
      <c r="F536" s="172">
        <v>0.1</v>
      </c>
      <c r="G536" s="174" t="s">
        <v>87</v>
      </c>
      <c r="H536" s="174" t="s">
        <v>168</v>
      </c>
      <c r="I536" s="172">
        <v>50</v>
      </c>
      <c r="J536" s="172">
        <v>100</v>
      </c>
      <c r="K536" s="172" t="s">
        <v>91</v>
      </c>
      <c r="L536" s="172">
        <v>24.914000000000001</v>
      </c>
      <c r="M536" s="172">
        <v>3.4942000000000002</v>
      </c>
      <c r="N536" s="172">
        <v>28.927</v>
      </c>
      <c r="O536" s="172">
        <v>3.4523000000000001</v>
      </c>
    </row>
    <row r="537" spans="2:15" x14ac:dyDescent="0.25">
      <c r="B537" t="str">
        <f t="shared" si="8"/>
        <v>ACV110050</v>
      </c>
      <c r="C537" s="172" t="s">
        <v>109</v>
      </c>
      <c r="D537" s="172">
        <v>100</v>
      </c>
      <c r="E537" s="172">
        <v>330</v>
      </c>
      <c r="F537" s="172">
        <v>1</v>
      </c>
      <c r="G537" s="174" t="s">
        <v>87</v>
      </c>
      <c r="H537" s="174" t="s">
        <v>168</v>
      </c>
      <c r="I537" s="172">
        <v>50</v>
      </c>
      <c r="J537" s="172">
        <v>100</v>
      </c>
      <c r="K537" s="172" t="s">
        <v>91</v>
      </c>
      <c r="L537" s="172">
        <v>418.09</v>
      </c>
      <c r="M537" s="172">
        <v>2.6787000000000001</v>
      </c>
      <c r="N537" s="172">
        <v>417.63</v>
      </c>
      <c r="O537" s="172">
        <v>2.6793</v>
      </c>
    </row>
    <row r="538" spans="2:15" x14ac:dyDescent="0.25">
      <c r="B538" t="str">
        <f t="shared" si="8"/>
        <v>ACV0.00013300.001</v>
      </c>
      <c r="C538" s="172" t="s">
        <v>109</v>
      </c>
      <c r="D538" s="172">
        <v>330</v>
      </c>
      <c r="E538" s="172">
        <v>1000</v>
      </c>
      <c r="F538" s="172">
        <v>1E-4</v>
      </c>
      <c r="G538" s="174" t="s">
        <v>87</v>
      </c>
      <c r="H538" s="174" t="s">
        <v>168</v>
      </c>
      <c r="I538" s="172">
        <v>1E-3</v>
      </c>
      <c r="J538" s="172">
        <v>0.04</v>
      </c>
      <c r="K538" s="172" t="s">
        <v>91</v>
      </c>
      <c r="L538" s="172">
        <v>50</v>
      </c>
      <c r="M538" s="172">
        <v>0.46</v>
      </c>
      <c r="N538" s="172">
        <v>46.106999999999999</v>
      </c>
      <c r="O538" s="172">
        <v>0.46338000000000001</v>
      </c>
    </row>
    <row r="539" spans="2:15" x14ac:dyDescent="0.25">
      <c r="B539" t="str">
        <f t="shared" si="8"/>
        <v>ACV0.0013300.001</v>
      </c>
      <c r="C539" s="172" t="s">
        <v>109</v>
      </c>
      <c r="D539" s="172">
        <v>330</v>
      </c>
      <c r="E539" s="172">
        <v>1000</v>
      </c>
      <c r="F539" s="172">
        <v>1E-3</v>
      </c>
      <c r="G539" s="174" t="s">
        <v>87</v>
      </c>
      <c r="H539" s="174" t="s">
        <v>168</v>
      </c>
      <c r="I539" s="172">
        <v>1E-3</v>
      </c>
      <c r="J539" s="172">
        <v>0.04</v>
      </c>
      <c r="K539" s="172" t="s">
        <v>91</v>
      </c>
      <c r="L539" s="172">
        <v>50</v>
      </c>
      <c r="M539" s="172">
        <v>0.46054</v>
      </c>
      <c r="N539" s="172">
        <v>46.107999999999997</v>
      </c>
      <c r="O539" s="172">
        <v>0.46338000000000001</v>
      </c>
    </row>
    <row r="540" spans="2:15" x14ac:dyDescent="0.25">
      <c r="B540" t="str">
        <f t="shared" si="8"/>
        <v>ACV0.013300.001</v>
      </c>
      <c r="C540" s="172" t="s">
        <v>109</v>
      </c>
      <c r="D540" s="172">
        <v>330</v>
      </c>
      <c r="E540" s="172">
        <v>1000</v>
      </c>
      <c r="F540" s="172">
        <v>0.01</v>
      </c>
      <c r="G540" s="174" t="s">
        <v>87</v>
      </c>
      <c r="H540" s="174" t="s">
        <v>168</v>
      </c>
      <c r="I540" s="172">
        <v>1E-3</v>
      </c>
      <c r="J540" s="172">
        <v>0.04</v>
      </c>
      <c r="K540" s="172" t="s">
        <v>91</v>
      </c>
      <c r="L540" s="172">
        <v>50</v>
      </c>
      <c r="M540" s="172">
        <v>0.46059</v>
      </c>
      <c r="N540" s="172">
        <v>46.300999999999995</v>
      </c>
      <c r="O540" s="172">
        <v>0.46322000000000002</v>
      </c>
    </row>
    <row r="541" spans="2:15" x14ac:dyDescent="0.25">
      <c r="B541" t="str">
        <f t="shared" si="8"/>
        <v>ACV0.13300.001</v>
      </c>
      <c r="C541" s="172" t="s">
        <v>109</v>
      </c>
      <c r="D541" s="172">
        <v>330</v>
      </c>
      <c r="E541" s="172">
        <v>1000</v>
      </c>
      <c r="F541" s="172">
        <v>0.1</v>
      </c>
      <c r="G541" s="174" t="s">
        <v>87</v>
      </c>
      <c r="H541" s="174" t="s">
        <v>168</v>
      </c>
      <c r="I541" s="172">
        <v>1E-3</v>
      </c>
      <c r="J541" s="172">
        <v>0.04</v>
      </c>
      <c r="K541" s="172" t="s">
        <v>91</v>
      </c>
      <c r="L541" s="172">
        <v>64.184000000000012</v>
      </c>
      <c r="M541" s="172">
        <v>0.4486</v>
      </c>
      <c r="N541" s="172">
        <v>64.129000000000005</v>
      </c>
      <c r="O541" s="172">
        <v>0.44862000000000002</v>
      </c>
    </row>
    <row r="542" spans="2:15" x14ac:dyDescent="0.25">
      <c r="B542" t="str">
        <f t="shared" si="8"/>
        <v>ACV13300.001</v>
      </c>
      <c r="C542" s="172" t="s">
        <v>109</v>
      </c>
      <c r="D542" s="172">
        <v>330</v>
      </c>
      <c r="E542" s="172">
        <v>1000</v>
      </c>
      <c r="F542" s="172">
        <v>1</v>
      </c>
      <c r="G542" s="174" t="s">
        <v>87</v>
      </c>
      <c r="H542" s="174" t="s">
        <v>168</v>
      </c>
      <c r="I542" s="172">
        <v>1E-3</v>
      </c>
      <c r="J542" s="172">
        <v>0.04</v>
      </c>
      <c r="K542" s="172" t="s">
        <v>91</v>
      </c>
      <c r="L542" s="172">
        <v>564.15</v>
      </c>
      <c r="M542" s="172">
        <v>0.20594999999999999</v>
      </c>
      <c r="N542" s="172">
        <v>564.12</v>
      </c>
      <c r="O542" s="172">
        <v>0.20588999999999999</v>
      </c>
    </row>
    <row r="543" spans="2:15" x14ac:dyDescent="0.25">
      <c r="B543" t="str">
        <f t="shared" ref="B543:B606" si="9">CONCATENATE(C543,F543,D543,I543)</f>
        <v>ACV0.00013300.04</v>
      </c>
      <c r="C543" s="172" t="s">
        <v>109</v>
      </c>
      <c r="D543" s="172">
        <v>330</v>
      </c>
      <c r="E543" s="172">
        <v>1000</v>
      </c>
      <c r="F543" s="172">
        <v>1E-4</v>
      </c>
      <c r="G543" s="174" t="s">
        <v>87</v>
      </c>
      <c r="H543" s="174" t="s">
        <v>168</v>
      </c>
      <c r="I543" s="172">
        <v>0.04</v>
      </c>
      <c r="J543" s="172">
        <v>1</v>
      </c>
      <c r="K543" s="172" t="s">
        <v>91</v>
      </c>
      <c r="L543" s="172">
        <v>27</v>
      </c>
      <c r="M543" s="172">
        <v>0.46</v>
      </c>
      <c r="N543" s="172">
        <v>23.030999999999999</v>
      </c>
      <c r="O543" s="172">
        <v>0.46343000000000001</v>
      </c>
    </row>
    <row r="544" spans="2:15" x14ac:dyDescent="0.25">
      <c r="B544" t="str">
        <f t="shared" si="9"/>
        <v>ACV0.0013300.04</v>
      </c>
      <c r="C544" s="172" t="s">
        <v>109</v>
      </c>
      <c r="D544" s="172">
        <v>330</v>
      </c>
      <c r="E544" s="172">
        <v>1000</v>
      </c>
      <c r="F544" s="172">
        <v>1E-3</v>
      </c>
      <c r="G544" s="174" t="s">
        <v>87</v>
      </c>
      <c r="H544" s="174" t="s">
        <v>168</v>
      </c>
      <c r="I544" s="172">
        <v>0.04</v>
      </c>
      <c r="J544" s="172">
        <v>1</v>
      </c>
      <c r="K544" s="172" t="s">
        <v>91</v>
      </c>
      <c r="L544" s="172">
        <v>27</v>
      </c>
      <c r="M544" s="172">
        <v>0.46050999999999997</v>
      </c>
      <c r="N544" s="172">
        <v>23.032</v>
      </c>
      <c r="O544" s="172">
        <v>0.46343000000000001</v>
      </c>
    </row>
    <row r="545" spans="2:15" x14ac:dyDescent="0.25">
      <c r="B545" t="str">
        <f t="shared" si="9"/>
        <v>ACV0.013300.04</v>
      </c>
      <c r="C545" s="172" t="s">
        <v>109</v>
      </c>
      <c r="D545" s="172">
        <v>330</v>
      </c>
      <c r="E545" s="172">
        <v>1000</v>
      </c>
      <c r="F545" s="172">
        <v>0.01</v>
      </c>
      <c r="G545" s="174" t="s">
        <v>87</v>
      </c>
      <c r="H545" s="174" t="s">
        <v>168</v>
      </c>
      <c r="I545" s="172">
        <v>0.04</v>
      </c>
      <c r="J545" s="172">
        <v>1</v>
      </c>
      <c r="K545" s="172" t="s">
        <v>91</v>
      </c>
      <c r="L545" s="172">
        <v>27</v>
      </c>
      <c r="M545" s="172">
        <v>0.46056000000000002</v>
      </c>
      <c r="N545" s="172">
        <v>23.290000000000003</v>
      </c>
      <c r="O545" s="172">
        <v>0.46321000000000001</v>
      </c>
    </row>
    <row r="546" spans="2:15" x14ac:dyDescent="0.25">
      <c r="B546" t="str">
        <f t="shared" si="9"/>
        <v>ACV0.13300.04</v>
      </c>
      <c r="C546" s="172" t="s">
        <v>109</v>
      </c>
      <c r="D546" s="172">
        <v>330</v>
      </c>
      <c r="E546" s="172">
        <v>1000</v>
      </c>
      <c r="F546" s="172">
        <v>0.1</v>
      </c>
      <c r="G546" s="174" t="s">
        <v>87</v>
      </c>
      <c r="H546" s="174" t="s">
        <v>168</v>
      </c>
      <c r="I546" s="172">
        <v>0.04</v>
      </c>
      <c r="J546" s="172">
        <v>1</v>
      </c>
      <c r="K546" s="172" t="s">
        <v>91</v>
      </c>
      <c r="L546" s="172">
        <v>45.920999999999999</v>
      </c>
      <c r="M546" s="172">
        <v>0.44399</v>
      </c>
      <c r="N546" s="172">
        <v>45.854999999999997</v>
      </c>
      <c r="O546" s="172">
        <v>0.44402000000000003</v>
      </c>
    </row>
    <row r="547" spans="2:15" x14ac:dyDescent="0.25">
      <c r="B547" t="str">
        <f t="shared" si="9"/>
        <v>ACV13300.04</v>
      </c>
      <c r="C547" s="172" t="s">
        <v>109</v>
      </c>
      <c r="D547" s="172">
        <v>330</v>
      </c>
      <c r="E547" s="172">
        <v>1000</v>
      </c>
      <c r="F547" s="172">
        <v>1</v>
      </c>
      <c r="G547" s="174" t="s">
        <v>87</v>
      </c>
      <c r="H547" s="174" t="s">
        <v>168</v>
      </c>
      <c r="I547" s="172">
        <v>0.04</v>
      </c>
      <c r="J547" s="172">
        <v>1</v>
      </c>
      <c r="K547" s="172" t="s">
        <v>91</v>
      </c>
      <c r="L547" s="172">
        <v>562.27</v>
      </c>
      <c r="M547" s="172">
        <v>0.1928</v>
      </c>
      <c r="N547" s="172">
        <v>562.23</v>
      </c>
      <c r="O547" s="172">
        <v>0.19273999999999999</v>
      </c>
    </row>
    <row r="548" spans="2:15" x14ac:dyDescent="0.25">
      <c r="B548" t="str">
        <f t="shared" si="9"/>
        <v>ACV0.00013301</v>
      </c>
      <c r="C548" s="172" t="s">
        <v>109</v>
      </c>
      <c r="D548" s="172">
        <v>330</v>
      </c>
      <c r="E548" s="172">
        <v>1000</v>
      </c>
      <c r="F548" s="172">
        <v>1E-4</v>
      </c>
      <c r="G548" s="174" t="s">
        <v>87</v>
      </c>
      <c r="H548" s="174" t="s">
        <v>168</v>
      </c>
      <c r="I548" s="172">
        <v>1</v>
      </c>
      <c r="J548" s="172">
        <v>10</v>
      </c>
      <c r="K548" s="172" t="s">
        <v>91</v>
      </c>
      <c r="L548" s="172">
        <v>23</v>
      </c>
      <c r="M548" s="172">
        <v>0.7</v>
      </c>
      <c r="N548" s="172">
        <v>23.056000000000001</v>
      </c>
      <c r="O548" s="172">
        <v>0.69386999999999999</v>
      </c>
    </row>
    <row r="549" spans="2:15" x14ac:dyDescent="0.25">
      <c r="B549" t="str">
        <f t="shared" si="9"/>
        <v>ACV0.0013301</v>
      </c>
      <c r="C549" s="172" t="s">
        <v>109</v>
      </c>
      <c r="D549" s="172">
        <v>330</v>
      </c>
      <c r="E549" s="172">
        <v>1000</v>
      </c>
      <c r="F549" s="172">
        <v>1E-3</v>
      </c>
      <c r="G549" s="174" t="s">
        <v>87</v>
      </c>
      <c r="H549" s="174" t="s">
        <v>168</v>
      </c>
      <c r="I549" s="172">
        <v>1</v>
      </c>
      <c r="J549" s="172">
        <v>10</v>
      </c>
      <c r="K549" s="172" t="s">
        <v>91</v>
      </c>
      <c r="L549" s="172">
        <v>23</v>
      </c>
      <c r="M549" s="172">
        <v>0.7</v>
      </c>
      <c r="N549" s="172">
        <v>23.063000000000002</v>
      </c>
      <c r="O549" s="172">
        <v>0.69386000000000003</v>
      </c>
    </row>
    <row r="550" spans="2:15" x14ac:dyDescent="0.25">
      <c r="B550" t="str">
        <f t="shared" si="9"/>
        <v>ACV0.013301</v>
      </c>
      <c r="C550" s="172" t="s">
        <v>109</v>
      </c>
      <c r="D550" s="172">
        <v>330</v>
      </c>
      <c r="E550" s="172">
        <v>1000</v>
      </c>
      <c r="F550" s="172">
        <v>0.01</v>
      </c>
      <c r="G550" s="174" t="s">
        <v>87</v>
      </c>
      <c r="H550" s="174" t="s">
        <v>168</v>
      </c>
      <c r="I550" s="172">
        <v>1</v>
      </c>
      <c r="J550" s="172">
        <v>10</v>
      </c>
      <c r="K550" s="172" t="s">
        <v>91</v>
      </c>
      <c r="L550" s="172">
        <v>23</v>
      </c>
      <c r="M550" s="172">
        <v>0.7</v>
      </c>
      <c r="N550" s="172">
        <v>23.256</v>
      </c>
      <c r="O550" s="172">
        <v>0.69369000000000003</v>
      </c>
    </row>
    <row r="551" spans="2:15" x14ac:dyDescent="0.25">
      <c r="B551" t="str">
        <f t="shared" si="9"/>
        <v>ACV0.13301</v>
      </c>
      <c r="C551" s="172" t="s">
        <v>109</v>
      </c>
      <c r="D551" s="172">
        <v>330</v>
      </c>
      <c r="E551" s="172">
        <v>1000</v>
      </c>
      <c r="F551" s="172">
        <v>0.1</v>
      </c>
      <c r="G551" s="174" t="s">
        <v>87</v>
      </c>
      <c r="H551" s="174" t="s">
        <v>168</v>
      </c>
      <c r="I551" s="172">
        <v>1</v>
      </c>
      <c r="J551" s="172">
        <v>10</v>
      </c>
      <c r="K551" s="172" t="s">
        <v>91</v>
      </c>
      <c r="L551" s="172">
        <v>40.882999999999996</v>
      </c>
      <c r="M551" s="172">
        <v>0.68211999999999995</v>
      </c>
      <c r="N551" s="172">
        <v>41.184999999999995</v>
      </c>
      <c r="O551" s="172">
        <v>0.67806</v>
      </c>
    </row>
    <row r="552" spans="2:15" x14ac:dyDescent="0.25">
      <c r="B552" t="str">
        <f t="shared" si="9"/>
        <v>ACV13301</v>
      </c>
      <c r="C552" s="172" t="s">
        <v>109</v>
      </c>
      <c r="D552" s="172">
        <v>330</v>
      </c>
      <c r="E552" s="172">
        <v>1000</v>
      </c>
      <c r="F552" s="172">
        <v>1</v>
      </c>
      <c r="G552" s="174" t="s">
        <v>87</v>
      </c>
      <c r="H552" s="174" t="s">
        <v>168</v>
      </c>
      <c r="I552" s="172">
        <v>1</v>
      </c>
      <c r="J552" s="172">
        <v>10</v>
      </c>
      <c r="K552" s="172" t="s">
        <v>91</v>
      </c>
      <c r="L552" s="172">
        <v>547.47</v>
      </c>
      <c r="M552" s="172">
        <v>0.37317</v>
      </c>
      <c r="N552" s="172">
        <v>547.4</v>
      </c>
      <c r="O552" s="172">
        <v>0.37309999999999999</v>
      </c>
    </row>
    <row r="553" spans="2:15" x14ac:dyDescent="0.25">
      <c r="B553" t="str">
        <f t="shared" si="9"/>
        <v>ACA0.000000000100.001</v>
      </c>
      <c r="C553" s="172" t="s">
        <v>111</v>
      </c>
      <c r="D553" s="172">
        <v>0</v>
      </c>
      <c r="E553" s="172">
        <v>1E-4</v>
      </c>
      <c r="F553" s="172">
        <v>1E-10</v>
      </c>
      <c r="G553" s="172" t="s">
        <v>186</v>
      </c>
      <c r="H553" s="172" t="s">
        <v>15</v>
      </c>
      <c r="I553" s="172">
        <v>1E-3</v>
      </c>
      <c r="J553" s="172">
        <v>0.02</v>
      </c>
      <c r="K553" s="172" t="s">
        <v>91</v>
      </c>
      <c r="L553" s="172">
        <v>7.6999999999999999E-2</v>
      </c>
      <c r="M553" s="172">
        <v>4200</v>
      </c>
      <c r="N553" s="172">
        <v>7.6632000000000006E-2</v>
      </c>
      <c r="O553" s="172">
        <v>4198.9000000000005</v>
      </c>
    </row>
    <row r="554" spans="2:15" x14ac:dyDescent="0.25">
      <c r="B554" t="str">
        <f t="shared" si="9"/>
        <v>ACA0.00000000100.001</v>
      </c>
      <c r="C554" s="172" t="s">
        <v>111</v>
      </c>
      <c r="D554" s="172">
        <v>0</v>
      </c>
      <c r="E554" s="172">
        <v>1E-4</v>
      </c>
      <c r="F554" s="172">
        <v>1.0000000000000001E-9</v>
      </c>
      <c r="G554" s="172" t="s">
        <v>186</v>
      </c>
      <c r="H554" s="172" t="s">
        <v>15</v>
      </c>
      <c r="I554" s="172">
        <v>1E-3</v>
      </c>
      <c r="J554" s="172">
        <v>0.02</v>
      </c>
      <c r="K554" s="172" t="s">
        <v>91</v>
      </c>
      <c r="L554" s="172">
        <v>7.6999999999999999E-2</v>
      </c>
      <c r="M554" s="172">
        <v>4200</v>
      </c>
      <c r="N554" s="172">
        <v>7.6633000000000007E-2</v>
      </c>
      <c r="O554" s="172">
        <v>4198.9000000000005</v>
      </c>
    </row>
    <row r="555" spans="2:15" x14ac:dyDescent="0.25">
      <c r="B555" t="str">
        <f t="shared" si="9"/>
        <v>ACA0.0000000100.001</v>
      </c>
      <c r="C555" s="172" t="s">
        <v>111</v>
      </c>
      <c r="D555" s="172">
        <v>0</v>
      </c>
      <c r="E555" s="172">
        <v>1E-4</v>
      </c>
      <c r="F555" s="172">
        <v>1E-8</v>
      </c>
      <c r="G555" s="172" t="s">
        <v>186</v>
      </c>
      <c r="H555" s="172" t="s">
        <v>15</v>
      </c>
      <c r="I555" s="172">
        <v>1E-3</v>
      </c>
      <c r="J555" s="172">
        <v>0.02</v>
      </c>
      <c r="K555" s="172" t="s">
        <v>91</v>
      </c>
      <c r="L555" s="172">
        <v>7.6999999999999999E-2</v>
      </c>
      <c r="M555" s="172">
        <v>4200</v>
      </c>
      <c r="N555" s="172">
        <v>7.6839000000000005E-2</v>
      </c>
      <c r="O555" s="172">
        <v>4197.2</v>
      </c>
    </row>
    <row r="556" spans="2:15" x14ac:dyDescent="0.25">
      <c r="B556" t="str">
        <f t="shared" si="9"/>
        <v>ACA0.000000100.001</v>
      </c>
      <c r="C556" s="172" t="s">
        <v>111</v>
      </c>
      <c r="D556" s="172">
        <v>0</v>
      </c>
      <c r="E556" s="172">
        <v>1E-4</v>
      </c>
      <c r="F556" s="172">
        <v>9.9999999999999995E-8</v>
      </c>
      <c r="G556" s="172" t="s">
        <v>186</v>
      </c>
      <c r="H556" s="172" t="s">
        <v>15</v>
      </c>
      <c r="I556" s="172">
        <v>1E-3</v>
      </c>
      <c r="J556" s="172">
        <v>0.02</v>
      </c>
      <c r="K556" s="172" t="s">
        <v>91</v>
      </c>
      <c r="L556" s="172">
        <v>9.5325999999999994E-2</v>
      </c>
      <c r="M556" s="172">
        <v>4045.8999999999996</v>
      </c>
      <c r="N556" s="172">
        <v>9.5287999999999998E-2</v>
      </c>
      <c r="O556" s="172">
        <v>4045.7999999999997</v>
      </c>
    </row>
    <row r="557" spans="2:15" x14ac:dyDescent="0.25">
      <c r="B557" t="str">
        <f t="shared" si="9"/>
        <v>ACA0.00000100.001</v>
      </c>
      <c r="C557" s="172" t="s">
        <v>111</v>
      </c>
      <c r="D557" s="172">
        <v>0</v>
      </c>
      <c r="E557" s="172">
        <v>1E-4</v>
      </c>
      <c r="F557" s="172">
        <v>9.9999999999999995E-7</v>
      </c>
      <c r="G557" s="172" t="s">
        <v>186</v>
      </c>
      <c r="H557" s="172" t="s">
        <v>15</v>
      </c>
      <c r="I557" s="172">
        <v>1E-3</v>
      </c>
      <c r="J557" s="172">
        <v>0.02</v>
      </c>
      <c r="K557" s="172" t="s">
        <v>91</v>
      </c>
      <c r="L557" s="172">
        <v>0.58121</v>
      </c>
      <c r="M557" s="172">
        <v>1804</v>
      </c>
      <c r="N557" s="172">
        <v>0.58118999999999998</v>
      </c>
      <c r="O557" s="172">
        <v>1803.1</v>
      </c>
    </row>
    <row r="558" spans="2:15" x14ac:dyDescent="0.25">
      <c r="B558" t="str">
        <f t="shared" si="9"/>
        <v>ACA0.0000100.001</v>
      </c>
      <c r="C558" s="172" t="s">
        <v>111</v>
      </c>
      <c r="D558" s="172">
        <v>0</v>
      </c>
      <c r="E558" s="172">
        <v>1E-4</v>
      </c>
      <c r="F558" s="172">
        <v>9.9999999999999991E-6</v>
      </c>
      <c r="G558" s="172" t="s">
        <v>186</v>
      </c>
      <c r="H558" s="172" t="s">
        <v>15</v>
      </c>
      <c r="I558" s="172">
        <v>1E-3</v>
      </c>
      <c r="J558" s="172">
        <v>0.02</v>
      </c>
      <c r="K558" s="172" t="s">
        <v>91</v>
      </c>
      <c r="L558" s="172">
        <v>5.7738999999999994</v>
      </c>
      <c r="M558" s="172">
        <v>210.05</v>
      </c>
      <c r="N558" s="172">
        <v>5.7722999999999995</v>
      </c>
      <c r="O558" s="172">
        <v>209.55</v>
      </c>
    </row>
    <row r="559" spans="2:15" x14ac:dyDescent="0.25">
      <c r="B559" t="str">
        <f t="shared" si="9"/>
        <v>ACA0.000100.001</v>
      </c>
      <c r="C559" s="172" t="s">
        <v>111</v>
      </c>
      <c r="D559" s="172">
        <v>0</v>
      </c>
      <c r="E559" s="172">
        <v>1E-4</v>
      </c>
      <c r="F559" s="172">
        <v>9.9999999999999991E-5</v>
      </c>
      <c r="G559" s="172" t="s">
        <v>186</v>
      </c>
      <c r="H559" s="172" t="s">
        <v>15</v>
      </c>
      <c r="I559" s="172">
        <v>1E-3</v>
      </c>
      <c r="J559" s="172">
        <v>0.02</v>
      </c>
      <c r="K559" s="172" t="s">
        <v>91</v>
      </c>
      <c r="L559" s="172">
        <v>57.735999999999997</v>
      </c>
      <c r="M559" s="172">
        <v>21.196999999999999</v>
      </c>
      <c r="N559" s="172">
        <v>57.733999999999995</v>
      </c>
      <c r="O559" s="172">
        <v>20.994</v>
      </c>
    </row>
    <row r="560" spans="2:15" x14ac:dyDescent="0.25">
      <c r="B560" t="str">
        <f t="shared" si="9"/>
        <v>ACA0.00100.001</v>
      </c>
      <c r="C560" s="172" t="s">
        <v>111</v>
      </c>
      <c r="D560" s="172">
        <v>0</v>
      </c>
      <c r="E560" s="172">
        <v>1E-4</v>
      </c>
      <c r="F560" s="172">
        <v>1E-3</v>
      </c>
      <c r="G560" s="172" t="s">
        <v>186</v>
      </c>
      <c r="H560" s="172" t="s">
        <v>15</v>
      </c>
      <c r="I560" s="172">
        <v>1E-3</v>
      </c>
      <c r="J560" s="172">
        <v>0.02</v>
      </c>
      <c r="K560" s="172" t="s">
        <v>91</v>
      </c>
      <c r="L560" s="172">
        <v>577.36</v>
      </c>
      <c r="M560" s="172">
        <v>2.1805000000000003</v>
      </c>
      <c r="N560" s="172">
        <v>577.35</v>
      </c>
      <c r="O560" s="172">
        <v>2.0994999999999999</v>
      </c>
    </row>
    <row r="561" spans="2:15" x14ac:dyDescent="0.25">
      <c r="B561" t="str">
        <f t="shared" si="9"/>
        <v>ACA0.0100.001</v>
      </c>
      <c r="C561" s="172" t="s">
        <v>111</v>
      </c>
      <c r="D561" s="172">
        <v>0</v>
      </c>
      <c r="E561" s="172">
        <v>1E-4</v>
      </c>
      <c r="F561" s="172">
        <v>0.01</v>
      </c>
      <c r="G561" s="172" t="s">
        <v>186</v>
      </c>
      <c r="H561" s="172" t="s">
        <v>15</v>
      </c>
      <c r="I561" s="172">
        <v>1E-3</v>
      </c>
      <c r="J561" s="172">
        <v>0.02</v>
      </c>
      <c r="K561" s="172" t="s">
        <v>91</v>
      </c>
      <c r="L561" s="172">
        <v>5773.6</v>
      </c>
      <c r="M561" s="172">
        <v>0.24237000000000003</v>
      </c>
      <c r="N561" s="172">
        <v>5773.6</v>
      </c>
      <c r="O561" s="172">
        <v>0.20995</v>
      </c>
    </row>
    <row r="562" spans="2:15" x14ac:dyDescent="0.25">
      <c r="B562" t="str">
        <f t="shared" si="9"/>
        <v>ACA0.100.001</v>
      </c>
      <c r="C562" s="172" t="s">
        <v>111</v>
      </c>
      <c r="D562" s="172">
        <v>0</v>
      </c>
      <c r="E562" s="172">
        <v>1E-4</v>
      </c>
      <c r="F562" s="172">
        <v>9.9999999999999992E-2</v>
      </c>
      <c r="G562" s="172" t="s">
        <v>186</v>
      </c>
      <c r="H562" s="172" t="s">
        <v>15</v>
      </c>
      <c r="I562" s="172">
        <v>1E-3</v>
      </c>
      <c r="J562" s="172">
        <v>0.02</v>
      </c>
      <c r="K562" s="172" t="s">
        <v>91</v>
      </c>
      <c r="L562" s="172">
        <v>57736</v>
      </c>
      <c r="M562" s="172">
        <v>3.3964000000000001E-2</v>
      </c>
      <c r="N562" s="172">
        <v>57736</v>
      </c>
      <c r="O562" s="172">
        <v>2.0995E-2</v>
      </c>
    </row>
    <row r="563" spans="2:15" x14ac:dyDescent="0.25">
      <c r="B563" t="str">
        <f t="shared" si="9"/>
        <v>ACA100.001</v>
      </c>
      <c r="C563" s="172" t="s">
        <v>111</v>
      </c>
      <c r="D563" s="172">
        <v>0</v>
      </c>
      <c r="E563" s="172">
        <v>1E-4</v>
      </c>
      <c r="F563" s="172">
        <v>1</v>
      </c>
      <c r="G563" s="172" t="s">
        <v>186</v>
      </c>
      <c r="H563" s="172" t="s">
        <v>15</v>
      </c>
      <c r="I563" s="172">
        <v>1E-3</v>
      </c>
      <c r="J563" s="172">
        <v>0.02</v>
      </c>
      <c r="K563" s="172" t="s">
        <v>91</v>
      </c>
      <c r="L563" s="172">
        <v>577360</v>
      </c>
      <c r="M563" s="172">
        <v>7.2870999999999995E-3</v>
      </c>
      <c r="N563" s="172">
        <v>577360</v>
      </c>
      <c r="O563" s="172">
        <v>2.0989999999999997E-3</v>
      </c>
    </row>
    <row r="564" spans="2:15" x14ac:dyDescent="0.25">
      <c r="B564" t="str">
        <f t="shared" si="9"/>
        <v>ACA0.000000000100.02</v>
      </c>
      <c r="C564" s="172" t="s">
        <v>111</v>
      </c>
      <c r="D564" s="172">
        <v>0</v>
      </c>
      <c r="E564" s="172">
        <v>1E-4</v>
      </c>
      <c r="F564" s="172">
        <v>1E-10</v>
      </c>
      <c r="G564" s="172" t="s">
        <v>186</v>
      </c>
      <c r="H564" s="172" t="s">
        <v>15</v>
      </c>
      <c r="I564" s="172">
        <v>0.02</v>
      </c>
      <c r="J564" s="172">
        <v>4.4999999999999998E-2</v>
      </c>
      <c r="K564" s="172" t="s">
        <v>91</v>
      </c>
      <c r="L564" s="172">
        <v>3.7999999999999999E-2</v>
      </c>
      <c r="M564" s="172">
        <v>1700</v>
      </c>
      <c r="N564" s="172">
        <v>3.4644000000000001E-2</v>
      </c>
      <c r="O564" s="172">
        <v>1732.1000000000001</v>
      </c>
    </row>
    <row r="565" spans="2:15" x14ac:dyDescent="0.25">
      <c r="B565" t="str">
        <f t="shared" si="9"/>
        <v>ACA0.00000000100.02</v>
      </c>
      <c r="C565" s="172" t="s">
        <v>111</v>
      </c>
      <c r="D565" s="172">
        <v>0</v>
      </c>
      <c r="E565" s="172">
        <v>1E-4</v>
      </c>
      <c r="F565" s="172">
        <v>1.0000000000000001E-9</v>
      </c>
      <c r="G565" s="172" t="s">
        <v>186</v>
      </c>
      <c r="H565" s="172" t="s">
        <v>15</v>
      </c>
      <c r="I565" s="172">
        <v>0.02</v>
      </c>
      <c r="J565" s="172">
        <v>4.4999999999999998E-2</v>
      </c>
      <c r="K565" s="172" t="s">
        <v>91</v>
      </c>
      <c r="L565" s="172">
        <v>3.7999999999999999E-2</v>
      </c>
      <c r="M565" s="172">
        <v>1700</v>
      </c>
      <c r="N565" s="172">
        <v>3.4647999999999998E-2</v>
      </c>
      <c r="O565" s="172">
        <v>1732.1000000000001</v>
      </c>
    </row>
    <row r="566" spans="2:15" x14ac:dyDescent="0.25">
      <c r="B566" t="str">
        <f t="shared" si="9"/>
        <v>ACA0.0000000100.02</v>
      </c>
      <c r="C566" s="172" t="s">
        <v>111</v>
      </c>
      <c r="D566" s="172">
        <v>0</v>
      </c>
      <c r="E566" s="172">
        <v>1E-4</v>
      </c>
      <c r="F566" s="172">
        <v>1E-8</v>
      </c>
      <c r="G566" s="172" t="s">
        <v>186</v>
      </c>
      <c r="H566" s="172" t="s">
        <v>15</v>
      </c>
      <c r="I566" s="172">
        <v>0.02</v>
      </c>
      <c r="J566" s="172">
        <v>4.4999999999999998E-2</v>
      </c>
      <c r="K566" s="172" t="s">
        <v>91</v>
      </c>
      <c r="L566" s="172">
        <v>3.7999999999999999E-2</v>
      </c>
      <c r="M566" s="172">
        <v>1700</v>
      </c>
      <c r="N566" s="172">
        <v>3.4998000000000001E-2</v>
      </c>
      <c r="O566" s="172">
        <v>1729.4</v>
      </c>
    </row>
    <row r="567" spans="2:15" x14ac:dyDescent="0.25">
      <c r="B567" t="str">
        <f t="shared" si="9"/>
        <v>ACA0.000000100.02</v>
      </c>
      <c r="C567" s="172" t="s">
        <v>111</v>
      </c>
      <c r="D567" s="172">
        <v>0</v>
      </c>
      <c r="E567" s="172">
        <v>1E-4</v>
      </c>
      <c r="F567" s="172">
        <v>9.9999999999999995E-8</v>
      </c>
      <c r="G567" s="172" t="s">
        <v>186</v>
      </c>
      <c r="H567" s="172" t="s">
        <v>15</v>
      </c>
      <c r="I567" s="172">
        <v>0.02</v>
      </c>
      <c r="J567" s="172">
        <v>4.4999999999999998E-2</v>
      </c>
      <c r="K567" s="172" t="s">
        <v>91</v>
      </c>
      <c r="L567" s="172">
        <v>6.2399000000000003E-2</v>
      </c>
      <c r="M567" s="172">
        <v>1534.5</v>
      </c>
      <c r="N567" s="172">
        <v>6.2349000000000002E-2</v>
      </c>
      <c r="O567" s="172">
        <v>1534</v>
      </c>
    </row>
    <row r="568" spans="2:15" x14ac:dyDescent="0.25">
      <c r="B568" t="str">
        <f t="shared" si="9"/>
        <v>ACA0.00000100.02</v>
      </c>
      <c r="C568" s="172" t="s">
        <v>111</v>
      </c>
      <c r="D568" s="172">
        <v>0</v>
      </c>
      <c r="E568" s="172">
        <v>1E-4</v>
      </c>
      <c r="F568" s="172">
        <v>9.9999999999999995E-7</v>
      </c>
      <c r="G568" s="172" t="s">
        <v>186</v>
      </c>
      <c r="H568" s="172" t="s">
        <v>15</v>
      </c>
      <c r="I568" s="172">
        <v>0.02</v>
      </c>
      <c r="J568" s="172">
        <v>4.4999999999999998E-2</v>
      </c>
      <c r="K568" s="172" t="s">
        <v>91</v>
      </c>
      <c r="L568" s="172">
        <v>0.57594000000000001</v>
      </c>
      <c r="M568" s="172">
        <v>378.74</v>
      </c>
      <c r="N568" s="172">
        <v>0.57591999999999999</v>
      </c>
      <c r="O568" s="172">
        <v>377.44</v>
      </c>
    </row>
    <row r="569" spans="2:15" x14ac:dyDescent="0.25">
      <c r="B569" t="str">
        <f t="shared" si="9"/>
        <v>ACA0.0000100.02</v>
      </c>
      <c r="C569" s="172" t="s">
        <v>111</v>
      </c>
      <c r="D569" s="172">
        <v>0</v>
      </c>
      <c r="E569" s="172">
        <v>1E-4</v>
      </c>
      <c r="F569" s="172">
        <v>9.9999999999999991E-6</v>
      </c>
      <c r="G569" s="172" t="s">
        <v>186</v>
      </c>
      <c r="H569" s="172" t="s">
        <v>15</v>
      </c>
      <c r="I569" s="172">
        <v>0.02</v>
      </c>
      <c r="J569" s="172">
        <v>4.4999999999999998E-2</v>
      </c>
      <c r="K569" s="172" t="s">
        <v>91</v>
      </c>
      <c r="L569" s="172">
        <v>5.7733999999999996</v>
      </c>
      <c r="M569" s="172">
        <v>39.655999999999999</v>
      </c>
      <c r="N569" s="172">
        <v>5.77</v>
      </c>
      <c r="O569" s="172">
        <v>39.098999999999997</v>
      </c>
    </row>
    <row r="570" spans="2:15" x14ac:dyDescent="0.25">
      <c r="B570" t="str">
        <f t="shared" si="9"/>
        <v>ACA0.000100.02</v>
      </c>
      <c r="C570" s="172" t="s">
        <v>111</v>
      </c>
      <c r="D570" s="172">
        <v>0</v>
      </c>
      <c r="E570" s="172">
        <v>1E-4</v>
      </c>
      <c r="F570" s="172">
        <v>9.9999999999999991E-5</v>
      </c>
      <c r="G570" s="172" t="s">
        <v>186</v>
      </c>
      <c r="H570" s="172" t="s">
        <v>15</v>
      </c>
      <c r="I570" s="172">
        <v>0.02</v>
      </c>
      <c r="J570" s="172">
        <v>4.4999999999999998E-2</v>
      </c>
      <c r="K570" s="172" t="s">
        <v>91</v>
      </c>
      <c r="L570" s="172">
        <v>57.735999999999997</v>
      </c>
      <c r="M570" s="172">
        <v>4.1759000000000004</v>
      </c>
      <c r="N570" s="172">
        <v>57.731999999999999</v>
      </c>
      <c r="O570" s="172">
        <v>3.9530000000000003</v>
      </c>
    </row>
    <row r="571" spans="2:15" x14ac:dyDescent="0.25">
      <c r="B571" t="str">
        <f t="shared" si="9"/>
        <v>ACA0.00100.02</v>
      </c>
      <c r="C571" s="172" t="s">
        <v>111</v>
      </c>
      <c r="D571" s="172">
        <v>0</v>
      </c>
      <c r="E571" s="172">
        <v>1E-4</v>
      </c>
      <c r="F571" s="172">
        <v>1E-3</v>
      </c>
      <c r="G571" s="172" t="s">
        <v>186</v>
      </c>
      <c r="H571" s="172" t="s">
        <v>15</v>
      </c>
      <c r="I571" s="172">
        <v>0.02</v>
      </c>
      <c r="J571" s="172">
        <v>4.4999999999999998E-2</v>
      </c>
      <c r="K571" s="172" t="s">
        <v>91</v>
      </c>
      <c r="L571" s="172">
        <v>577.36</v>
      </c>
      <c r="M571" s="172">
        <v>0.50118000000000007</v>
      </c>
      <c r="N571" s="172">
        <v>577.35</v>
      </c>
      <c r="O571" s="172">
        <v>0.41202</v>
      </c>
    </row>
    <row r="572" spans="2:15" x14ac:dyDescent="0.25">
      <c r="B572" t="str">
        <f t="shared" si="9"/>
        <v>ACA0.0100.02</v>
      </c>
      <c r="C572" s="172" t="s">
        <v>111</v>
      </c>
      <c r="D572" s="172">
        <v>0</v>
      </c>
      <c r="E572" s="172">
        <v>1E-4</v>
      </c>
      <c r="F572" s="172">
        <v>0.01</v>
      </c>
      <c r="G572" s="172" t="s">
        <v>186</v>
      </c>
      <c r="H572" s="172" t="s">
        <v>15</v>
      </c>
      <c r="I572" s="172">
        <v>0.02</v>
      </c>
      <c r="J572" s="172">
        <v>4.4999999999999998E-2</v>
      </c>
      <c r="K572" s="172" t="s">
        <v>91</v>
      </c>
      <c r="L572" s="172">
        <v>5773.6</v>
      </c>
      <c r="M572" s="172">
        <v>8.3553999999999989E-2</v>
      </c>
      <c r="N572" s="172">
        <v>5773.5</v>
      </c>
      <c r="O572" s="172">
        <v>4.7889000000000001E-2</v>
      </c>
    </row>
    <row r="573" spans="2:15" x14ac:dyDescent="0.25">
      <c r="B573" t="str">
        <f t="shared" si="9"/>
        <v>ACA0.100.02</v>
      </c>
      <c r="C573" s="172" t="s">
        <v>111</v>
      </c>
      <c r="D573" s="172">
        <v>0</v>
      </c>
      <c r="E573" s="172">
        <v>1E-4</v>
      </c>
      <c r="F573" s="172">
        <v>9.9999999999999992E-2</v>
      </c>
      <c r="G573" s="172" t="s">
        <v>186</v>
      </c>
      <c r="H573" s="172" t="s">
        <v>15</v>
      </c>
      <c r="I573" s="172">
        <v>0.02</v>
      </c>
      <c r="J573" s="172">
        <v>4.4999999999999998E-2</v>
      </c>
      <c r="K573" s="172" t="s">
        <v>91</v>
      </c>
      <c r="L573" s="172">
        <v>57736</v>
      </c>
      <c r="M573" s="172">
        <v>2.1729999999999999E-2</v>
      </c>
      <c r="N573" s="172">
        <v>57736</v>
      </c>
      <c r="O573" s="172">
        <v>7.4638000000000005E-3</v>
      </c>
    </row>
    <row r="574" spans="2:15" x14ac:dyDescent="0.25">
      <c r="B574" t="str">
        <f t="shared" si="9"/>
        <v>ACA100.02</v>
      </c>
      <c r="C574" s="172" t="s">
        <v>111</v>
      </c>
      <c r="D574" s="172">
        <v>0</v>
      </c>
      <c r="E574" s="172">
        <v>1E-4</v>
      </c>
      <c r="F574" s="172">
        <v>1</v>
      </c>
      <c r="G574" s="172" t="s">
        <v>186</v>
      </c>
      <c r="H574" s="172" t="s">
        <v>15</v>
      </c>
      <c r="I574" s="172">
        <v>0.02</v>
      </c>
      <c r="J574" s="172">
        <v>4.4999999999999998E-2</v>
      </c>
      <c r="K574" s="172" t="s">
        <v>91</v>
      </c>
      <c r="L574" s="172">
        <v>577360</v>
      </c>
      <c r="M574" s="172">
        <v>7.5230000000000002E-3</v>
      </c>
      <c r="N574" s="172">
        <v>577360</v>
      </c>
      <c r="O574" s="172">
        <v>1.8174E-3</v>
      </c>
    </row>
    <row r="575" spans="2:15" x14ac:dyDescent="0.25">
      <c r="B575" t="str">
        <f t="shared" si="9"/>
        <v>ACA0.000000000100.045</v>
      </c>
      <c r="C575" s="172" t="s">
        <v>111</v>
      </c>
      <c r="D575" s="172">
        <v>0</v>
      </c>
      <c r="E575" s="172">
        <v>1E-4</v>
      </c>
      <c r="F575" s="172">
        <v>1E-10</v>
      </c>
      <c r="G575" s="172" t="s">
        <v>186</v>
      </c>
      <c r="H575" s="172" t="s">
        <v>15</v>
      </c>
      <c r="I575" s="172">
        <v>4.4999999999999998E-2</v>
      </c>
      <c r="J575" s="172">
        <v>5</v>
      </c>
      <c r="K575" s="172" t="s">
        <v>91</v>
      </c>
      <c r="L575" s="172">
        <v>3.6999999999999998E-2</v>
      </c>
      <c r="M575" s="172">
        <v>700</v>
      </c>
      <c r="N575" s="172">
        <v>3.5478000000000003E-2</v>
      </c>
      <c r="O575" s="172">
        <v>705.46</v>
      </c>
    </row>
    <row r="576" spans="2:15" x14ac:dyDescent="0.25">
      <c r="B576" t="str">
        <f t="shared" si="9"/>
        <v>ACA0.00000000100.045</v>
      </c>
      <c r="C576" s="172" t="s">
        <v>111</v>
      </c>
      <c r="D576" s="172">
        <v>0</v>
      </c>
      <c r="E576" s="172">
        <v>1E-4</v>
      </c>
      <c r="F576" s="172">
        <v>1.0000000000000001E-9</v>
      </c>
      <c r="G576" s="172" t="s">
        <v>186</v>
      </c>
      <c r="H576" s="172" t="s">
        <v>15</v>
      </c>
      <c r="I576" s="172">
        <v>4.4999999999999998E-2</v>
      </c>
      <c r="J576" s="172">
        <v>5</v>
      </c>
      <c r="K576" s="172" t="s">
        <v>91</v>
      </c>
      <c r="L576" s="172">
        <v>3.6999999999999998E-2</v>
      </c>
      <c r="M576" s="172">
        <v>701.56999999999994</v>
      </c>
      <c r="N576" s="172">
        <v>3.5484000000000002E-2</v>
      </c>
      <c r="O576" s="172">
        <v>705.45</v>
      </c>
    </row>
    <row r="577" spans="2:15" x14ac:dyDescent="0.25">
      <c r="B577" t="str">
        <f t="shared" si="9"/>
        <v>ACA0.0000000100.045</v>
      </c>
      <c r="C577" s="172" t="s">
        <v>111</v>
      </c>
      <c r="D577" s="172">
        <v>0</v>
      </c>
      <c r="E577" s="172">
        <v>1E-4</v>
      </c>
      <c r="F577" s="172">
        <v>1E-8</v>
      </c>
      <c r="G577" s="172" t="s">
        <v>186</v>
      </c>
      <c r="H577" s="172" t="s">
        <v>15</v>
      </c>
      <c r="I577" s="172">
        <v>4.4999999999999998E-2</v>
      </c>
      <c r="J577" s="172">
        <v>5</v>
      </c>
      <c r="K577" s="172" t="s">
        <v>91</v>
      </c>
      <c r="L577" s="172">
        <v>3.6999999999999998E-2</v>
      </c>
      <c r="M577" s="172">
        <v>703.27</v>
      </c>
      <c r="N577" s="172">
        <v>3.5899E-2</v>
      </c>
      <c r="O577" s="172">
        <v>702.95</v>
      </c>
    </row>
    <row r="578" spans="2:15" x14ac:dyDescent="0.25">
      <c r="B578" t="str">
        <f t="shared" si="9"/>
        <v>ACA0.000000100.045</v>
      </c>
      <c r="C578" s="172" t="s">
        <v>111</v>
      </c>
      <c r="D578" s="172">
        <v>0</v>
      </c>
      <c r="E578" s="172">
        <v>1E-4</v>
      </c>
      <c r="F578" s="172">
        <v>9.9999999999999995E-8</v>
      </c>
      <c r="G578" s="172" t="s">
        <v>186</v>
      </c>
      <c r="H578" s="172" t="s">
        <v>15</v>
      </c>
      <c r="I578" s="172">
        <v>4.4999999999999998E-2</v>
      </c>
      <c r="J578" s="172">
        <v>5</v>
      </c>
      <c r="K578" s="172" t="s">
        <v>91</v>
      </c>
      <c r="L578" s="172">
        <v>6.6314999999999999E-2</v>
      </c>
      <c r="M578" s="172">
        <v>546.37</v>
      </c>
      <c r="N578" s="172">
        <v>6.6275000000000001E-2</v>
      </c>
      <c r="O578" s="172">
        <v>544.96</v>
      </c>
    </row>
    <row r="579" spans="2:15" x14ac:dyDescent="0.25">
      <c r="B579" t="str">
        <f t="shared" si="9"/>
        <v>ACA0.00000100.045</v>
      </c>
      <c r="C579" s="172" t="s">
        <v>111</v>
      </c>
      <c r="D579" s="172">
        <v>0</v>
      </c>
      <c r="E579" s="172">
        <v>1E-4</v>
      </c>
      <c r="F579" s="172">
        <v>9.9999999999999995E-7</v>
      </c>
      <c r="G579" s="172" t="s">
        <v>186</v>
      </c>
      <c r="H579" s="172" t="s">
        <v>15</v>
      </c>
      <c r="I579" s="172">
        <v>4.4999999999999998E-2</v>
      </c>
      <c r="J579" s="172">
        <v>5</v>
      </c>
      <c r="K579" s="172" t="s">
        <v>91</v>
      </c>
      <c r="L579" s="172">
        <v>0.57804</v>
      </c>
      <c r="M579" s="172">
        <v>91.593000000000004</v>
      </c>
      <c r="N579" s="172">
        <v>0.57801999999999998</v>
      </c>
      <c r="O579" s="172">
        <v>90.228000000000009</v>
      </c>
    </row>
    <row r="580" spans="2:15" x14ac:dyDescent="0.25">
      <c r="B580" t="str">
        <f t="shared" si="9"/>
        <v>ACA0.0000100.045</v>
      </c>
      <c r="C580" s="172" t="s">
        <v>111</v>
      </c>
      <c r="D580" s="172">
        <v>0</v>
      </c>
      <c r="E580" s="172">
        <v>1E-4</v>
      </c>
      <c r="F580" s="172">
        <v>9.9999999999999991E-6</v>
      </c>
      <c r="G580" s="172" t="s">
        <v>186</v>
      </c>
      <c r="H580" s="172" t="s">
        <v>15</v>
      </c>
      <c r="I580" s="172">
        <v>4.4999999999999998E-2</v>
      </c>
      <c r="J580" s="172">
        <v>5</v>
      </c>
      <c r="K580" s="172" t="s">
        <v>91</v>
      </c>
      <c r="L580" s="172">
        <v>5.7736000000000001</v>
      </c>
      <c r="M580" s="172">
        <v>9.7714999999999996</v>
      </c>
      <c r="N580" s="172">
        <v>5.7728000000000002</v>
      </c>
      <c r="O580" s="172">
        <v>9.2142999999999997</v>
      </c>
    </row>
    <row r="581" spans="2:15" x14ac:dyDescent="0.25">
      <c r="B581" t="str">
        <f t="shared" si="9"/>
        <v>ACA0.000100.045</v>
      </c>
      <c r="C581" s="172" t="s">
        <v>111</v>
      </c>
      <c r="D581" s="172">
        <v>0</v>
      </c>
      <c r="E581" s="172">
        <v>1E-4</v>
      </c>
      <c r="F581" s="172">
        <v>9.9999999999999991E-5</v>
      </c>
      <c r="G581" s="172" t="s">
        <v>186</v>
      </c>
      <c r="H581" s="172" t="s">
        <v>15</v>
      </c>
      <c r="I581" s="172">
        <v>4.4999999999999998E-2</v>
      </c>
      <c r="J581" s="172">
        <v>5</v>
      </c>
      <c r="K581" s="172" t="s">
        <v>91</v>
      </c>
      <c r="L581" s="172">
        <v>57.735999999999997</v>
      </c>
      <c r="M581" s="172">
        <v>1.1861999999999999</v>
      </c>
      <c r="N581" s="172">
        <v>57.734999999999999</v>
      </c>
      <c r="O581" s="172">
        <v>0.96332000000000007</v>
      </c>
    </row>
    <row r="582" spans="2:15" x14ac:dyDescent="0.25">
      <c r="B582" t="str">
        <f t="shared" si="9"/>
        <v>ACA0.00100.045</v>
      </c>
      <c r="C582" s="172" t="s">
        <v>111</v>
      </c>
      <c r="D582" s="172">
        <v>0</v>
      </c>
      <c r="E582" s="172">
        <v>1E-4</v>
      </c>
      <c r="F582" s="172">
        <v>1E-3</v>
      </c>
      <c r="G582" s="172" t="s">
        <v>186</v>
      </c>
      <c r="H582" s="172" t="s">
        <v>15</v>
      </c>
      <c r="I582" s="172">
        <v>4.4999999999999998E-2</v>
      </c>
      <c r="J582" s="172">
        <v>5</v>
      </c>
      <c r="K582" s="172" t="s">
        <v>91</v>
      </c>
      <c r="L582" s="172">
        <v>577.36</v>
      </c>
      <c r="M582" s="172">
        <v>0.20221</v>
      </c>
      <c r="N582" s="172">
        <v>577.35</v>
      </c>
      <c r="O582" s="172">
        <v>0.11305</v>
      </c>
    </row>
    <row r="583" spans="2:15" x14ac:dyDescent="0.25">
      <c r="B583" t="str">
        <f t="shared" si="9"/>
        <v>ACA0.0100.045</v>
      </c>
      <c r="C583" s="172" t="s">
        <v>111</v>
      </c>
      <c r="D583" s="172">
        <v>0</v>
      </c>
      <c r="E583" s="172">
        <v>1E-4</v>
      </c>
      <c r="F583" s="172">
        <v>0.01</v>
      </c>
      <c r="G583" s="172" t="s">
        <v>186</v>
      </c>
      <c r="H583" s="172" t="s">
        <v>15</v>
      </c>
      <c r="I583" s="172">
        <v>4.4999999999999998E-2</v>
      </c>
      <c r="J583" s="172">
        <v>5</v>
      </c>
      <c r="K583" s="172" t="s">
        <v>91</v>
      </c>
      <c r="L583" s="172">
        <v>5773.6</v>
      </c>
      <c r="M583" s="172">
        <v>5.3657000000000003E-2</v>
      </c>
      <c r="N583" s="172">
        <v>5773.6</v>
      </c>
      <c r="O583" s="172">
        <v>1.7992000000000001E-2</v>
      </c>
    </row>
    <row r="584" spans="2:15" x14ac:dyDescent="0.25">
      <c r="B584" t="str">
        <f t="shared" si="9"/>
        <v>ACA0.100.045</v>
      </c>
      <c r="C584" s="172" t="s">
        <v>111</v>
      </c>
      <c r="D584" s="172">
        <v>0</v>
      </c>
      <c r="E584" s="172">
        <v>1E-4</v>
      </c>
      <c r="F584" s="172">
        <v>9.9999999999999992E-2</v>
      </c>
      <c r="G584" s="172" t="s">
        <v>186</v>
      </c>
      <c r="H584" s="172" t="s">
        <v>15</v>
      </c>
      <c r="I584" s="172">
        <v>4.4999999999999998E-2</v>
      </c>
      <c r="J584" s="172">
        <v>5</v>
      </c>
      <c r="K584" s="172" t="s">
        <v>91</v>
      </c>
      <c r="L584" s="172">
        <v>57736</v>
      </c>
      <c r="M584" s="172">
        <v>1.874E-2</v>
      </c>
      <c r="N584" s="172">
        <v>57736</v>
      </c>
      <c r="O584" s="172">
        <v>4.4741E-3</v>
      </c>
    </row>
    <row r="585" spans="2:15" x14ac:dyDescent="0.25">
      <c r="B585" t="str">
        <f t="shared" si="9"/>
        <v>ACA100.045</v>
      </c>
      <c r="C585" s="172" t="s">
        <v>111</v>
      </c>
      <c r="D585" s="172">
        <v>0</v>
      </c>
      <c r="E585" s="172">
        <v>1E-4</v>
      </c>
      <c r="F585" s="172">
        <v>1</v>
      </c>
      <c r="G585" s="172" t="s">
        <v>186</v>
      </c>
      <c r="H585" s="172" t="s">
        <v>15</v>
      </c>
      <c r="I585" s="172">
        <v>4.4999999999999998E-2</v>
      </c>
      <c r="J585" s="172">
        <v>5</v>
      </c>
      <c r="K585" s="172" t="s">
        <v>91</v>
      </c>
      <c r="L585" s="172">
        <v>577360</v>
      </c>
      <c r="M585" s="172">
        <v>7.2242000000000001E-3</v>
      </c>
      <c r="N585" s="172">
        <v>577360</v>
      </c>
      <c r="O585" s="172">
        <v>1.5172999999999999E-3</v>
      </c>
    </row>
    <row r="586" spans="2:15" x14ac:dyDescent="0.25">
      <c r="B586" t="str">
        <f t="shared" si="9"/>
        <v>ACA0.00000000010.00010.001</v>
      </c>
      <c r="C586" s="172" t="s">
        <v>111</v>
      </c>
      <c r="D586" s="172">
        <v>1E-4</v>
      </c>
      <c r="E586" s="172">
        <v>1E-3</v>
      </c>
      <c r="F586" s="172">
        <v>1E-10</v>
      </c>
      <c r="G586" s="172" t="s">
        <v>186</v>
      </c>
      <c r="H586" s="172" t="s">
        <v>15</v>
      </c>
      <c r="I586" s="172">
        <v>1E-3</v>
      </c>
      <c r="J586" s="172">
        <v>0.02</v>
      </c>
      <c r="K586" s="172" t="s">
        <v>91</v>
      </c>
      <c r="L586" s="172">
        <v>0.25</v>
      </c>
      <c r="M586" s="172">
        <v>4600</v>
      </c>
      <c r="N586" s="172">
        <v>0.23094999999999999</v>
      </c>
      <c r="O586" s="172">
        <v>4618.8</v>
      </c>
    </row>
    <row r="587" spans="2:15" x14ac:dyDescent="0.25">
      <c r="B587" t="str">
        <f t="shared" si="9"/>
        <v>ACA0.0000000010.00010.001</v>
      </c>
      <c r="C587" s="172" t="s">
        <v>111</v>
      </c>
      <c r="D587" s="172">
        <v>1E-4</v>
      </c>
      <c r="E587" s="172">
        <v>1E-3</v>
      </c>
      <c r="F587" s="172">
        <v>1.0000000000000001E-9</v>
      </c>
      <c r="G587" s="172" t="s">
        <v>186</v>
      </c>
      <c r="H587" s="172" t="s">
        <v>15</v>
      </c>
      <c r="I587" s="172">
        <v>1E-3</v>
      </c>
      <c r="J587" s="172">
        <v>0.02</v>
      </c>
      <c r="K587" s="172" t="s">
        <v>91</v>
      </c>
      <c r="L587" s="172">
        <v>0.25</v>
      </c>
      <c r="M587" s="172">
        <v>4600</v>
      </c>
      <c r="N587" s="172">
        <v>0.23098000000000002</v>
      </c>
      <c r="O587" s="172">
        <v>4618.8</v>
      </c>
    </row>
    <row r="588" spans="2:15" x14ac:dyDescent="0.25">
      <c r="B588" t="str">
        <f t="shared" si="9"/>
        <v>ACA0.000000010.00010.001</v>
      </c>
      <c r="C588" s="172" t="s">
        <v>111</v>
      </c>
      <c r="D588" s="172">
        <v>1E-4</v>
      </c>
      <c r="E588" s="172">
        <v>1E-3</v>
      </c>
      <c r="F588" s="172">
        <v>1E-8</v>
      </c>
      <c r="G588" s="172" t="s">
        <v>186</v>
      </c>
      <c r="H588" s="172" t="s">
        <v>15</v>
      </c>
      <c r="I588" s="172">
        <v>1E-3</v>
      </c>
      <c r="J588" s="172">
        <v>0.02</v>
      </c>
      <c r="K588" s="172" t="s">
        <v>91</v>
      </c>
      <c r="L588" s="172">
        <v>0.25</v>
      </c>
      <c r="M588" s="172">
        <v>4600.3</v>
      </c>
      <c r="N588" s="172">
        <v>0.23363</v>
      </c>
      <c r="O588" s="172">
        <v>4616.5</v>
      </c>
    </row>
    <row r="589" spans="2:15" x14ac:dyDescent="0.25">
      <c r="B589" t="str">
        <f t="shared" si="9"/>
        <v>ACA0.00000010.00010.001</v>
      </c>
      <c r="C589" s="172" t="s">
        <v>111</v>
      </c>
      <c r="D589" s="172">
        <v>1E-4</v>
      </c>
      <c r="E589" s="172">
        <v>1E-3</v>
      </c>
      <c r="F589" s="172">
        <v>9.9999999999999995E-8</v>
      </c>
      <c r="G589" s="172" t="s">
        <v>186</v>
      </c>
      <c r="H589" s="172" t="s">
        <v>15</v>
      </c>
      <c r="I589" s="172">
        <v>1E-3</v>
      </c>
      <c r="J589" s="172">
        <v>0.02</v>
      </c>
      <c r="K589" s="172" t="s">
        <v>91</v>
      </c>
      <c r="L589" s="172">
        <v>0.45990000000000003</v>
      </c>
      <c r="M589" s="172">
        <v>4424.7</v>
      </c>
      <c r="N589" s="172">
        <v>0.45951999999999998</v>
      </c>
      <c r="O589" s="172">
        <v>4424.5999999999995</v>
      </c>
    </row>
    <row r="590" spans="2:15" x14ac:dyDescent="0.25">
      <c r="B590" t="str">
        <f t="shared" si="9"/>
        <v>ACA0.0000010.00010.001</v>
      </c>
      <c r="C590" s="172" t="s">
        <v>111</v>
      </c>
      <c r="D590" s="172">
        <v>1E-4</v>
      </c>
      <c r="E590" s="172">
        <v>1E-3</v>
      </c>
      <c r="F590" s="172">
        <v>9.9999999999999995E-7</v>
      </c>
      <c r="G590" s="172" t="s">
        <v>186</v>
      </c>
      <c r="H590" s="172" t="s">
        <v>15</v>
      </c>
      <c r="I590" s="172">
        <v>1E-3</v>
      </c>
      <c r="J590" s="172">
        <v>0.02</v>
      </c>
      <c r="K590" s="172" t="s">
        <v>91</v>
      </c>
      <c r="L590" s="172">
        <v>5.6234999999999999</v>
      </c>
      <c r="M590" s="172">
        <v>1918.3</v>
      </c>
      <c r="N590" s="172">
        <v>5.6232999999999995</v>
      </c>
      <c r="O590" s="172">
        <v>1917.2</v>
      </c>
    </row>
    <row r="591" spans="2:15" x14ac:dyDescent="0.25">
      <c r="B591" t="str">
        <f t="shared" si="9"/>
        <v>ACA0.00000000010.00010.02</v>
      </c>
      <c r="C591" s="172" t="s">
        <v>111</v>
      </c>
      <c r="D591" s="172">
        <v>1E-4</v>
      </c>
      <c r="E591" s="172">
        <v>1E-3</v>
      </c>
      <c r="F591" s="172">
        <v>1E-10</v>
      </c>
      <c r="G591" s="172" t="s">
        <v>186</v>
      </c>
      <c r="H591" s="172" t="s">
        <v>15</v>
      </c>
      <c r="I591" s="172">
        <v>0.02</v>
      </c>
      <c r="J591" s="172">
        <v>4.4999999999999998E-2</v>
      </c>
      <c r="K591" s="172" t="s">
        <v>91</v>
      </c>
      <c r="L591" s="172">
        <v>0.27</v>
      </c>
      <c r="M591" s="172">
        <v>1700</v>
      </c>
      <c r="N591" s="172">
        <v>0.23094000000000001</v>
      </c>
      <c r="O591" s="172">
        <v>1732.1</v>
      </c>
    </row>
    <row r="592" spans="2:15" x14ac:dyDescent="0.25">
      <c r="B592" t="str">
        <f t="shared" si="9"/>
        <v>ACA0.0000000010.00010.02</v>
      </c>
      <c r="C592" s="172" t="s">
        <v>111</v>
      </c>
      <c r="D592" s="172">
        <v>1E-4</v>
      </c>
      <c r="E592" s="172">
        <v>1E-3</v>
      </c>
      <c r="F592" s="172">
        <v>1.0000000000000001E-9</v>
      </c>
      <c r="G592" s="172" t="s">
        <v>186</v>
      </c>
      <c r="H592" s="172" t="s">
        <v>15</v>
      </c>
      <c r="I592" s="172">
        <v>0.02</v>
      </c>
      <c r="J592" s="172">
        <v>4.4999999999999998E-2</v>
      </c>
      <c r="K592" s="172" t="s">
        <v>91</v>
      </c>
      <c r="L592" s="172">
        <v>0.27</v>
      </c>
      <c r="M592" s="172">
        <v>1700</v>
      </c>
      <c r="N592" s="172">
        <v>0.23100000000000001</v>
      </c>
      <c r="O592" s="172">
        <v>1732.1</v>
      </c>
    </row>
    <row r="593" spans="2:15" x14ac:dyDescent="0.25">
      <c r="B593" t="str">
        <f t="shared" si="9"/>
        <v>ACA0.000000010.00010.02</v>
      </c>
      <c r="C593" s="172" t="s">
        <v>111</v>
      </c>
      <c r="D593" s="172">
        <v>1E-4</v>
      </c>
      <c r="E593" s="172">
        <v>1E-3</v>
      </c>
      <c r="F593" s="172">
        <v>1E-8</v>
      </c>
      <c r="G593" s="172" t="s">
        <v>186</v>
      </c>
      <c r="H593" s="172" t="s">
        <v>15</v>
      </c>
      <c r="I593" s="172">
        <v>0.02</v>
      </c>
      <c r="J593" s="172">
        <v>4.4999999999999998E-2</v>
      </c>
      <c r="K593" s="172" t="s">
        <v>91</v>
      </c>
      <c r="L593" s="172">
        <v>0.27</v>
      </c>
      <c r="M593" s="172">
        <v>1700</v>
      </c>
      <c r="N593" s="172">
        <v>0.23546</v>
      </c>
      <c r="O593" s="172">
        <v>1728.5</v>
      </c>
    </row>
    <row r="594" spans="2:15" x14ac:dyDescent="0.25">
      <c r="B594" t="str">
        <f t="shared" si="9"/>
        <v>ACA0.00000010.00010.02</v>
      </c>
      <c r="C594" s="172" t="s">
        <v>111</v>
      </c>
      <c r="D594" s="172">
        <v>1E-4</v>
      </c>
      <c r="E594" s="172">
        <v>1E-3</v>
      </c>
      <c r="F594" s="172">
        <v>9.9999999999999995E-8</v>
      </c>
      <c r="G594" s="172" t="s">
        <v>186</v>
      </c>
      <c r="H594" s="172" t="s">
        <v>15</v>
      </c>
      <c r="I594" s="172">
        <v>0.02</v>
      </c>
      <c r="J594" s="172">
        <v>4.4999999999999998E-2</v>
      </c>
      <c r="K594" s="172" t="s">
        <v>91</v>
      </c>
      <c r="L594" s="172">
        <v>0.55629999999999991</v>
      </c>
      <c r="M594" s="172">
        <v>1491.3000000000002</v>
      </c>
      <c r="N594" s="172">
        <v>0.55585999999999991</v>
      </c>
      <c r="O594" s="172">
        <v>1490.6</v>
      </c>
    </row>
    <row r="595" spans="2:15" x14ac:dyDescent="0.25">
      <c r="B595" t="str">
        <f t="shared" si="9"/>
        <v>ACA0.0000010.00010.02</v>
      </c>
      <c r="C595" s="172" t="s">
        <v>111</v>
      </c>
      <c r="D595" s="172">
        <v>1E-4</v>
      </c>
      <c r="E595" s="172">
        <v>1E-3</v>
      </c>
      <c r="F595" s="172">
        <v>9.9999999999999995E-7</v>
      </c>
      <c r="G595" s="172" t="s">
        <v>186</v>
      </c>
      <c r="H595" s="172" t="s">
        <v>15</v>
      </c>
      <c r="I595" s="172">
        <v>0.02</v>
      </c>
      <c r="J595" s="172">
        <v>4.4999999999999998E-2</v>
      </c>
      <c r="K595" s="172" t="s">
        <v>91</v>
      </c>
      <c r="L595" s="172">
        <v>5.7532999999999994</v>
      </c>
      <c r="M595" s="172">
        <v>346.75</v>
      </c>
      <c r="N595" s="172">
        <v>5.7531999999999996</v>
      </c>
      <c r="O595" s="172">
        <v>345.32</v>
      </c>
    </row>
    <row r="596" spans="2:15" x14ac:dyDescent="0.25">
      <c r="B596" t="str">
        <f t="shared" si="9"/>
        <v>ACA0.00000000010.00010.045</v>
      </c>
      <c r="C596" s="172" t="s">
        <v>111</v>
      </c>
      <c r="D596" s="172">
        <v>1E-4</v>
      </c>
      <c r="E596" s="172">
        <v>1E-3</v>
      </c>
      <c r="F596" s="172">
        <v>1E-10</v>
      </c>
      <c r="G596" s="172" t="s">
        <v>186</v>
      </c>
      <c r="H596" s="172" t="s">
        <v>15</v>
      </c>
      <c r="I596" s="172">
        <v>4.4999999999999998E-2</v>
      </c>
      <c r="J596" s="172">
        <v>0.1</v>
      </c>
      <c r="K596" s="172" t="s">
        <v>91</v>
      </c>
      <c r="L596" s="172">
        <v>0.24</v>
      </c>
      <c r="M596" s="172">
        <v>690</v>
      </c>
      <c r="N596" s="172">
        <v>0.23094000000000001</v>
      </c>
      <c r="O596" s="172">
        <v>693.02</v>
      </c>
    </row>
    <row r="597" spans="2:15" x14ac:dyDescent="0.25">
      <c r="B597" t="str">
        <f t="shared" si="9"/>
        <v>ACA0.0000000010.00010.045</v>
      </c>
      <c r="C597" s="172" t="s">
        <v>111</v>
      </c>
      <c r="D597" s="172">
        <v>1E-4</v>
      </c>
      <c r="E597" s="172">
        <v>1E-3</v>
      </c>
      <c r="F597" s="172">
        <v>1.0000000000000001E-9</v>
      </c>
      <c r="G597" s="172" t="s">
        <v>186</v>
      </c>
      <c r="H597" s="172" t="s">
        <v>15</v>
      </c>
      <c r="I597" s="172">
        <v>4.4999999999999998E-2</v>
      </c>
      <c r="J597" s="172">
        <v>0.1</v>
      </c>
      <c r="K597" s="172" t="s">
        <v>91</v>
      </c>
      <c r="L597" s="172">
        <v>0.24</v>
      </c>
      <c r="M597" s="172">
        <v>690</v>
      </c>
      <c r="N597" s="172">
        <v>0.23102</v>
      </c>
      <c r="O597" s="172">
        <v>692.99</v>
      </c>
    </row>
    <row r="598" spans="2:15" x14ac:dyDescent="0.25">
      <c r="B598" t="str">
        <f t="shared" si="9"/>
        <v>ACA0.000000010.00010.045</v>
      </c>
      <c r="C598" s="172" t="s">
        <v>111</v>
      </c>
      <c r="D598" s="172">
        <v>1E-4</v>
      </c>
      <c r="E598" s="172">
        <v>1E-3</v>
      </c>
      <c r="F598" s="172">
        <v>1E-8</v>
      </c>
      <c r="G598" s="172" t="s">
        <v>186</v>
      </c>
      <c r="H598" s="172" t="s">
        <v>15</v>
      </c>
      <c r="I598" s="172">
        <v>4.4999999999999998E-2</v>
      </c>
      <c r="J598" s="172">
        <v>0.1</v>
      </c>
      <c r="K598" s="172" t="s">
        <v>91</v>
      </c>
      <c r="L598" s="172">
        <v>0.24</v>
      </c>
      <c r="M598" s="172">
        <v>690</v>
      </c>
      <c r="N598" s="172">
        <v>0.23691000000000001</v>
      </c>
      <c r="O598" s="172">
        <v>689</v>
      </c>
    </row>
    <row r="599" spans="2:15" x14ac:dyDescent="0.25">
      <c r="B599" t="str">
        <f t="shared" si="9"/>
        <v>ACA0.00000010.00010.045</v>
      </c>
      <c r="C599" s="172" t="s">
        <v>111</v>
      </c>
      <c r="D599" s="172">
        <v>1E-4</v>
      </c>
      <c r="E599" s="172">
        <v>1E-3</v>
      </c>
      <c r="F599" s="172">
        <v>9.9999999999999995E-8</v>
      </c>
      <c r="G599" s="172" t="s">
        <v>186</v>
      </c>
      <c r="H599" s="172" t="s">
        <v>15</v>
      </c>
      <c r="I599" s="172">
        <v>4.4999999999999998E-2</v>
      </c>
      <c r="J599" s="172">
        <v>0.1</v>
      </c>
      <c r="K599" s="172" t="s">
        <v>91</v>
      </c>
      <c r="L599" s="172">
        <v>0.60248999999999997</v>
      </c>
      <c r="M599" s="172">
        <v>489.70000000000005</v>
      </c>
      <c r="N599" s="172">
        <v>0.60209999999999997</v>
      </c>
      <c r="O599" s="172">
        <v>487.94</v>
      </c>
    </row>
    <row r="600" spans="2:15" x14ac:dyDescent="0.25">
      <c r="B600" t="str">
        <f t="shared" si="9"/>
        <v>ACA0.0000010.00010.045</v>
      </c>
      <c r="C600" s="172" t="s">
        <v>111</v>
      </c>
      <c r="D600" s="172">
        <v>1E-4</v>
      </c>
      <c r="E600" s="172">
        <v>1E-3</v>
      </c>
      <c r="F600" s="172">
        <v>9.9999999999999995E-7</v>
      </c>
      <c r="G600" s="172" t="s">
        <v>186</v>
      </c>
      <c r="H600" s="172" t="s">
        <v>15</v>
      </c>
      <c r="I600" s="172">
        <v>4.4999999999999998E-2</v>
      </c>
      <c r="J600" s="172">
        <v>0.1</v>
      </c>
      <c r="K600" s="172" t="s">
        <v>91</v>
      </c>
      <c r="L600" s="172">
        <v>5.7741999999999996</v>
      </c>
      <c r="M600" s="172">
        <v>74.831999999999994</v>
      </c>
      <c r="N600" s="172">
        <v>5.7740999999999998</v>
      </c>
      <c r="O600" s="172">
        <v>73.332999999999998</v>
      </c>
    </row>
    <row r="601" spans="2:15" x14ac:dyDescent="0.25">
      <c r="B601" t="str">
        <f t="shared" si="9"/>
        <v>ACA0.00000000010.00010.1</v>
      </c>
      <c r="C601" s="172" t="s">
        <v>111</v>
      </c>
      <c r="D601" s="172">
        <v>1E-4</v>
      </c>
      <c r="E601" s="172">
        <v>1E-3</v>
      </c>
      <c r="F601" s="172">
        <v>1E-10</v>
      </c>
      <c r="G601" s="172" t="s">
        <v>186</v>
      </c>
      <c r="H601" s="172" t="s">
        <v>15</v>
      </c>
      <c r="I601" s="172">
        <v>0.1</v>
      </c>
      <c r="J601" s="172">
        <v>5</v>
      </c>
      <c r="K601" s="172" t="s">
        <v>91</v>
      </c>
      <c r="L601" s="172">
        <v>0.25</v>
      </c>
      <c r="M601" s="172">
        <v>350</v>
      </c>
      <c r="N601" s="172">
        <v>0.23000999999999999</v>
      </c>
      <c r="O601" s="172">
        <v>364.09000000000003</v>
      </c>
    </row>
    <row r="602" spans="2:15" x14ac:dyDescent="0.25">
      <c r="B602" t="str">
        <f t="shared" si="9"/>
        <v>ACA0.0000000010.00010.1</v>
      </c>
      <c r="C602" s="172" t="s">
        <v>111</v>
      </c>
      <c r="D602" s="172">
        <v>1E-4</v>
      </c>
      <c r="E602" s="172">
        <v>1E-3</v>
      </c>
      <c r="F602" s="172">
        <v>1.0000000000000001E-9</v>
      </c>
      <c r="G602" s="172" t="s">
        <v>186</v>
      </c>
      <c r="H602" s="172" t="s">
        <v>15</v>
      </c>
      <c r="I602" s="172">
        <v>0.1</v>
      </c>
      <c r="J602" s="172">
        <v>5</v>
      </c>
      <c r="K602" s="172" t="s">
        <v>91</v>
      </c>
      <c r="L602" s="172">
        <v>0.25</v>
      </c>
      <c r="M602" s="172">
        <v>354.91</v>
      </c>
      <c r="N602" s="172">
        <v>0.23009000000000002</v>
      </c>
      <c r="O602" s="172">
        <v>364.09000000000003</v>
      </c>
    </row>
    <row r="603" spans="2:15" x14ac:dyDescent="0.25">
      <c r="B603" t="str">
        <f t="shared" si="9"/>
        <v>ACA0.000000010.00010.1</v>
      </c>
      <c r="C603" s="172" t="s">
        <v>111</v>
      </c>
      <c r="D603" s="172">
        <v>1E-4</v>
      </c>
      <c r="E603" s="172">
        <v>1E-3</v>
      </c>
      <c r="F603" s="172">
        <v>1E-8</v>
      </c>
      <c r="G603" s="172" t="s">
        <v>186</v>
      </c>
      <c r="H603" s="172" t="s">
        <v>15</v>
      </c>
      <c r="I603" s="172">
        <v>0.1</v>
      </c>
      <c r="J603" s="172">
        <v>5</v>
      </c>
      <c r="K603" s="172" t="s">
        <v>91</v>
      </c>
      <c r="L603" s="172">
        <v>0.25</v>
      </c>
      <c r="M603" s="172">
        <v>359.01</v>
      </c>
      <c r="N603" s="172">
        <v>0.23663000000000001</v>
      </c>
      <c r="O603" s="172">
        <v>360.5</v>
      </c>
    </row>
    <row r="604" spans="2:15" x14ac:dyDescent="0.25">
      <c r="B604" t="str">
        <f t="shared" si="9"/>
        <v>ACA0.00000010.00010.1</v>
      </c>
      <c r="C604" s="172" t="s">
        <v>111</v>
      </c>
      <c r="D604" s="172">
        <v>1E-4</v>
      </c>
      <c r="E604" s="172">
        <v>1E-3</v>
      </c>
      <c r="F604" s="172">
        <v>9.9999999999999995E-8</v>
      </c>
      <c r="G604" s="172" t="s">
        <v>186</v>
      </c>
      <c r="H604" s="172" t="s">
        <v>15</v>
      </c>
      <c r="I604" s="172">
        <v>0.1</v>
      </c>
      <c r="J604" s="172">
        <v>5</v>
      </c>
      <c r="K604" s="172" t="s">
        <v>91</v>
      </c>
      <c r="L604" s="172">
        <v>0.61485999999999996</v>
      </c>
      <c r="M604" s="172">
        <v>217.07999999999998</v>
      </c>
      <c r="N604" s="172">
        <v>0.61453999999999998</v>
      </c>
      <c r="O604" s="172">
        <v>214.57999999999998</v>
      </c>
    </row>
    <row r="605" spans="2:15" x14ac:dyDescent="0.25">
      <c r="B605" t="str">
        <f t="shared" si="9"/>
        <v>ACA0.0000010.00010.1</v>
      </c>
      <c r="C605" s="172" t="s">
        <v>111</v>
      </c>
      <c r="D605" s="172">
        <v>1E-4</v>
      </c>
      <c r="E605" s="172">
        <v>1E-3</v>
      </c>
      <c r="F605" s="172">
        <v>9.9999999999999995E-7</v>
      </c>
      <c r="G605" s="172" t="s">
        <v>186</v>
      </c>
      <c r="H605" s="172" t="s">
        <v>15</v>
      </c>
      <c r="I605" s="172">
        <v>0.1</v>
      </c>
      <c r="J605" s="172">
        <v>5</v>
      </c>
      <c r="K605" s="172" t="s">
        <v>91</v>
      </c>
      <c r="L605" s="172">
        <v>5.7770999999999999</v>
      </c>
      <c r="M605" s="172">
        <v>28.936</v>
      </c>
      <c r="N605" s="172">
        <v>5.7770000000000001</v>
      </c>
      <c r="O605" s="172">
        <v>27.423999999999999</v>
      </c>
    </row>
    <row r="606" spans="2:15" x14ac:dyDescent="0.25">
      <c r="B606" t="str">
        <f t="shared" si="9"/>
        <v>ACA0.00000000010.00015</v>
      </c>
      <c r="C606" s="172" t="s">
        <v>111</v>
      </c>
      <c r="D606" s="172">
        <v>1E-4</v>
      </c>
      <c r="E606" s="172">
        <v>1E-3</v>
      </c>
      <c r="F606" s="172">
        <v>1E-10</v>
      </c>
      <c r="G606" s="172" t="s">
        <v>186</v>
      </c>
      <c r="H606" s="172" t="s">
        <v>15</v>
      </c>
      <c r="I606" s="172">
        <v>5</v>
      </c>
      <c r="J606" s="172">
        <v>20</v>
      </c>
      <c r="K606" s="172" t="s">
        <v>91</v>
      </c>
      <c r="L606" s="172">
        <v>0.25</v>
      </c>
      <c r="M606" s="172">
        <v>710</v>
      </c>
      <c r="N606" s="172">
        <v>0.23471</v>
      </c>
      <c r="O606" s="172">
        <v>715.82999999999993</v>
      </c>
    </row>
    <row r="607" spans="2:15" x14ac:dyDescent="0.25">
      <c r="B607" t="str">
        <f t="shared" ref="B607:B670" si="10">CONCATENATE(C607,F607,D607,I607)</f>
        <v>ACA0.0000000010.00015</v>
      </c>
      <c r="C607" s="172" t="s">
        <v>111</v>
      </c>
      <c r="D607" s="172">
        <v>1E-4</v>
      </c>
      <c r="E607" s="172">
        <v>1E-3</v>
      </c>
      <c r="F607" s="172">
        <v>1.0000000000000001E-9</v>
      </c>
      <c r="G607" s="172" t="s">
        <v>186</v>
      </c>
      <c r="H607" s="172" t="s">
        <v>15</v>
      </c>
      <c r="I607" s="172">
        <v>5</v>
      </c>
      <c r="J607" s="172">
        <v>20</v>
      </c>
      <c r="K607" s="172" t="s">
        <v>91</v>
      </c>
      <c r="L607" s="172">
        <v>0.25</v>
      </c>
      <c r="M607" s="172">
        <v>711.93</v>
      </c>
      <c r="N607" s="172">
        <v>0.23479</v>
      </c>
      <c r="O607" s="172">
        <v>715.8</v>
      </c>
    </row>
    <row r="608" spans="2:15" x14ac:dyDescent="0.25">
      <c r="B608" t="str">
        <f t="shared" si="10"/>
        <v>ACA0.000000010.00015</v>
      </c>
      <c r="C608" s="172" t="s">
        <v>111</v>
      </c>
      <c r="D608" s="172">
        <v>1E-4</v>
      </c>
      <c r="E608" s="172">
        <v>1E-3</v>
      </c>
      <c r="F608" s="172">
        <v>1E-8</v>
      </c>
      <c r="G608" s="172" t="s">
        <v>186</v>
      </c>
      <c r="H608" s="172" t="s">
        <v>15</v>
      </c>
      <c r="I608" s="172">
        <v>5</v>
      </c>
      <c r="J608" s="172">
        <v>20</v>
      </c>
      <c r="K608" s="172" t="s">
        <v>91</v>
      </c>
      <c r="L608" s="172">
        <v>0.25</v>
      </c>
      <c r="M608" s="172">
        <v>712.21999999999991</v>
      </c>
      <c r="N608" s="172">
        <v>0.24058000000000002</v>
      </c>
      <c r="O608" s="172">
        <v>711.87</v>
      </c>
    </row>
    <row r="609" spans="2:15" x14ac:dyDescent="0.25">
      <c r="B609" t="str">
        <f t="shared" si="10"/>
        <v>ACA0.00000010.00015</v>
      </c>
      <c r="C609" s="172" t="s">
        <v>111</v>
      </c>
      <c r="D609" s="172">
        <v>1E-4</v>
      </c>
      <c r="E609" s="172">
        <v>1E-3</v>
      </c>
      <c r="F609" s="172">
        <v>9.9999999999999995E-8</v>
      </c>
      <c r="G609" s="172" t="s">
        <v>186</v>
      </c>
      <c r="H609" s="172" t="s">
        <v>15</v>
      </c>
      <c r="I609" s="172">
        <v>5</v>
      </c>
      <c r="J609" s="172">
        <v>20</v>
      </c>
      <c r="K609" s="172" t="s">
        <v>91</v>
      </c>
      <c r="L609" s="172">
        <v>0.60309999999999997</v>
      </c>
      <c r="M609" s="172">
        <v>511.66999999999996</v>
      </c>
      <c r="N609" s="172">
        <v>0.60271999999999992</v>
      </c>
      <c r="O609" s="172">
        <v>509.95</v>
      </c>
    </row>
    <row r="610" spans="2:15" x14ac:dyDescent="0.25">
      <c r="B610" t="str">
        <f t="shared" si="10"/>
        <v>ACA0.0000010.00015</v>
      </c>
      <c r="C610" s="172" t="s">
        <v>111</v>
      </c>
      <c r="D610" s="172">
        <v>1E-4</v>
      </c>
      <c r="E610" s="172">
        <v>1E-3</v>
      </c>
      <c r="F610" s="172">
        <v>9.9999999999999995E-7</v>
      </c>
      <c r="G610" s="172" t="s">
        <v>186</v>
      </c>
      <c r="H610" s="172" t="s">
        <v>15</v>
      </c>
      <c r="I610" s="172">
        <v>5</v>
      </c>
      <c r="J610" s="172">
        <v>20</v>
      </c>
      <c r="K610" s="172" t="s">
        <v>91</v>
      </c>
      <c r="L610" s="172">
        <v>5.7740999999999998</v>
      </c>
      <c r="M610" s="172">
        <v>79.210000000000008</v>
      </c>
      <c r="N610" s="172">
        <v>5.774</v>
      </c>
      <c r="O610" s="172">
        <v>77.713000000000008</v>
      </c>
    </row>
    <row r="611" spans="2:15" x14ac:dyDescent="0.25">
      <c r="B611" t="str">
        <f t="shared" si="10"/>
        <v>ACA0.00000000010.000120</v>
      </c>
      <c r="C611" s="172" t="s">
        <v>111</v>
      </c>
      <c r="D611" s="172">
        <v>1E-4</v>
      </c>
      <c r="E611" s="172">
        <v>1E-3</v>
      </c>
      <c r="F611" s="172">
        <v>1E-10</v>
      </c>
      <c r="G611" s="172" t="s">
        <v>186</v>
      </c>
      <c r="H611" s="172" t="s">
        <v>15</v>
      </c>
      <c r="I611" s="172">
        <v>20</v>
      </c>
      <c r="J611" s="172">
        <v>50</v>
      </c>
      <c r="K611" s="172" t="s">
        <v>91</v>
      </c>
      <c r="L611" s="172">
        <v>0.47000000000000003</v>
      </c>
      <c r="M611" s="172">
        <v>4800</v>
      </c>
      <c r="N611" s="172">
        <v>0.46627000000000002</v>
      </c>
      <c r="O611" s="172">
        <v>4761.7</v>
      </c>
    </row>
    <row r="612" spans="2:15" x14ac:dyDescent="0.25">
      <c r="B612" t="str">
        <f t="shared" si="10"/>
        <v>ACA0.0000000010.000120</v>
      </c>
      <c r="C612" s="172" t="s">
        <v>111</v>
      </c>
      <c r="D612" s="172">
        <v>1E-4</v>
      </c>
      <c r="E612" s="172">
        <v>1E-3</v>
      </c>
      <c r="F612" s="172">
        <v>1.0000000000000001E-9</v>
      </c>
      <c r="G612" s="172" t="s">
        <v>186</v>
      </c>
      <c r="H612" s="172" t="s">
        <v>15</v>
      </c>
      <c r="I612" s="172">
        <v>20</v>
      </c>
      <c r="J612" s="172">
        <v>50</v>
      </c>
      <c r="K612" s="172" t="s">
        <v>91</v>
      </c>
      <c r="L612" s="172">
        <v>0.47000000000000003</v>
      </c>
      <c r="M612" s="172">
        <v>4761.5999999999995</v>
      </c>
      <c r="N612" s="172">
        <v>0.46636</v>
      </c>
      <c r="O612" s="172">
        <v>4761.5999999999995</v>
      </c>
    </row>
    <row r="613" spans="2:15" x14ac:dyDescent="0.25">
      <c r="B613" t="str">
        <f t="shared" si="10"/>
        <v>ACA0.000000010.000120</v>
      </c>
      <c r="C613" s="172" t="s">
        <v>111</v>
      </c>
      <c r="D613" s="172">
        <v>1E-4</v>
      </c>
      <c r="E613" s="172">
        <v>1E-3</v>
      </c>
      <c r="F613" s="172">
        <v>1E-8</v>
      </c>
      <c r="G613" s="172" t="s">
        <v>186</v>
      </c>
      <c r="H613" s="172" t="s">
        <v>15</v>
      </c>
      <c r="I613" s="172">
        <v>20</v>
      </c>
      <c r="J613" s="172">
        <v>50</v>
      </c>
      <c r="K613" s="172" t="s">
        <v>91</v>
      </c>
      <c r="L613" s="172">
        <v>0.47000000000000003</v>
      </c>
      <c r="M613" s="172">
        <v>4759.8999999999996</v>
      </c>
      <c r="N613" s="172">
        <v>0.46837000000000001</v>
      </c>
      <c r="O613" s="172">
        <v>4760</v>
      </c>
    </row>
    <row r="614" spans="2:15" x14ac:dyDescent="0.25">
      <c r="B614" t="str">
        <f t="shared" si="10"/>
        <v>ACA0.00000010.000120</v>
      </c>
      <c r="C614" s="172" t="s">
        <v>111</v>
      </c>
      <c r="D614" s="172">
        <v>1E-4</v>
      </c>
      <c r="E614" s="172">
        <v>1E-3</v>
      </c>
      <c r="F614" s="172">
        <v>9.9999999999999995E-8</v>
      </c>
      <c r="G614" s="172" t="s">
        <v>186</v>
      </c>
      <c r="H614" s="172" t="s">
        <v>15</v>
      </c>
      <c r="I614" s="172">
        <v>20</v>
      </c>
      <c r="J614" s="172">
        <v>50</v>
      </c>
      <c r="K614" s="172" t="s">
        <v>91</v>
      </c>
      <c r="L614" s="172">
        <v>0.6462699999999999</v>
      </c>
      <c r="M614" s="172">
        <v>4616</v>
      </c>
      <c r="N614" s="172">
        <v>0.64413999999999993</v>
      </c>
      <c r="O614" s="172">
        <v>4616.1000000000004</v>
      </c>
    </row>
    <row r="615" spans="2:15" x14ac:dyDescent="0.25">
      <c r="B615" t="str">
        <f t="shared" si="10"/>
        <v>ACA0.0000010.000120</v>
      </c>
      <c r="C615" s="172" t="s">
        <v>111</v>
      </c>
      <c r="D615" s="172">
        <v>1E-4</v>
      </c>
      <c r="E615" s="172">
        <v>1E-3</v>
      </c>
      <c r="F615" s="172">
        <v>9.9999999999999995E-7</v>
      </c>
      <c r="G615" s="172" t="s">
        <v>186</v>
      </c>
      <c r="H615" s="172" t="s">
        <v>15</v>
      </c>
      <c r="I615" s="172">
        <v>20</v>
      </c>
      <c r="J615" s="172">
        <v>50</v>
      </c>
      <c r="K615" s="172" t="s">
        <v>91</v>
      </c>
      <c r="L615" s="172">
        <v>5.6360000000000001</v>
      </c>
      <c r="M615" s="172">
        <v>2159.6999999999998</v>
      </c>
      <c r="N615" s="172">
        <v>5.6349</v>
      </c>
      <c r="O615" s="172">
        <v>2155.3000000000002</v>
      </c>
    </row>
    <row r="616" spans="2:15" x14ac:dyDescent="0.25">
      <c r="B616" t="str">
        <f t="shared" si="10"/>
        <v>ACA0.00000000010.000150</v>
      </c>
      <c r="C616" s="172" t="s">
        <v>111</v>
      </c>
      <c r="D616" s="172">
        <v>1E-4</v>
      </c>
      <c r="E616" s="172">
        <v>1E-3</v>
      </c>
      <c r="F616" s="172">
        <v>1E-10</v>
      </c>
      <c r="G616" s="172" t="s">
        <v>186</v>
      </c>
      <c r="H616" s="172" t="s">
        <v>15</v>
      </c>
      <c r="I616" s="172">
        <v>50</v>
      </c>
      <c r="J616" s="172">
        <v>100</v>
      </c>
      <c r="K616" s="172" t="s">
        <v>91</v>
      </c>
      <c r="L616" s="172">
        <v>1.9000000000000001</v>
      </c>
      <c r="M616" s="172">
        <v>6500</v>
      </c>
      <c r="N616" s="172">
        <v>1.7592000000000001</v>
      </c>
      <c r="O616" s="172">
        <v>6558</v>
      </c>
    </row>
    <row r="617" spans="2:15" x14ac:dyDescent="0.25">
      <c r="B617" t="str">
        <f t="shared" si="10"/>
        <v>ACA0.0000000010.000150</v>
      </c>
      <c r="C617" s="172" t="s">
        <v>111</v>
      </c>
      <c r="D617" s="172">
        <v>1E-4</v>
      </c>
      <c r="E617" s="172">
        <v>1E-3</v>
      </c>
      <c r="F617" s="172">
        <v>1.0000000000000001E-9</v>
      </c>
      <c r="G617" s="172" t="s">
        <v>186</v>
      </c>
      <c r="H617" s="172" t="s">
        <v>15</v>
      </c>
      <c r="I617" s="172">
        <v>50</v>
      </c>
      <c r="J617" s="172">
        <v>100</v>
      </c>
      <c r="K617" s="172" t="s">
        <v>91</v>
      </c>
      <c r="L617" s="172">
        <v>1.9000000000000001</v>
      </c>
      <c r="M617" s="172">
        <v>6531.9000000000005</v>
      </c>
      <c r="N617" s="172">
        <v>1.7594000000000001</v>
      </c>
      <c r="O617" s="172">
        <v>6558.0999999999995</v>
      </c>
    </row>
    <row r="618" spans="2:15" x14ac:dyDescent="0.25">
      <c r="B618" t="str">
        <f t="shared" si="10"/>
        <v>ACA0.000000010.000150</v>
      </c>
      <c r="C618" s="172" t="s">
        <v>111</v>
      </c>
      <c r="D618" s="172">
        <v>1E-4</v>
      </c>
      <c r="E618" s="172">
        <v>1E-3</v>
      </c>
      <c r="F618" s="172">
        <v>1E-8</v>
      </c>
      <c r="G618" s="172" t="s">
        <v>186</v>
      </c>
      <c r="H618" s="172" t="s">
        <v>15</v>
      </c>
      <c r="I618" s="172">
        <v>50</v>
      </c>
      <c r="J618" s="172">
        <v>100</v>
      </c>
      <c r="K618" s="172" t="s">
        <v>91</v>
      </c>
      <c r="L618" s="172">
        <v>1.9000000000000001</v>
      </c>
      <c r="M618" s="172">
        <v>6537.4</v>
      </c>
      <c r="N618" s="172">
        <v>1.7606999999999999</v>
      </c>
      <c r="O618" s="172">
        <v>6558</v>
      </c>
    </row>
    <row r="619" spans="2:15" x14ac:dyDescent="0.25">
      <c r="B619" t="str">
        <f t="shared" si="10"/>
        <v>ACA0.00000010.000150</v>
      </c>
      <c r="C619" s="172" t="s">
        <v>111</v>
      </c>
      <c r="D619" s="172">
        <v>1E-4</v>
      </c>
      <c r="E619" s="172">
        <v>1E-3</v>
      </c>
      <c r="F619" s="172">
        <v>9.9999999999999995E-8</v>
      </c>
      <c r="G619" s="172" t="s">
        <v>186</v>
      </c>
      <c r="H619" s="172" t="s">
        <v>15</v>
      </c>
      <c r="I619" s="172">
        <v>50</v>
      </c>
      <c r="J619" s="172">
        <v>100</v>
      </c>
      <c r="K619" s="172" t="s">
        <v>91</v>
      </c>
      <c r="L619" s="172">
        <v>1.9000000000000001</v>
      </c>
      <c r="M619" s="172">
        <v>6516.3</v>
      </c>
      <c r="N619" s="172">
        <v>1.8353999999999999</v>
      </c>
      <c r="O619" s="172">
        <v>6506.9</v>
      </c>
    </row>
    <row r="620" spans="2:15" x14ac:dyDescent="0.25">
      <c r="B620" t="str">
        <f t="shared" si="10"/>
        <v>ACA0.0000010.000150</v>
      </c>
      <c r="C620" s="172" t="s">
        <v>111</v>
      </c>
      <c r="D620" s="172">
        <v>1E-4</v>
      </c>
      <c r="E620" s="172">
        <v>1E-3</v>
      </c>
      <c r="F620" s="172">
        <v>9.9999999999999995E-7</v>
      </c>
      <c r="G620" s="172" t="s">
        <v>186</v>
      </c>
      <c r="H620" s="172" t="s">
        <v>15</v>
      </c>
      <c r="I620" s="172">
        <v>50</v>
      </c>
      <c r="J620" s="172">
        <v>100</v>
      </c>
      <c r="K620" s="172" t="s">
        <v>91</v>
      </c>
      <c r="L620" s="172">
        <v>5.8456000000000001</v>
      </c>
      <c r="M620" s="172">
        <v>4362.3</v>
      </c>
      <c r="N620" s="172">
        <v>5.8320999999999996</v>
      </c>
      <c r="O620" s="172">
        <v>4309.3</v>
      </c>
    </row>
    <row r="621" spans="2:15" x14ac:dyDescent="0.25">
      <c r="B621" t="str">
        <f t="shared" si="10"/>
        <v>ACA0.000000010.0010.001</v>
      </c>
      <c r="C621" s="172" t="s">
        <v>111</v>
      </c>
      <c r="D621" s="172">
        <v>1E-3</v>
      </c>
      <c r="E621" s="172">
        <v>0.01</v>
      </c>
      <c r="F621" s="172">
        <v>1E-8</v>
      </c>
      <c r="G621" s="172" t="s">
        <v>186</v>
      </c>
      <c r="H621" s="172" t="s">
        <v>15</v>
      </c>
      <c r="I621" s="172">
        <v>1E-3</v>
      </c>
      <c r="J621" s="172">
        <v>0.02</v>
      </c>
      <c r="K621" s="172" t="s">
        <v>91</v>
      </c>
      <c r="L621" s="172">
        <v>2.5</v>
      </c>
      <c r="M621" s="172">
        <v>4600</v>
      </c>
      <c r="N621" s="172">
        <v>2.3096000000000001</v>
      </c>
      <c r="O621" s="172">
        <v>4618.8</v>
      </c>
    </row>
    <row r="622" spans="2:15" x14ac:dyDescent="0.25">
      <c r="B622" t="str">
        <f t="shared" si="10"/>
        <v>ACA0.00000010.0010.001</v>
      </c>
      <c r="C622" s="172" t="s">
        <v>111</v>
      </c>
      <c r="D622" s="172">
        <v>1E-3</v>
      </c>
      <c r="E622" s="172">
        <v>0.01</v>
      </c>
      <c r="F622" s="172">
        <v>1.0000000000000001E-7</v>
      </c>
      <c r="G622" s="172" t="s">
        <v>186</v>
      </c>
      <c r="H622" s="172" t="s">
        <v>15</v>
      </c>
      <c r="I622" s="172">
        <v>1E-3</v>
      </c>
      <c r="J622" s="172">
        <v>0.02</v>
      </c>
      <c r="K622" s="172" t="s">
        <v>91</v>
      </c>
      <c r="L622" s="172">
        <v>2.5</v>
      </c>
      <c r="M622" s="172">
        <v>4600</v>
      </c>
      <c r="N622" s="172">
        <v>2.3101000000000003</v>
      </c>
      <c r="O622" s="172">
        <v>4618.8</v>
      </c>
    </row>
    <row r="623" spans="2:15" x14ac:dyDescent="0.25">
      <c r="B623" t="str">
        <f t="shared" si="10"/>
        <v>ACA0.0000010.0010.001</v>
      </c>
      <c r="C623" s="172" t="s">
        <v>111</v>
      </c>
      <c r="D623" s="172">
        <v>1E-3</v>
      </c>
      <c r="E623" s="172">
        <v>0.01</v>
      </c>
      <c r="F623" s="172">
        <v>9.9999999999999995E-7</v>
      </c>
      <c r="G623" s="172" t="s">
        <v>186</v>
      </c>
      <c r="H623" s="172" t="s">
        <v>15</v>
      </c>
      <c r="I623" s="172">
        <v>1E-3</v>
      </c>
      <c r="J623" s="172">
        <v>0.02</v>
      </c>
      <c r="K623" s="172" t="s">
        <v>91</v>
      </c>
      <c r="L623" s="172">
        <v>2.5</v>
      </c>
      <c r="M623" s="172">
        <v>4600.7</v>
      </c>
      <c r="N623" s="172">
        <v>2.3373000000000004</v>
      </c>
      <c r="O623" s="172">
        <v>4616.5</v>
      </c>
    </row>
    <row r="624" spans="2:15" x14ac:dyDescent="0.25">
      <c r="B624" t="str">
        <f t="shared" si="10"/>
        <v>ACA0.000010.0010.001</v>
      </c>
      <c r="C624" s="172" t="s">
        <v>111</v>
      </c>
      <c r="D624" s="172">
        <v>1E-3</v>
      </c>
      <c r="E624" s="172">
        <v>0.01</v>
      </c>
      <c r="F624" s="172">
        <v>1.0000000000000001E-5</v>
      </c>
      <c r="G624" s="172" t="s">
        <v>186</v>
      </c>
      <c r="H624" s="172" t="s">
        <v>15</v>
      </c>
      <c r="I624" s="172">
        <v>1E-3</v>
      </c>
      <c r="J624" s="172">
        <v>0.02</v>
      </c>
      <c r="K624" s="172" t="s">
        <v>91</v>
      </c>
      <c r="L624" s="172">
        <v>4.6177000000000001</v>
      </c>
      <c r="M624" s="172">
        <v>4424.2999999999993</v>
      </c>
      <c r="N624" s="172">
        <v>4.5991</v>
      </c>
      <c r="O624" s="172">
        <v>4424.5</v>
      </c>
    </row>
    <row r="625" spans="2:15" x14ac:dyDescent="0.25">
      <c r="B625" t="str">
        <f t="shared" si="10"/>
        <v>ACA0.00010.0010.001</v>
      </c>
      <c r="C625" s="172" t="s">
        <v>111</v>
      </c>
      <c r="D625" s="172">
        <v>1E-3</v>
      </c>
      <c r="E625" s="172">
        <v>0.01</v>
      </c>
      <c r="F625" s="172">
        <v>1E-4</v>
      </c>
      <c r="G625" s="172" t="s">
        <v>186</v>
      </c>
      <c r="H625" s="172" t="s">
        <v>15</v>
      </c>
      <c r="I625" s="172">
        <v>1E-3</v>
      </c>
      <c r="J625" s="172">
        <v>0.02</v>
      </c>
      <c r="K625" s="172" t="s">
        <v>91</v>
      </c>
      <c r="L625" s="172">
        <v>56.242999999999995</v>
      </c>
      <c r="M625" s="172">
        <v>1921.2</v>
      </c>
      <c r="N625" s="172">
        <v>56.234999999999999</v>
      </c>
      <c r="O625" s="172">
        <v>1917.8</v>
      </c>
    </row>
    <row r="626" spans="2:15" x14ac:dyDescent="0.25">
      <c r="B626" t="str">
        <f t="shared" si="10"/>
        <v>ACA0.000000010.0010.02</v>
      </c>
      <c r="C626" s="172" t="s">
        <v>111</v>
      </c>
      <c r="D626" s="172">
        <v>1E-3</v>
      </c>
      <c r="E626" s="172">
        <v>0.01</v>
      </c>
      <c r="F626" s="172">
        <v>1E-8</v>
      </c>
      <c r="G626" s="172" t="s">
        <v>186</v>
      </c>
      <c r="H626" s="172" t="s">
        <v>15</v>
      </c>
      <c r="I626" s="172">
        <v>0.02</v>
      </c>
      <c r="J626" s="172">
        <v>4.4999999999999998E-2</v>
      </c>
      <c r="K626" s="172" t="s">
        <v>91</v>
      </c>
      <c r="L626" s="172">
        <v>2.7</v>
      </c>
      <c r="M626" s="172">
        <v>1700</v>
      </c>
      <c r="N626" s="172">
        <v>2.3094999999999999</v>
      </c>
      <c r="O626" s="172">
        <v>1732.1</v>
      </c>
    </row>
    <row r="627" spans="2:15" x14ac:dyDescent="0.25">
      <c r="B627" t="str">
        <f t="shared" si="10"/>
        <v>ACA0.00000010.0010.02</v>
      </c>
      <c r="C627" s="172" t="s">
        <v>111</v>
      </c>
      <c r="D627" s="172">
        <v>1E-3</v>
      </c>
      <c r="E627" s="172">
        <v>0.01</v>
      </c>
      <c r="F627" s="172">
        <v>1.0000000000000001E-7</v>
      </c>
      <c r="G627" s="172" t="s">
        <v>186</v>
      </c>
      <c r="H627" s="172" t="s">
        <v>15</v>
      </c>
      <c r="I627" s="172">
        <v>0.02</v>
      </c>
      <c r="J627" s="172">
        <v>4.4999999999999998E-2</v>
      </c>
      <c r="K627" s="172" t="s">
        <v>91</v>
      </c>
      <c r="L627" s="172">
        <v>2.7</v>
      </c>
      <c r="M627" s="172">
        <v>1700</v>
      </c>
      <c r="N627" s="172">
        <v>2.3110000000000004</v>
      </c>
      <c r="O627" s="172">
        <v>1732</v>
      </c>
    </row>
    <row r="628" spans="2:15" x14ac:dyDescent="0.25">
      <c r="B628" t="str">
        <f t="shared" si="10"/>
        <v>ACA0.0000010.0010.02</v>
      </c>
      <c r="C628" s="172" t="s">
        <v>111</v>
      </c>
      <c r="D628" s="172">
        <v>1E-3</v>
      </c>
      <c r="E628" s="172">
        <v>0.01</v>
      </c>
      <c r="F628" s="172">
        <v>9.9999999999999995E-7</v>
      </c>
      <c r="G628" s="172" t="s">
        <v>186</v>
      </c>
      <c r="H628" s="172" t="s">
        <v>15</v>
      </c>
      <c r="I628" s="172">
        <v>0.02</v>
      </c>
      <c r="J628" s="172">
        <v>4.4999999999999998E-2</v>
      </c>
      <c r="K628" s="172" t="s">
        <v>91</v>
      </c>
      <c r="L628" s="172">
        <v>2.7</v>
      </c>
      <c r="M628" s="172">
        <v>1700</v>
      </c>
      <c r="N628" s="172">
        <v>2.3566000000000003</v>
      </c>
      <c r="O628" s="172">
        <v>1728.5</v>
      </c>
    </row>
    <row r="629" spans="2:15" x14ac:dyDescent="0.25">
      <c r="B629" t="str">
        <f t="shared" si="10"/>
        <v>ACA0.000010.0010.02</v>
      </c>
      <c r="C629" s="172" t="s">
        <v>111</v>
      </c>
      <c r="D629" s="172">
        <v>1E-3</v>
      </c>
      <c r="E629" s="172">
        <v>0.01</v>
      </c>
      <c r="F629" s="172">
        <v>1.0000000000000001E-5</v>
      </c>
      <c r="G629" s="172" t="s">
        <v>186</v>
      </c>
      <c r="H629" s="172" t="s">
        <v>15</v>
      </c>
      <c r="I629" s="172">
        <v>0.02</v>
      </c>
      <c r="J629" s="172">
        <v>4.4999999999999998E-2</v>
      </c>
      <c r="K629" s="172" t="s">
        <v>91</v>
      </c>
      <c r="L629" s="172">
        <v>5.585</v>
      </c>
      <c r="M629" s="172">
        <v>1492.6</v>
      </c>
      <c r="N629" s="172">
        <v>5.5625999999999998</v>
      </c>
      <c r="O629" s="172">
        <v>1490.8999999999999</v>
      </c>
    </row>
    <row r="630" spans="2:15" x14ac:dyDescent="0.25">
      <c r="B630" t="str">
        <f t="shared" si="10"/>
        <v>ACA0.00010.0010.02</v>
      </c>
      <c r="C630" s="172" t="s">
        <v>111</v>
      </c>
      <c r="D630" s="172">
        <v>1E-3</v>
      </c>
      <c r="E630" s="172">
        <v>0.01</v>
      </c>
      <c r="F630" s="172">
        <v>1E-4</v>
      </c>
      <c r="G630" s="172" t="s">
        <v>186</v>
      </c>
      <c r="H630" s="172" t="s">
        <v>15</v>
      </c>
      <c r="I630" s="172">
        <v>0.02</v>
      </c>
      <c r="J630" s="172">
        <v>4.4999999999999998E-2</v>
      </c>
      <c r="K630" s="172" t="s">
        <v>91</v>
      </c>
      <c r="L630" s="172">
        <v>57.540999999999997</v>
      </c>
      <c r="M630" s="172">
        <v>350.7</v>
      </c>
      <c r="N630" s="172">
        <v>57.533999999999999</v>
      </c>
      <c r="O630" s="172">
        <v>346.10999999999996</v>
      </c>
    </row>
    <row r="631" spans="2:15" x14ac:dyDescent="0.25">
      <c r="B631" t="str">
        <f t="shared" si="10"/>
        <v>ACA0.000000010.0010.045</v>
      </c>
      <c r="C631" s="172" t="s">
        <v>111</v>
      </c>
      <c r="D631" s="172">
        <v>1E-3</v>
      </c>
      <c r="E631" s="172">
        <v>0.01</v>
      </c>
      <c r="F631" s="172">
        <v>1E-8</v>
      </c>
      <c r="G631" s="172" t="s">
        <v>186</v>
      </c>
      <c r="H631" s="172" t="s">
        <v>15</v>
      </c>
      <c r="I631" s="172">
        <v>4.4999999999999998E-2</v>
      </c>
      <c r="J631" s="172">
        <v>0.1</v>
      </c>
      <c r="K631" s="172" t="s">
        <v>91</v>
      </c>
      <c r="L631" s="172">
        <v>2.4</v>
      </c>
      <c r="M631" s="172">
        <v>690</v>
      </c>
      <c r="N631" s="172">
        <v>2.3094999999999999</v>
      </c>
      <c r="O631" s="172">
        <v>693.04</v>
      </c>
    </row>
    <row r="632" spans="2:15" x14ac:dyDescent="0.25">
      <c r="B632" t="str">
        <f t="shared" si="10"/>
        <v>ACA0.00000010.0010.045</v>
      </c>
      <c r="C632" s="172" t="s">
        <v>111</v>
      </c>
      <c r="D632" s="172">
        <v>1E-3</v>
      </c>
      <c r="E632" s="172">
        <v>0.01</v>
      </c>
      <c r="F632" s="172">
        <v>1.0000000000000001E-7</v>
      </c>
      <c r="G632" s="172" t="s">
        <v>186</v>
      </c>
      <c r="H632" s="172" t="s">
        <v>15</v>
      </c>
      <c r="I632" s="172">
        <v>4.4999999999999998E-2</v>
      </c>
      <c r="J632" s="172">
        <v>0.1</v>
      </c>
      <c r="K632" s="172" t="s">
        <v>91</v>
      </c>
      <c r="L632" s="172">
        <v>2.4</v>
      </c>
      <c r="M632" s="172">
        <v>690</v>
      </c>
      <c r="N632" s="172">
        <v>2.3107000000000002</v>
      </c>
      <c r="O632" s="172">
        <v>693.04</v>
      </c>
    </row>
    <row r="633" spans="2:15" x14ac:dyDescent="0.25">
      <c r="B633" t="str">
        <f t="shared" si="10"/>
        <v>ACA0.0000010.0010.045</v>
      </c>
      <c r="C633" s="172" t="s">
        <v>111</v>
      </c>
      <c r="D633" s="172">
        <v>1E-3</v>
      </c>
      <c r="E633" s="172">
        <v>0.01</v>
      </c>
      <c r="F633" s="172">
        <v>9.9999999999999995E-7</v>
      </c>
      <c r="G633" s="172" t="s">
        <v>186</v>
      </c>
      <c r="H633" s="172" t="s">
        <v>15</v>
      </c>
      <c r="I633" s="172">
        <v>4.4999999999999998E-2</v>
      </c>
      <c r="J633" s="172">
        <v>0.1</v>
      </c>
      <c r="K633" s="172" t="s">
        <v>91</v>
      </c>
      <c r="L633" s="172">
        <v>2.4</v>
      </c>
      <c r="M633" s="172">
        <v>690</v>
      </c>
      <c r="N633" s="172">
        <v>2.3717000000000001</v>
      </c>
      <c r="O633" s="172">
        <v>689.14</v>
      </c>
    </row>
    <row r="634" spans="2:15" x14ac:dyDescent="0.25">
      <c r="B634" t="str">
        <f t="shared" si="10"/>
        <v>ACA0.000010.0010.045</v>
      </c>
      <c r="C634" s="172" t="s">
        <v>111</v>
      </c>
      <c r="D634" s="172">
        <v>1E-3</v>
      </c>
      <c r="E634" s="172">
        <v>0.01</v>
      </c>
      <c r="F634" s="172">
        <v>1.0000000000000001E-5</v>
      </c>
      <c r="G634" s="172" t="s">
        <v>186</v>
      </c>
      <c r="H634" s="172" t="s">
        <v>15</v>
      </c>
      <c r="I634" s="172">
        <v>4.4999999999999998E-2</v>
      </c>
      <c r="J634" s="172">
        <v>0.1</v>
      </c>
      <c r="K634" s="172" t="s">
        <v>91</v>
      </c>
      <c r="L634" s="172">
        <v>6.0457999999999998</v>
      </c>
      <c r="M634" s="172">
        <v>494.17</v>
      </c>
      <c r="N634" s="172">
        <v>6.0251999999999999</v>
      </c>
      <c r="O634" s="172">
        <v>488.84</v>
      </c>
    </row>
    <row r="635" spans="2:15" x14ac:dyDescent="0.25">
      <c r="B635" t="str">
        <f t="shared" si="10"/>
        <v>ACA0.00010.0010.045</v>
      </c>
      <c r="C635" s="172" t="s">
        <v>111</v>
      </c>
      <c r="D635" s="172">
        <v>1E-3</v>
      </c>
      <c r="E635" s="172">
        <v>0.01</v>
      </c>
      <c r="F635" s="172">
        <v>1E-4</v>
      </c>
      <c r="G635" s="172" t="s">
        <v>186</v>
      </c>
      <c r="H635" s="172" t="s">
        <v>15</v>
      </c>
      <c r="I635" s="172">
        <v>4.4999999999999998E-2</v>
      </c>
      <c r="J635" s="172">
        <v>0.1</v>
      </c>
      <c r="K635" s="172" t="s">
        <v>91</v>
      </c>
      <c r="L635" s="172">
        <v>57.748999999999995</v>
      </c>
      <c r="M635" s="172">
        <v>79.009</v>
      </c>
      <c r="N635" s="172">
        <v>57.741999999999997</v>
      </c>
      <c r="O635" s="172">
        <v>74.17</v>
      </c>
    </row>
    <row r="636" spans="2:15" x14ac:dyDescent="0.25">
      <c r="B636" t="str">
        <f t="shared" si="10"/>
        <v>ACA0.000000010.0010.1</v>
      </c>
      <c r="C636" s="172" t="s">
        <v>111</v>
      </c>
      <c r="D636" s="172">
        <v>1E-3</v>
      </c>
      <c r="E636" s="172">
        <v>0.01</v>
      </c>
      <c r="F636" s="172">
        <v>1E-8</v>
      </c>
      <c r="G636" s="172" t="s">
        <v>186</v>
      </c>
      <c r="H636" s="172" t="s">
        <v>15</v>
      </c>
      <c r="I636" s="172">
        <v>0.1</v>
      </c>
      <c r="J636" s="172">
        <v>5</v>
      </c>
      <c r="K636" s="172" t="s">
        <v>91</v>
      </c>
      <c r="L636" s="172">
        <v>2.5</v>
      </c>
      <c r="M636" s="172">
        <v>350</v>
      </c>
      <c r="N636" s="172">
        <v>2.2951999999999999</v>
      </c>
      <c r="O636" s="172">
        <v>364.62</v>
      </c>
    </row>
    <row r="637" spans="2:15" x14ac:dyDescent="0.25">
      <c r="B637" t="str">
        <f t="shared" si="10"/>
        <v>ACA0.00000010.0010.1</v>
      </c>
      <c r="C637" s="172" t="s">
        <v>111</v>
      </c>
      <c r="D637" s="172">
        <v>1E-3</v>
      </c>
      <c r="E637" s="172">
        <v>0.01</v>
      </c>
      <c r="F637" s="172">
        <v>1.0000000000000001E-7</v>
      </c>
      <c r="G637" s="172" t="s">
        <v>186</v>
      </c>
      <c r="H637" s="172" t="s">
        <v>15</v>
      </c>
      <c r="I637" s="172">
        <v>0.1</v>
      </c>
      <c r="J637" s="172">
        <v>5</v>
      </c>
      <c r="K637" s="172" t="s">
        <v>91</v>
      </c>
      <c r="L637" s="172">
        <v>2.5</v>
      </c>
      <c r="M637" s="172">
        <v>355.75</v>
      </c>
      <c r="N637" s="172">
        <v>2.2965000000000004</v>
      </c>
      <c r="O637" s="172">
        <v>364.68</v>
      </c>
    </row>
    <row r="638" spans="2:15" x14ac:dyDescent="0.25">
      <c r="B638" t="str">
        <f t="shared" si="10"/>
        <v>ACA0.0000010.0010.1</v>
      </c>
      <c r="C638" s="172" t="s">
        <v>111</v>
      </c>
      <c r="D638" s="172">
        <v>1E-3</v>
      </c>
      <c r="E638" s="172">
        <v>0.01</v>
      </c>
      <c r="F638" s="172">
        <v>9.9999999999999995E-7</v>
      </c>
      <c r="G638" s="172" t="s">
        <v>186</v>
      </c>
      <c r="H638" s="172" t="s">
        <v>15</v>
      </c>
      <c r="I638" s="172">
        <v>0.1</v>
      </c>
      <c r="J638" s="172">
        <v>5</v>
      </c>
      <c r="K638" s="172" t="s">
        <v>91</v>
      </c>
      <c r="L638" s="172">
        <v>2.5</v>
      </c>
      <c r="M638" s="172">
        <v>362.33</v>
      </c>
      <c r="N638" s="172">
        <v>2.3641000000000001</v>
      </c>
      <c r="O638" s="172">
        <v>361.33</v>
      </c>
    </row>
    <row r="639" spans="2:15" x14ac:dyDescent="0.25">
      <c r="B639" t="str">
        <f t="shared" si="10"/>
        <v>ACA0.000010.0010.1</v>
      </c>
      <c r="C639" s="172" t="s">
        <v>111</v>
      </c>
      <c r="D639" s="172">
        <v>1E-3</v>
      </c>
      <c r="E639" s="172">
        <v>0.01</v>
      </c>
      <c r="F639" s="172">
        <v>1.0000000000000001E-5</v>
      </c>
      <c r="G639" s="172" t="s">
        <v>186</v>
      </c>
      <c r="H639" s="172" t="s">
        <v>15</v>
      </c>
      <c r="I639" s="172">
        <v>0.1</v>
      </c>
      <c r="J639" s="172">
        <v>5</v>
      </c>
      <c r="K639" s="172" t="s">
        <v>91</v>
      </c>
      <c r="L639" s="172">
        <v>6.1658999999999997</v>
      </c>
      <c r="M639" s="172">
        <v>223.94</v>
      </c>
      <c r="N639" s="172">
        <v>6.1471999999999998</v>
      </c>
      <c r="O639" s="172">
        <v>216.14</v>
      </c>
    </row>
    <row r="640" spans="2:15" x14ac:dyDescent="0.25">
      <c r="B640" t="str">
        <f t="shared" si="10"/>
        <v>ACA0.00010.0010.1</v>
      </c>
      <c r="C640" s="172" t="s">
        <v>111</v>
      </c>
      <c r="D640" s="172">
        <v>1E-3</v>
      </c>
      <c r="E640" s="172">
        <v>0.01</v>
      </c>
      <c r="F640" s="172">
        <v>1E-4</v>
      </c>
      <c r="G640" s="172" t="s">
        <v>186</v>
      </c>
      <c r="H640" s="172" t="s">
        <v>15</v>
      </c>
      <c r="I640" s="172">
        <v>0.1</v>
      </c>
      <c r="J640" s="172">
        <v>5</v>
      </c>
      <c r="K640" s="172" t="s">
        <v>91</v>
      </c>
      <c r="L640" s="172">
        <v>57.777999999999999</v>
      </c>
      <c r="M640" s="172">
        <v>33.175999999999995</v>
      </c>
      <c r="N640" s="172">
        <v>57.771000000000001</v>
      </c>
      <c r="O640" s="172">
        <v>28.291</v>
      </c>
    </row>
    <row r="641" spans="2:15" x14ac:dyDescent="0.25">
      <c r="B641" t="str">
        <f t="shared" si="10"/>
        <v>ACA0.000000010.0015</v>
      </c>
      <c r="C641" s="172" t="s">
        <v>111</v>
      </c>
      <c r="D641" s="172">
        <v>1E-3</v>
      </c>
      <c r="E641" s="172">
        <v>0.01</v>
      </c>
      <c r="F641" s="172">
        <v>1E-8</v>
      </c>
      <c r="G641" s="172" t="s">
        <v>186</v>
      </c>
      <c r="H641" s="172" t="s">
        <v>15</v>
      </c>
      <c r="I641" s="172">
        <v>5</v>
      </c>
      <c r="J641" s="172">
        <v>20</v>
      </c>
      <c r="K641" s="172" t="s">
        <v>91</v>
      </c>
      <c r="L641" s="172">
        <v>2.5</v>
      </c>
      <c r="M641" s="172">
        <v>710</v>
      </c>
      <c r="N641" s="172">
        <v>2.2890999999999999</v>
      </c>
      <c r="O641" s="172">
        <v>721.65</v>
      </c>
    </row>
    <row r="642" spans="2:15" x14ac:dyDescent="0.25">
      <c r="B642" t="str">
        <f t="shared" si="10"/>
        <v>ACA0.00000010.0015</v>
      </c>
      <c r="C642" s="172" t="s">
        <v>111</v>
      </c>
      <c r="D642" s="172">
        <v>1E-3</v>
      </c>
      <c r="E642" s="172">
        <v>0.01</v>
      </c>
      <c r="F642" s="172">
        <v>1.0000000000000001E-7</v>
      </c>
      <c r="G642" s="172" t="s">
        <v>186</v>
      </c>
      <c r="H642" s="172" t="s">
        <v>15</v>
      </c>
      <c r="I642" s="172">
        <v>5</v>
      </c>
      <c r="J642" s="172">
        <v>20</v>
      </c>
      <c r="K642" s="172" t="s">
        <v>91</v>
      </c>
      <c r="L642" s="172">
        <v>2.5</v>
      </c>
      <c r="M642" s="172">
        <v>712.46</v>
      </c>
      <c r="N642" s="172">
        <v>2.2904</v>
      </c>
      <c r="O642" s="172">
        <v>721.65</v>
      </c>
    </row>
    <row r="643" spans="2:15" x14ac:dyDescent="0.25">
      <c r="B643" t="str">
        <f t="shared" si="10"/>
        <v>ACA0.0000010.0015</v>
      </c>
      <c r="C643" s="172" t="s">
        <v>111</v>
      </c>
      <c r="D643" s="172">
        <v>1E-3</v>
      </c>
      <c r="E643" s="172">
        <v>0.01</v>
      </c>
      <c r="F643" s="172">
        <v>9.9999999999999995E-7</v>
      </c>
      <c r="G643" s="172" t="s">
        <v>186</v>
      </c>
      <c r="H643" s="172" t="s">
        <v>15</v>
      </c>
      <c r="I643" s="172">
        <v>5</v>
      </c>
      <c r="J643" s="172">
        <v>20</v>
      </c>
      <c r="K643" s="172" t="s">
        <v>91</v>
      </c>
      <c r="L643" s="172">
        <v>2.5</v>
      </c>
      <c r="M643" s="172">
        <v>716.58999999999992</v>
      </c>
      <c r="N643" s="172">
        <v>2.3512000000000004</v>
      </c>
      <c r="O643" s="172">
        <v>717.7</v>
      </c>
    </row>
    <row r="644" spans="2:15" x14ac:dyDescent="0.25">
      <c r="B644" t="str">
        <f t="shared" si="10"/>
        <v>ACA0.000010.0015</v>
      </c>
      <c r="C644" s="172" t="s">
        <v>111</v>
      </c>
      <c r="D644" s="172">
        <v>1E-3</v>
      </c>
      <c r="E644" s="172">
        <v>0.01</v>
      </c>
      <c r="F644" s="172">
        <v>1.0000000000000001E-5</v>
      </c>
      <c r="G644" s="172" t="s">
        <v>186</v>
      </c>
      <c r="H644" s="172" t="s">
        <v>15</v>
      </c>
      <c r="I644" s="172">
        <v>5</v>
      </c>
      <c r="J644" s="172">
        <v>20</v>
      </c>
      <c r="K644" s="172" t="s">
        <v>91</v>
      </c>
      <c r="L644" s="172">
        <v>6.0251000000000001</v>
      </c>
      <c r="M644" s="172">
        <v>518.68000000000006</v>
      </c>
      <c r="N644" s="172">
        <v>6.0043999999999995</v>
      </c>
      <c r="O644" s="172">
        <v>513.52</v>
      </c>
    </row>
    <row r="645" spans="2:15" x14ac:dyDescent="0.25">
      <c r="B645" t="str">
        <f t="shared" si="10"/>
        <v>ACA0.00010.0015</v>
      </c>
      <c r="C645" s="172" t="s">
        <v>111</v>
      </c>
      <c r="D645" s="172">
        <v>1E-3</v>
      </c>
      <c r="E645" s="172">
        <v>0.01</v>
      </c>
      <c r="F645" s="172">
        <v>1E-4</v>
      </c>
      <c r="G645" s="172" t="s">
        <v>186</v>
      </c>
      <c r="H645" s="172" t="s">
        <v>15</v>
      </c>
      <c r="I645" s="172">
        <v>5</v>
      </c>
      <c r="J645" s="172">
        <v>20</v>
      </c>
      <c r="K645" s="172" t="s">
        <v>91</v>
      </c>
      <c r="L645" s="172">
        <v>57.744999999999997</v>
      </c>
      <c r="M645" s="172">
        <v>83.688999999999993</v>
      </c>
      <c r="N645" s="172">
        <v>57.738</v>
      </c>
      <c r="O645" s="172">
        <v>78.853000000000009</v>
      </c>
    </row>
    <row r="646" spans="2:15" x14ac:dyDescent="0.25">
      <c r="B646" t="str">
        <f t="shared" si="10"/>
        <v>ACA0.000000010.00120</v>
      </c>
      <c r="C646" s="172" t="s">
        <v>111</v>
      </c>
      <c r="D646" s="172">
        <v>1E-3</v>
      </c>
      <c r="E646" s="172">
        <v>0.01</v>
      </c>
      <c r="F646" s="172">
        <v>1E-8</v>
      </c>
      <c r="G646" s="172" t="s">
        <v>186</v>
      </c>
      <c r="H646" s="172" t="s">
        <v>15</v>
      </c>
      <c r="I646" s="172">
        <v>20</v>
      </c>
      <c r="J646" s="172">
        <v>50</v>
      </c>
      <c r="K646" s="172" t="s">
        <v>91</v>
      </c>
      <c r="L646" s="172">
        <v>5.0999999999999996</v>
      </c>
      <c r="M646" s="172">
        <v>4700</v>
      </c>
      <c r="N646" s="172">
        <v>4.5719000000000003</v>
      </c>
      <c r="O646" s="172">
        <v>4747.8999999999996</v>
      </c>
    </row>
    <row r="647" spans="2:15" x14ac:dyDescent="0.25">
      <c r="B647" t="str">
        <f t="shared" si="10"/>
        <v>ACA0.00000010.00120</v>
      </c>
      <c r="C647" s="172" t="s">
        <v>111</v>
      </c>
      <c r="D647" s="172">
        <v>1E-3</v>
      </c>
      <c r="E647" s="172">
        <v>0.01</v>
      </c>
      <c r="F647" s="172">
        <v>1.0000000000000001E-7</v>
      </c>
      <c r="G647" s="172" t="s">
        <v>186</v>
      </c>
      <c r="H647" s="172" t="s">
        <v>15</v>
      </c>
      <c r="I647" s="172">
        <v>20</v>
      </c>
      <c r="J647" s="172">
        <v>50</v>
      </c>
      <c r="K647" s="172" t="s">
        <v>91</v>
      </c>
      <c r="L647" s="172">
        <v>5.0999999999999996</v>
      </c>
      <c r="M647" s="172">
        <v>4739.0999999999995</v>
      </c>
      <c r="N647" s="172">
        <v>4.5721999999999996</v>
      </c>
      <c r="O647" s="172">
        <v>4747.8999999999996</v>
      </c>
    </row>
    <row r="648" spans="2:15" x14ac:dyDescent="0.25">
      <c r="B648" t="str">
        <f t="shared" si="10"/>
        <v>ACA0.0000010.00120</v>
      </c>
      <c r="C648" s="172" t="s">
        <v>111</v>
      </c>
      <c r="D648" s="172">
        <v>1E-3</v>
      </c>
      <c r="E648" s="172">
        <v>0.01</v>
      </c>
      <c r="F648" s="172">
        <v>9.9999999999999995E-7</v>
      </c>
      <c r="G648" s="172" t="s">
        <v>186</v>
      </c>
      <c r="H648" s="172" t="s">
        <v>15</v>
      </c>
      <c r="I648" s="172">
        <v>20</v>
      </c>
      <c r="J648" s="172">
        <v>50</v>
      </c>
      <c r="K648" s="172" t="s">
        <v>91</v>
      </c>
      <c r="L648" s="172">
        <v>5.0999999999999996</v>
      </c>
      <c r="M648" s="172">
        <v>4739.8999999999996</v>
      </c>
      <c r="N648" s="172">
        <v>4.5920999999999994</v>
      </c>
      <c r="O648" s="172">
        <v>4746.3</v>
      </c>
    </row>
    <row r="649" spans="2:15" x14ac:dyDescent="0.25">
      <c r="B649" t="str">
        <f t="shared" si="10"/>
        <v>ACA0.000010.00120</v>
      </c>
      <c r="C649" s="172" t="s">
        <v>111</v>
      </c>
      <c r="D649" s="172">
        <v>1E-3</v>
      </c>
      <c r="E649" s="172">
        <v>0.01</v>
      </c>
      <c r="F649" s="172">
        <v>1.0000000000000001E-5</v>
      </c>
      <c r="G649" s="172" t="s">
        <v>186</v>
      </c>
      <c r="H649" s="172" t="s">
        <v>15</v>
      </c>
      <c r="I649" s="172">
        <v>20</v>
      </c>
      <c r="J649" s="172">
        <v>50</v>
      </c>
      <c r="K649" s="172" t="s">
        <v>91</v>
      </c>
      <c r="L649" s="172">
        <v>6.3814000000000002</v>
      </c>
      <c r="M649" s="172">
        <v>4600.7999999999993</v>
      </c>
      <c r="N649" s="172">
        <v>6.3659999999999997</v>
      </c>
      <c r="O649" s="172">
        <v>4600.7999999999993</v>
      </c>
    </row>
    <row r="650" spans="2:15" x14ac:dyDescent="0.25">
      <c r="B650" t="str">
        <f t="shared" si="10"/>
        <v>ACA0.00010.00120</v>
      </c>
      <c r="C650" s="172" t="s">
        <v>111</v>
      </c>
      <c r="D650" s="172">
        <v>1E-3</v>
      </c>
      <c r="E650" s="172">
        <v>0.01</v>
      </c>
      <c r="F650" s="172">
        <v>1E-4</v>
      </c>
      <c r="G650" s="172" t="s">
        <v>186</v>
      </c>
      <c r="H650" s="172" t="s">
        <v>15</v>
      </c>
      <c r="I650" s="172">
        <v>20</v>
      </c>
      <c r="J650" s="172">
        <v>50</v>
      </c>
      <c r="K650" s="172" t="s">
        <v>91</v>
      </c>
      <c r="L650" s="172">
        <v>56.353999999999999</v>
      </c>
      <c r="M650" s="172">
        <v>2143.3000000000002</v>
      </c>
      <c r="N650" s="172">
        <v>56.345999999999997</v>
      </c>
      <c r="O650" s="172">
        <v>2139.9</v>
      </c>
    </row>
    <row r="651" spans="2:15" x14ac:dyDescent="0.25">
      <c r="B651" t="str">
        <f t="shared" si="10"/>
        <v>ACA0.000000010.00150</v>
      </c>
      <c r="C651" s="172" t="s">
        <v>111</v>
      </c>
      <c r="D651" s="172">
        <v>1E-3</v>
      </c>
      <c r="E651" s="172">
        <v>0.01</v>
      </c>
      <c r="F651" s="172">
        <v>1E-8</v>
      </c>
      <c r="G651" s="172" t="s">
        <v>186</v>
      </c>
      <c r="H651" s="172" t="s">
        <v>15</v>
      </c>
      <c r="I651" s="172">
        <v>50</v>
      </c>
      <c r="J651" s="172">
        <v>100</v>
      </c>
      <c r="K651" s="172" t="s">
        <v>91</v>
      </c>
      <c r="L651" s="172">
        <v>19</v>
      </c>
      <c r="M651" s="172">
        <v>6500</v>
      </c>
      <c r="N651" s="172">
        <v>17.151</v>
      </c>
      <c r="O651" s="172">
        <v>6602.1</v>
      </c>
    </row>
    <row r="652" spans="2:15" x14ac:dyDescent="0.25">
      <c r="B652" t="str">
        <f t="shared" si="10"/>
        <v>ACA0.00000010.00150</v>
      </c>
      <c r="C652" s="172" t="s">
        <v>111</v>
      </c>
      <c r="D652" s="172">
        <v>1E-3</v>
      </c>
      <c r="E652" s="172">
        <v>0.01</v>
      </c>
      <c r="F652" s="172">
        <v>1.0000000000000001E-7</v>
      </c>
      <c r="G652" s="172" t="s">
        <v>186</v>
      </c>
      <c r="H652" s="172" t="s">
        <v>15</v>
      </c>
      <c r="I652" s="172">
        <v>50</v>
      </c>
      <c r="J652" s="172">
        <v>100</v>
      </c>
      <c r="K652" s="172" t="s">
        <v>91</v>
      </c>
      <c r="L652" s="172">
        <v>19</v>
      </c>
      <c r="M652" s="172">
        <v>6531.1</v>
      </c>
      <c r="N652" s="172">
        <v>17.153000000000002</v>
      </c>
      <c r="O652" s="172">
        <v>6602.1</v>
      </c>
    </row>
    <row r="653" spans="2:15" x14ac:dyDescent="0.25">
      <c r="B653" t="str">
        <f t="shared" si="10"/>
        <v>ACA0.0000010.00150</v>
      </c>
      <c r="C653" s="172" t="s">
        <v>111</v>
      </c>
      <c r="D653" s="172">
        <v>1E-3</v>
      </c>
      <c r="E653" s="172">
        <v>0.01</v>
      </c>
      <c r="F653" s="172">
        <v>9.9999999999999995E-7</v>
      </c>
      <c r="G653" s="172" t="s">
        <v>186</v>
      </c>
      <c r="H653" s="172" t="s">
        <v>15</v>
      </c>
      <c r="I653" s="172">
        <v>50</v>
      </c>
      <c r="J653" s="172">
        <v>100</v>
      </c>
      <c r="K653" s="172" t="s">
        <v>91</v>
      </c>
      <c r="L653" s="172">
        <v>19</v>
      </c>
      <c r="M653" s="172">
        <v>6534.0999999999995</v>
      </c>
      <c r="N653" s="172">
        <v>17.164000000000001</v>
      </c>
      <c r="O653" s="172">
        <v>6601.7</v>
      </c>
    </row>
    <row r="654" spans="2:15" x14ac:dyDescent="0.25">
      <c r="B654" t="str">
        <f t="shared" si="10"/>
        <v>ACA0.000010.00150</v>
      </c>
      <c r="C654" s="172" t="s">
        <v>111</v>
      </c>
      <c r="D654" s="172">
        <v>1E-3</v>
      </c>
      <c r="E654" s="172">
        <v>0.01</v>
      </c>
      <c r="F654" s="172">
        <v>1.0000000000000001E-5</v>
      </c>
      <c r="G654" s="172" t="s">
        <v>186</v>
      </c>
      <c r="H654" s="172" t="s">
        <v>15</v>
      </c>
      <c r="I654" s="172">
        <v>50</v>
      </c>
      <c r="J654" s="172">
        <v>100</v>
      </c>
      <c r="K654" s="172" t="s">
        <v>91</v>
      </c>
      <c r="L654" s="172">
        <v>19</v>
      </c>
      <c r="M654" s="172">
        <v>6550</v>
      </c>
      <c r="N654" s="172">
        <v>17.919</v>
      </c>
      <c r="O654" s="172">
        <v>6548</v>
      </c>
    </row>
    <row r="655" spans="2:15" x14ac:dyDescent="0.25">
      <c r="B655" t="str">
        <f t="shared" si="10"/>
        <v>ACA0.00010.00150</v>
      </c>
      <c r="C655" s="172" t="s">
        <v>111</v>
      </c>
      <c r="D655" s="172">
        <v>1E-3</v>
      </c>
      <c r="E655" s="172">
        <v>0.01</v>
      </c>
      <c r="F655" s="172">
        <v>1E-4</v>
      </c>
      <c r="G655" s="172" t="s">
        <v>186</v>
      </c>
      <c r="H655" s="172" t="s">
        <v>15</v>
      </c>
      <c r="I655" s="172">
        <v>50</v>
      </c>
      <c r="J655" s="172">
        <v>100</v>
      </c>
      <c r="K655" s="172" t="s">
        <v>91</v>
      </c>
      <c r="L655" s="172">
        <v>58.260999999999996</v>
      </c>
      <c r="M655" s="172">
        <v>4342.2</v>
      </c>
      <c r="N655" s="172">
        <v>58.146000000000001</v>
      </c>
      <c r="O655" s="172">
        <v>4318.8</v>
      </c>
    </row>
    <row r="656" spans="2:15" x14ac:dyDescent="0.25">
      <c r="B656" t="str">
        <f t="shared" si="10"/>
        <v>ACA0.00000010.010.001</v>
      </c>
      <c r="C656" s="172" t="s">
        <v>111</v>
      </c>
      <c r="D656" s="172">
        <v>0.01</v>
      </c>
      <c r="E656" s="172">
        <v>0.1</v>
      </c>
      <c r="F656" s="172">
        <v>9.9999999999999995E-8</v>
      </c>
      <c r="G656" s="172" t="s">
        <v>186</v>
      </c>
      <c r="H656" s="172" t="s">
        <v>15</v>
      </c>
      <c r="I656" s="172">
        <v>1E-3</v>
      </c>
      <c r="J656" s="172">
        <v>0.02</v>
      </c>
      <c r="K656" s="172" t="s">
        <v>91</v>
      </c>
      <c r="L656" s="172">
        <v>25</v>
      </c>
      <c r="M656" s="172">
        <v>4600</v>
      </c>
      <c r="N656" s="172">
        <v>23.094999999999999</v>
      </c>
      <c r="O656" s="172">
        <v>4618.8</v>
      </c>
    </row>
    <row r="657" spans="2:15" x14ac:dyDescent="0.25">
      <c r="B657" t="str">
        <f t="shared" si="10"/>
        <v>ACA0.0000010.010.001</v>
      </c>
      <c r="C657" s="172" t="s">
        <v>111</v>
      </c>
      <c r="D657" s="172">
        <v>0.01</v>
      </c>
      <c r="E657" s="172">
        <v>0.1</v>
      </c>
      <c r="F657" s="172">
        <v>9.9999999999999995E-7</v>
      </c>
      <c r="G657" s="172" t="s">
        <v>186</v>
      </c>
      <c r="H657" s="172" t="s">
        <v>15</v>
      </c>
      <c r="I657" s="172">
        <v>1E-3</v>
      </c>
      <c r="J657" s="172">
        <v>0.02</v>
      </c>
      <c r="K657" s="172" t="s">
        <v>91</v>
      </c>
      <c r="L657" s="172">
        <v>25</v>
      </c>
      <c r="M657" s="172">
        <v>4600</v>
      </c>
      <c r="N657" s="172">
        <v>23.099</v>
      </c>
      <c r="O657" s="172">
        <v>4618.8</v>
      </c>
    </row>
    <row r="658" spans="2:15" x14ac:dyDescent="0.25">
      <c r="B658" t="str">
        <f t="shared" si="10"/>
        <v>ACA0.000010.010.001</v>
      </c>
      <c r="C658" s="172" t="s">
        <v>111</v>
      </c>
      <c r="D658" s="172">
        <v>0.01</v>
      </c>
      <c r="E658" s="172">
        <v>0.1</v>
      </c>
      <c r="F658" s="172">
        <v>1.0000000000000001E-5</v>
      </c>
      <c r="G658" s="172" t="s">
        <v>186</v>
      </c>
      <c r="H658" s="172" t="s">
        <v>15</v>
      </c>
      <c r="I658" s="172">
        <v>1E-3</v>
      </c>
      <c r="J658" s="172">
        <v>0.02</v>
      </c>
      <c r="K658" s="172" t="s">
        <v>91</v>
      </c>
      <c r="L658" s="172">
        <v>25</v>
      </c>
      <c r="M658" s="172">
        <v>4600.3999999999996</v>
      </c>
      <c r="N658" s="172">
        <v>23.366</v>
      </c>
      <c r="O658" s="172">
        <v>4616.5</v>
      </c>
    </row>
    <row r="659" spans="2:15" x14ac:dyDescent="0.25">
      <c r="B659" t="str">
        <f t="shared" si="10"/>
        <v>ACA0.00010.010.001</v>
      </c>
      <c r="C659" s="172" t="s">
        <v>111</v>
      </c>
      <c r="D659" s="172">
        <v>0.01</v>
      </c>
      <c r="E659" s="172">
        <v>0.1</v>
      </c>
      <c r="F659" s="172">
        <v>1E-4</v>
      </c>
      <c r="G659" s="172" t="s">
        <v>186</v>
      </c>
      <c r="H659" s="172" t="s">
        <v>15</v>
      </c>
      <c r="I659" s="172">
        <v>1E-3</v>
      </c>
      <c r="J659" s="172">
        <v>0.02</v>
      </c>
      <c r="K659" s="172" t="s">
        <v>91</v>
      </c>
      <c r="L659" s="172">
        <v>46.067</v>
      </c>
      <c r="M659" s="172">
        <v>4424.4000000000005</v>
      </c>
      <c r="N659" s="172">
        <v>45.963999999999999</v>
      </c>
      <c r="O659" s="172">
        <v>4424.5999999999995</v>
      </c>
    </row>
    <row r="660" spans="2:15" x14ac:dyDescent="0.25">
      <c r="B660" t="str">
        <f t="shared" si="10"/>
        <v>ACA0.0010.010.001</v>
      </c>
      <c r="C660" s="172" t="s">
        <v>111</v>
      </c>
      <c r="D660" s="172">
        <v>0.01</v>
      </c>
      <c r="E660" s="172">
        <v>0.1</v>
      </c>
      <c r="F660" s="172">
        <v>1E-3</v>
      </c>
      <c r="G660" s="172" t="s">
        <v>186</v>
      </c>
      <c r="H660" s="172" t="s">
        <v>15</v>
      </c>
      <c r="I660" s="172">
        <v>1E-3</v>
      </c>
      <c r="J660" s="172">
        <v>0.02</v>
      </c>
      <c r="K660" s="172" t="s">
        <v>91</v>
      </c>
      <c r="L660" s="172">
        <v>562.38</v>
      </c>
      <c r="M660" s="172">
        <v>1919.1000000000001</v>
      </c>
      <c r="N660" s="172">
        <v>562.34</v>
      </c>
      <c r="O660" s="172">
        <v>1917.3</v>
      </c>
    </row>
    <row r="661" spans="2:15" x14ac:dyDescent="0.25">
      <c r="B661" t="str">
        <f t="shared" si="10"/>
        <v>ACA0.00000010.010.02</v>
      </c>
      <c r="C661" s="172" t="s">
        <v>111</v>
      </c>
      <c r="D661" s="172">
        <v>0.01</v>
      </c>
      <c r="E661" s="172">
        <v>0.1</v>
      </c>
      <c r="F661" s="172">
        <v>9.9999999999999995E-8</v>
      </c>
      <c r="G661" s="172" t="s">
        <v>186</v>
      </c>
      <c r="H661" s="172" t="s">
        <v>15</v>
      </c>
      <c r="I661" s="172">
        <v>0.02</v>
      </c>
      <c r="J661" s="172">
        <v>4.4999999999999998E-2</v>
      </c>
      <c r="K661" s="172" t="s">
        <v>91</v>
      </c>
      <c r="L661" s="172">
        <v>27</v>
      </c>
      <c r="M661" s="172">
        <v>1700</v>
      </c>
      <c r="N661" s="172">
        <v>23.094999999999999</v>
      </c>
      <c r="O661" s="172">
        <v>1732.1</v>
      </c>
    </row>
    <row r="662" spans="2:15" x14ac:dyDescent="0.25">
      <c r="B662" t="str">
        <f t="shared" si="10"/>
        <v>ACA0.0000010.010.02</v>
      </c>
      <c r="C662" s="172" t="s">
        <v>111</v>
      </c>
      <c r="D662" s="172">
        <v>0.01</v>
      </c>
      <c r="E662" s="172">
        <v>0.1</v>
      </c>
      <c r="F662" s="172">
        <v>9.9999999999999995E-7</v>
      </c>
      <c r="G662" s="172" t="s">
        <v>186</v>
      </c>
      <c r="H662" s="172" t="s">
        <v>15</v>
      </c>
      <c r="I662" s="172">
        <v>0.02</v>
      </c>
      <c r="J662" s="172">
        <v>4.4999999999999998E-2</v>
      </c>
      <c r="K662" s="172" t="s">
        <v>91</v>
      </c>
      <c r="L662" s="172">
        <v>27</v>
      </c>
      <c r="M662" s="172">
        <v>1700</v>
      </c>
      <c r="N662" s="172">
        <v>23.102</v>
      </c>
      <c r="O662" s="172">
        <v>1732.1</v>
      </c>
    </row>
    <row r="663" spans="2:15" x14ac:dyDescent="0.25">
      <c r="B663" t="str">
        <f t="shared" si="10"/>
        <v>ACA0.000010.010.02</v>
      </c>
      <c r="C663" s="172" t="s">
        <v>111</v>
      </c>
      <c r="D663" s="172">
        <v>0.01</v>
      </c>
      <c r="E663" s="172">
        <v>0.1</v>
      </c>
      <c r="F663" s="172">
        <v>1.0000000000000001E-5</v>
      </c>
      <c r="G663" s="172" t="s">
        <v>186</v>
      </c>
      <c r="H663" s="172" t="s">
        <v>15</v>
      </c>
      <c r="I663" s="172">
        <v>0.02</v>
      </c>
      <c r="J663" s="172">
        <v>4.4999999999999998E-2</v>
      </c>
      <c r="K663" s="172" t="s">
        <v>91</v>
      </c>
      <c r="L663" s="172">
        <v>27</v>
      </c>
      <c r="M663" s="172">
        <v>1700</v>
      </c>
      <c r="N663" s="172">
        <v>23.554000000000002</v>
      </c>
      <c r="O663" s="172">
        <v>1728.5</v>
      </c>
    </row>
    <row r="664" spans="2:15" x14ac:dyDescent="0.25">
      <c r="B664" t="str">
        <f t="shared" si="10"/>
        <v>ACA0.00010.010.02</v>
      </c>
      <c r="C664" s="172" t="s">
        <v>111</v>
      </c>
      <c r="D664" s="172">
        <v>0.01</v>
      </c>
      <c r="E664" s="172">
        <v>0.1</v>
      </c>
      <c r="F664" s="172">
        <v>1E-4</v>
      </c>
      <c r="G664" s="172" t="s">
        <v>186</v>
      </c>
      <c r="H664" s="172" t="s">
        <v>15</v>
      </c>
      <c r="I664" s="172">
        <v>0.02</v>
      </c>
      <c r="J664" s="172">
        <v>4.4999999999999998E-2</v>
      </c>
      <c r="K664" s="172" t="s">
        <v>91</v>
      </c>
      <c r="L664" s="172">
        <v>55.716000000000001</v>
      </c>
      <c r="M664" s="172">
        <v>1491.6000000000001</v>
      </c>
      <c r="N664" s="172">
        <v>55.599999999999994</v>
      </c>
      <c r="O664" s="172">
        <v>1490.6999999999998</v>
      </c>
    </row>
    <row r="665" spans="2:15" x14ac:dyDescent="0.25">
      <c r="B665" t="str">
        <f t="shared" si="10"/>
        <v>ACA0.0010.010.02</v>
      </c>
      <c r="C665" s="172" t="s">
        <v>111</v>
      </c>
      <c r="D665" s="172">
        <v>0.01</v>
      </c>
      <c r="E665" s="172">
        <v>0.1</v>
      </c>
      <c r="F665" s="172">
        <v>1E-3</v>
      </c>
      <c r="G665" s="172" t="s">
        <v>186</v>
      </c>
      <c r="H665" s="172" t="s">
        <v>15</v>
      </c>
      <c r="I665" s="172">
        <v>0.02</v>
      </c>
      <c r="J665" s="172">
        <v>4.4999999999999998E-2</v>
      </c>
      <c r="K665" s="172" t="s">
        <v>91</v>
      </c>
      <c r="L665" s="172">
        <v>575.37</v>
      </c>
      <c r="M665" s="172">
        <v>347.9</v>
      </c>
      <c r="N665" s="172">
        <v>575.33000000000004</v>
      </c>
      <c r="O665" s="172">
        <v>345.55</v>
      </c>
    </row>
    <row r="666" spans="2:15" x14ac:dyDescent="0.25">
      <c r="B666" t="str">
        <f t="shared" si="10"/>
        <v>ACA0.00000010.010.045</v>
      </c>
      <c r="C666" s="172" t="s">
        <v>111</v>
      </c>
      <c r="D666" s="172">
        <v>0.01</v>
      </c>
      <c r="E666" s="172">
        <v>0.1</v>
      </c>
      <c r="F666" s="172">
        <v>9.9999999999999995E-8</v>
      </c>
      <c r="G666" s="172" t="s">
        <v>186</v>
      </c>
      <c r="H666" s="172" t="s">
        <v>15</v>
      </c>
      <c r="I666" s="172">
        <v>4.4999999999999998E-2</v>
      </c>
      <c r="J666" s="172">
        <v>0.1</v>
      </c>
      <c r="K666" s="172" t="s">
        <v>91</v>
      </c>
      <c r="L666" s="172">
        <v>24</v>
      </c>
      <c r="M666" s="172">
        <v>690</v>
      </c>
      <c r="N666" s="172">
        <v>23.094000000000001</v>
      </c>
      <c r="O666" s="172">
        <v>693.05000000000007</v>
      </c>
    </row>
    <row r="667" spans="2:15" x14ac:dyDescent="0.25">
      <c r="B667" t="str">
        <f t="shared" si="10"/>
        <v>ACA0.0000010.010.045</v>
      </c>
      <c r="C667" s="172" t="s">
        <v>111</v>
      </c>
      <c r="D667" s="172">
        <v>0.01</v>
      </c>
      <c r="E667" s="172">
        <v>0.1</v>
      </c>
      <c r="F667" s="172">
        <v>9.9999999999999995E-7</v>
      </c>
      <c r="G667" s="172" t="s">
        <v>186</v>
      </c>
      <c r="H667" s="172" t="s">
        <v>15</v>
      </c>
      <c r="I667" s="172">
        <v>4.4999999999999998E-2</v>
      </c>
      <c r="J667" s="172">
        <v>0.1</v>
      </c>
      <c r="K667" s="172" t="s">
        <v>91</v>
      </c>
      <c r="L667" s="172">
        <v>24</v>
      </c>
      <c r="M667" s="172">
        <v>690</v>
      </c>
      <c r="N667" s="172">
        <v>23.103000000000002</v>
      </c>
      <c r="O667" s="172">
        <v>693.03000000000009</v>
      </c>
    </row>
    <row r="668" spans="2:15" x14ac:dyDescent="0.25">
      <c r="B668" t="str">
        <f t="shared" si="10"/>
        <v>ACA0.000010.010.045</v>
      </c>
      <c r="C668" s="172" t="s">
        <v>111</v>
      </c>
      <c r="D668" s="172">
        <v>0.01</v>
      </c>
      <c r="E668" s="172">
        <v>0.1</v>
      </c>
      <c r="F668" s="172">
        <v>1.0000000000000001E-5</v>
      </c>
      <c r="G668" s="172" t="s">
        <v>186</v>
      </c>
      <c r="H668" s="172" t="s">
        <v>15</v>
      </c>
      <c r="I668" s="172">
        <v>4.4999999999999998E-2</v>
      </c>
      <c r="J668" s="172">
        <v>0.1</v>
      </c>
      <c r="K668" s="172" t="s">
        <v>91</v>
      </c>
      <c r="L668" s="172">
        <v>24</v>
      </c>
      <c r="M668" s="172">
        <v>690</v>
      </c>
      <c r="N668" s="172">
        <v>23.701000000000001</v>
      </c>
      <c r="O668" s="172">
        <v>689.05000000000007</v>
      </c>
    </row>
    <row r="669" spans="2:15" x14ac:dyDescent="0.25">
      <c r="B669" t="str">
        <f t="shared" si="10"/>
        <v>ACA0.00010.010.045</v>
      </c>
      <c r="C669" s="172" t="s">
        <v>111</v>
      </c>
      <c r="D669" s="172">
        <v>0.01</v>
      </c>
      <c r="E669" s="172">
        <v>0.1</v>
      </c>
      <c r="F669" s="172">
        <v>1E-4</v>
      </c>
      <c r="G669" s="172" t="s">
        <v>186</v>
      </c>
      <c r="H669" s="172" t="s">
        <v>15</v>
      </c>
      <c r="I669" s="172">
        <v>4.4999999999999998E-2</v>
      </c>
      <c r="J669" s="172">
        <v>0.1</v>
      </c>
      <c r="K669" s="172" t="s">
        <v>91</v>
      </c>
      <c r="L669" s="172">
        <v>60.335999999999999</v>
      </c>
      <c r="M669" s="172">
        <v>490.92999999999995</v>
      </c>
      <c r="N669" s="172">
        <v>60.226999999999997</v>
      </c>
      <c r="O669" s="172">
        <v>488.21</v>
      </c>
    </row>
    <row r="670" spans="2:15" x14ac:dyDescent="0.25">
      <c r="B670" t="str">
        <f t="shared" si="10"/>
        <v>ACA0.0010.010.045</v>
      </c>
      <c r="C670" s="172" t="s">
        <v>111</v>
      </c>
      <c r="D670" s="172">
        <v>0.01</v>
      </c>
      <c r="E670" s="172">
        <v>0.1</v>
      </c>
      <c r="F670" s="172">
        <v>1E-3</v>
      </c>
      <c r="G670" s="172" t="s">
        <v>186</v>
      </c>
      <c r="H670" s="172" t="s">
        <v>15</v>
      </c>
      <c r="I670" s="172">
        <v>4.4999999999999998E-2</v>
      </c>
      <c r="J670" s="172">
        <v>0.1</v>
      </c>
      <c r="K670" s="172" t="s">
        <v>91</v>
      </c>
      <c r="L670" s="172">
        <v>577.45000000000005</v>
      </c>
      <c r="M670" s="172">
        <v>76.063000000000002</v>
      </c>
      <c r="N670" s="172">
        <v>577.41</v>
      </c>
      <c r="O670" s="172">
        <v>73.581999999999994</v>
      </c>
    </row>
    <row r="671" spans="2:15" x14ac:dyDescent="0.25">
      <c r="B671" t="str">
        <f t="shared" ref="B671:B734" si="11">CONCATENATE(C671,F671,D671,I671)</f>
        <v>ACA0.00000010.010.1</v>
      </c>
      <c r="C671" s="172" t="s">
        <v>111</v>
      </c>
      <c r="D671" s="172">
        <v>0.01</v>
      </c>
      <c r="E671" s="172">
        <v>0.1</v>
      </c>
      <c r="F671" s="172">
        <v>9.9999999999999995E-8</v>
      </c>
      <c r="G671" s="172" t="s">
        <v>186</v>
      </c>
      <c r="H671" s="172" t="s">
        <v>15</v>
      </c>
      <c r="I671" s="172">
        <v>0.1</v>
      </c>
      <c r="J671" s="172">
        <v>5</v>
      </c>
      <c r="K671" s="172" t="s">
        <v>91</v>
      </c>
      <c r="L671" s="172">
        <v>25</v>
      </c>
      <c r="M671" s="172">
        <v>350</v>
      </c>
      <c r="N671" s="172">
        <v>22.95</v>
      </c>
      <c r="O671" s="172">
        <v>364.61</v>
      </c>
    </row>
    <row r="672" spans="2:15" x14ac:dyDescent="0.25">
      <c r="B672" t="str">
        <f t="shared" si="11"/>
        <v>ACA0.0000010.010.1</v>
      </c>
      <c r="C672" s="172" t="s">
        <v>111</v>
      </c>
      <c r="D672" s="172">
        <v>0.01</v>
      </c>
      <c r="E672" s="172">
        <v>0.1</v>
      </c>
      <c r="F672" s="172">
        <v>9.9999999999999995E-7</v>
      </c>
      <c r="G672" s="172" t="s">
        <v>186</v>
      </c>
      <c r="H672" s="172" t="s">
        <v>15</v>
      </c>
      <c r="I672" s="172">
        <v>0.1</v>
      </c>
      <c r="J672" s="172">
        <v>5</v>
      </c>
      <c r="K672" s="172" t="s">
        <v>91</v>
      </c>
      <c r="L672" s="172">
        <v>25</v>
      </c>
      <c r="M672" s="172">
        <v>355.16999999999996</v>
      </c>
      <c r="N672" s="172">
        <v>22.961000000000002</v>
      </c>
      <c r="O672" s="172">
        <v>364.62</v>
      </c>
    </row>
    <row r="673" spans="2:15" x14ac:dyDescent="0.25">
      <c r="B673" t="str">
        <f t="shared" si="11"/>
        <v>ACA0.000010.010.1</v>
      </c>
      <c r="C673" s="172" t="s">
        <v>111</v>
      </c>
      <c r="D673" s="172">
        <v>0.01</v>
      </c>
      <c r="E673" s="172">
        <v>0.1</v>
      </c>
      <c r="F673" s="172">
        <v>1.0000000000000001E-5</v>
      </c>
      <c r="G673" s="172" t="s">
        <v>186</v>
      </c>
      <c r="H673" s="172" t="s">
        <v>15</v>
      </c>
      <c r="I673" s="172">
        <v>0.1</v>
      </c>
      <c r="J673" s="172">
        <v>5</v>
      </c>
      <c r="K673" s="172" t="s">
        <v>91</v>
      </c>
      <c r="L673" s="172">
        <v>25</v>
      </c>
      <c r="M673" s="172">
        <v>360.06</v>
      </c>
      <c r="N673" s="172">
        <v>23.625</v>
      </c>
      <c r="O673" s="172">
        <v>361.08</v>
      </c>
    </row>
    <row r="674" spans="2:15" x14ac:dyDescent="0.25">
      <c r="B674" t="str">
        <f t="shared" si="11"/>
        <v>ACA0.00010.010.1</v>
      </c>
      <c r="C674" s="172" t="s">
        <v>111</v>
      </c>
      <c r="D674" s="172">
        <v>0.01</v>
      </c>
      <c r="E674" s="172">
        <v>0.1</v>
      </c>
      <c r="F674" s="172">
        <v>1E-4</v>
      </c>
      <c r="G674" s="172" t="s">
        <v>186</v>
      </c>
      <c r="H674" s="172" t="s">
        <v>15</v>
      </c>
      <c r="I674" s="172">
        <v>0.1</v>
      </c>
      <c r="J674" s="172">
        <v>5</v>
      </c>
      <c r="K674" s="172" t="s">
        <v>91</v>
      </c>
      <c r="L674" s="172">
        <v>61.547999999999995</v>
      </c>
      <c r="M674" s="172">
        <v>219.19</v>
      </c>
      <c r="N674" s="172">
        <v>61.448999999999998</v>
      </c>
      <c r="O674" s="172">
        <v>215.18</v>
      </c>
    </row>
    <row r="675" spans="2:15" x14ac:dyDescent="0.25">
      <c r="B675" t="str">
        <f t="shared" si="11"/>
        <v>ACA0.0010.010.1</v>
      </c>
      <c r="C675" s="172" t="s">
        <v>111</v>
      </c>
      <c r="D675" s="172">
        <v>0.01</v>
      </c>
      <c r="E675" s="172">
        <v>0.1</v>
      </c>
      <c r="F675" s="172">
        <v>1E-3</v>
      </c>
      <c r="G675" s="172" t="s">
        <v>186</v>
      </c>
      <c r="H675" s="172" t="s">
        <v>15</v>
      </c>
      <c r="I675" s="172">
        <v>0.1</v>
      </c>
      <c r="J675" s="172">
        <v>5</v>
      </c>
      <c r="K675" s="172" t="s">
        <v>91</v>
      </c>
      <c r="L675" s="172">
        <v>577.74</v>
      </c>
      <c r="M675" s="172">
        <v>30.199000000000002</v>
      </c>
      <c r="N675" s="172">
        <v>577.71</v>
      </c>
      <c r="O675" s="172">
        <v>27.695</v>
      </c>
    </row>
    <row r="676" spans="2:15" x14ac:dyDescent="0.25">
      <c r="B676" t="str">
        <f t="shared" si="11"/>
        <v>ACA0.00000010.015</v>
      </c>
      <c r="C676" s="172" t="s">
        <v>111</v>
      </c>
      <c r="D676" s="172">
        <v>0.01</v>
      </c>
      <c r="E676" s="172">
        <v>0.1</v>
      </c>
      <c r="F676" s="172">
        <v>9.9999999999999995E-8</v>
      </c>
      <c r="G676" s="172" t="s">
        <v>186</v>
      </c>
      <c r="H676" s="172" t="s">
        <v>15</v>
      </c>
      <c r="I676" s="172">
        <v>5</v>
      </c>
      <c r="J676" s="172">
        <v>20</v>
      </c>
      <c r="K676" s="172" t="s">
        <v>91</v>
      </c>
      <c r="L676" s="172">
        <v>25</v>
      </c>
      <c r="M676" s="172">
        <v>710</v>
      </c>
      <c r="N676" s="172">
        <v>22.890999999999998</v>
      </c>
      <c r="O676" s="172">
        <v>721.64</v>
      </c>
    </row>
    <row r="677" spans="2:15" x14ac:dyDescent="0.25">
      <c r="B677" t="str">
        <f t="shared" si="11"/>
        <v>ACA0.0000010.015</v>
      </c>
      <c r="C677" s="172" t="s">
        <v>111</v>
      </c>
      <c r="D677" s="172">
        <v>0.01</v>
      </c>
      <c r="E677" s="172">
        <v>0.1</v>
      </c>
      <c r="F677" s="172">
        <v>9.9999999999999995E-7</v>
      </c>
      <c r="G677" s="172" t="s">
        <v>186</v>
      </c>
      <c r="H677" s="172" t="s">
        <v>15</v>
      </c>
      <c r="I677" s="172">
        <v>5</v>
      </c>
      <c r="J677" s="172">
        <v>20</v>
      </c>
      <c r="K677" s="172" t="s">
        <v>91</v>
      </c>
      <c r="L677" s="172">
        <v>25</v>
      </c>
      <c r="M677" s="172">
        <v>712.09999999999991</v>
      </c>
      <c r="N677" s="172">
        <v>22.900000000000002</v>
      </c>
      <c r="O677" s="172">
        <v>721.62</v>
      </c>
    </row>
    <row r="678" spans="2:15" x14ac:dyDescent="0.25">
      <c r="B678" t="str">
        <f t="shared" si="11"/>
        <v>ACA0.000010.015</v>
      </c>
      <c r="C678" s="172" t="s">
        <v>111</v>
      </c>
      <c r="D678" s="172">
        <v>0.01</v>
      </c>
      <c r="E678" s="172">
        <v>0.1</v>
      </c>
      <c r="F678" s="172">
        <v>1.0000000000000001E-5</v>
      </c>
      <c r="G678" s="172" t="s">
        <v>186</v>
      </c>
      <c r="H678" s="172" t="s">
        <v>15</v>
      </c>
      <c r="I678" s="172">
        <v>5</v>
      </c>
      <c r="J678" s="172">
        <v>20</v>
      </c>
      <c r="K678" s="172" t="s">
        <v>91</v>
      </c>
      <c r="L678" s="172">
        <v>25</v>
      </c>
      <c r="M678" s="172">
        <v>715.16</v>
      </c>
      <c r="N678" s="172">
        <v>23.497</v>
      </c>
      <c r="O678" s="172">
        <v>717.58999999999992</v>
      </c>
    </row>
    <row r="679" spans="2:15" x14ac:dyDescent="0.25">
      <c r="B679" t="str">
        <f t="shared" si="11"/>
        <v>ACA0.00010.015</v>
      </c>
      <c r="C679" s="172" t="s">
        <v>111</v>
      </c>
      <c r="D679" s="172">
        <v>0.01</v>
      </c>
      <c r="E679" s="172">
        <v>0.1</v>
      </c>
      <c r="F679" s="172">
        <v>1E-4</v>
      </c>
      <c r="G679" s="172" t="s">
        <v>186</v>
      </c>
      <c r="H679" s="172" t="s">
        <v>15</v>
      </c>
      <c r="I679" s="172">
        <v>5</v>
      </c>
      <c r="J679" s="172">
        <v>20</v>
      </c>
      <c r="K679" s="172" t="s">
        <v>91</v>
      </c>
      <c r="L679" s="172">
        <v>60.128</v>
      </c>
      <c r="M679" s="172">
        <v>515.53000000000009</v>
      </c>
      <c r="N679" s="172">
        <v>60.018000000000001</v>
      </c>
      <c r="O679" s="172">
        <v>512.89</v>
      </c>
    </row>
    <row r="680" spans="2:15" x14ac:dyDescent="0.25">
      <c r="B680" t="str">
        <f t="shared" si="11"/>
        <v>ACA0.0010.015</v>
      </c>
      <c r="C680" s="172" t="s">
        <v>111</v>
      </c>
      <c r="D680" s="172">
        <v>0.01</v>
      </c>
      <c r="E680" s="172">
        <v>0.1</v>
      </c>
      <c r="F680" s="172">
        <v>1E-3</v>
      </c>
      <c r="G680" s="172" t="s">
        <v>186</v>
      </c>
      <c r="H680" s="172" t="s">
        <v>15</v>
      </c>
      <c r="I680" s="172">
        <v>5</v>
      </c>
      <c r="J680" s="172">
        <v>20</v>
      </c>
      <c r="K680" s="172" t="s">
        <v>91</v>
      </c>
      <c r="L680" s="172">
        <v>577.41</v>
      </c>
      <c r="M680" s="172">
        <v>80.741</v>
      </c>
      <c r="N680" s="172">
        <v>577.37</v>
      </c>
      <c r="O680" s="172">
        <v>78.263000000000005</v>
      </c>
    </row>
    <row r="681" spans="2:15" x14ac:dyDescent="0.25">
      <c r="B681" t="str">
        <f t="shared" si="11"/>
        <v>ACA0.00000010.0120</v>
      </c>
      <c r="C681" s="172" t="s">
        <v>111</v>
      </c>
      <c r="D681" s="172">
        <v>0.01</v>
      </c>
      <c r="E681" s="172">
        <v>0.1</v>
      </c>
      <c r="F681" s="172">
        <v>9.9999999999999995E-8</v>
      </c>
      <c r="G681" s="172" t="s">
        <v>186</v>
      </c>
      <c r="H681" s="172" t="s">
        <v>15</v>
      </c>
      <c r="I681" s="172">
        <v>20</v>
      </c>
      <c r="J681" s="172">
        <v>50</v>
      </c>
      <c r="K681" s="172" t="s">
        <v>91</v>
      </c>
      <c r="L681" s="172">
        <v>51</v>
      </c>
      <c r="M681" s="172">
        <v>4700</v>
      </c>
      <c r="N681" s="172">
        <v>45.601999999999997</v>
      </c>
      <c r="O681" s="172">
        <v>4746.9000000000005</v>
      </c>
    </row>
    <row r="682" spans="2:15" x14ac:dyDescent="0.25">
      <c r="B682" t="str">
        <f t="shared" si="11"/>
        <v>ACA0.0000010.0120</v>
      </c>
      <c r="C682" s="172" t="s">
        <v>111</v>
      </c>
      <c r="D682" s="172">
        <v>0.01</v>
      </c>
      <c r="E682" s="172">
        <v>0.1</v>
      </c>
      <c r="F682" s="172">
        <v>9.9999999999999995E-7</v>
      </c>
      <c r="G682" s="172" t="s">
        <v>186</v>
      </c>
      <c r="H682" s="172" t="s">
        <v>15</v>
      </c>
      <c r="I682" s="172">
        <v>20</v>
      </c>
      <c r="J682" s="172">
        <v>50</v>
      </c>
      <c r="K682" s="172" t="s">
        <v>91</v>
      </c>
      <c r="L682" s="172">
        <v>51</v>
      </c>
      <c r="M682" s="172">
        <v>4736.7999999999993</v>
      </c>
      <c r="N682" s="172">
        <v>45.605999999999995</v>
      </c>
      <c r="O682" s="172">
        <v>4746.9000000000005</v>
      </c>
    </row>
    <row r="683" spans="2:15" x14ac:dyDescent="0.25">
      <c r="B683" t="str">
        <f t="shared" si="11"/>
        <v>ACA0.000010.0120</v>
      </c>
      <c r="C683" s="172" t="s">
        <v>111</v>
      </c>
      <c r="D683" s="172">
        <v>0.01</v>
      </c>
      <c r="E683" s="172">
        <v>0.1</v>
      </c>
      <c r="F683" s="172">
        <v>1.0000000000000001E-5</v>
      </c>
      <c r="G683" s="172" t="s">
        <v>186</v>
      </c>
      <c r="H683" s="172" t="s">
        <v>15</v>
      </c>
      <c r="I683" s="172">
        <v>20</v>
      </c>
      <c r="J683" s="172">
        <v>50</v>
      </c>
      <c r="K683" s="172" t="s">
        <v>91</v>
      </c>
      <c r="L683" s="172">
        <v>51</v>
      </c>
      <c r="M683" s="172">
        <v>4738</v>
      </c>
      <c r="N683" s="172">
        <v>45.823</v>
      </c>
      <c r="O683" s="172">
        <v>4745.2</v>
      </c>
    </row>
    <row r="684" spans="2:15" x14ac:dyDescent="0.25">
      <c r="B684" t="str">
        <f t="shared" si="11"/>
        <v>ACA0.00010.0120</v>
      </c>
      <c r="C684" s="172" t="s">
        <v>111</v>
      </c>
      <c r="D684" s="172">
        <v>0.01</v>
      </c>
      <c r="E684" s="172">
        <v>0.1</v>
      </c>
      <c r="F684" s="172">
        <v>1E-4</v>
      </c>
      <c r="G684" s="172" t="s">
        <v>186</v>
      </c>
      <c r="H684" s="172" t="s">
        <v>15</v>
      </c>
      <c r="I684" s="172">
        <v>20</v>
      </c>
      <c r="J684" s="172">
        <v>50</v>
      </c>
      <c r="K684" s="172" t="s">
        <v>91</v>
      </c>
      <c r="L684" s="172">
        <v>64.00800000000001</v>
      </c>
      <c r="M684" s="172">
        <v>4598.6000000000004</v>
      </c>
      <c r="N684" s="172">
        <v>63.620999999999995</v>
      </c>
      <c r="O684" s="172">
        <v>4599.4000000000005</v>
      </c>
    </row>
    <row r="685" spans="2:15" x14ac:dyDescent="0.25">
      <c r="B685" t="str">
        <f t="shared" si="11"/>
        <v>ACA0.0010.0120</v>
      </c>
      <c r="C685" s="172" t="s">
        <v>111</v>
      </c>
      <c r="D685" s="172">
        <v>0.01</v>
      </c>
      <c r="E685" s="172">
        <v>0.1</v>
      </c>
      <c r="F685" s="172">
        <v>1E-3</v>
      </c>
      <c r="G685" s="172" t="s">
        <v>186</v>
      </c>
      <c r="H685" s="172" t="s">
        <v>15</v>
      </c>
      <c r="I685" s="172">
        <v>20</v>
      </c>
      <c r="J685" s="172">
        <v>50</v>
      </c>
      <c r="K685" s="172" t="s">
        <v>91</v>
      </c>
      <c r="L685" s="172">
        <v>563.71</v>
      </c>
      <c r="M685" s="172">
        <v>2145.1999999999998</v>
      </c>
      <c r="N685" s="172">
        <v>563.49</v>
      </c>
      <c r="O685" s="172">
        <v>2139.2000000000003</v>
      </c>
    </row>
    <row r="686" spans="2:15" x14ac:dyDescent="0.25">
      <c r="B686" t="str">
        <f t="shared" si="11"/>
        <v>ACA0.00000010.0150</v>
      </c>
      <c r="C686" s="172" t="s">
        <v>111</v>
      </c>
      <c r="D686" s="172">
        <v>0.01</v>
      </c>
      <c r="E686" s="172">
        <v>0.1</v>
      </c>
      <c r="F686" s="172">
        <v>9.9999999999999995E-8</v>
      </c>
      <c r="G686" s="172" t="s">
        <v>186</v>
      </c>
      <c r="H686" s="172" t="s">
        <v>15</v>
      </c>
      <c r="I686" s="172">
        <v>50</v>
      </c>
      <c r="J686" s="172">
        <v>100</v>
      </c>
      <c r="K686" s="172" t="s">
        <v>91</v>
      </c>
      <c r="L686" s="172">
        <v>190</v>
      </c>
      <c r="M686" s="172">
        <v>6500</v>
      </c>
      <c r="N686" s="172">
        <v>171.51</v>
      </c>
      <c r="O686" s="172">
        <v>6602.2</v>
      </c>
    </row>
    <row r="687" spans="2:15" x14ac:dyDescent="0.25">
      <c r="B687" t="str">
        <f t="shared" si="11"/>
        <v>ACA0.0000010.0150</v>
      </c>
      <c r="C687" s="172" t="s">
        <v>111</v>
      </c>
      <c r="D687" s="172">
        <v>0.01</v>
      </c>
      <c r="E687" s="172">
        <v>0.1</v>
      </c>
      <c r="F687" s="172">
        <v>9.9999999999999995E-7</v>
      </c>
      <c r="G687" s="172" t="s">
        <v>186</v>
      </c>
      <c r="H687" s="172" t="s">
        <v>15</v>
      </c>
      <c r="I687" s="172">
        <v>50</v>
      </c>
      <c r="J687" s="172">
        <v>100</v>
      </c>
      <c r="K687" s="172" t="s">
        <v>91</v>
      </c>
      <c r="L687" s="172">
        <v>190</v>
      </c>
      <c r="M687" s="172">
        <v>6538.1</v>
      </c>
      <c r="N687" s="172">
        <v>171.63</v>
      </c>
      <c r="O687" s="172">
        <v>6602.5</v>
      </c>
    </row>
    <row r="688" spans="2:15" x14ac:dyDescent="0.25">
      <c r="B688" t="str">
        <f t="shared" si="11"/>
        <v>ACA0.000010.0150</v>
      </c>
      <c r="C688" s="172" t="s">
        <v>111</v>
      </c>
      <c r="D688" s="172">
        <v>0.01</v>
      </c>
      <c r="E688" s="172">
        <v>0.1</v>
      </c>
      <c r="F688" s="172">
        <v>1.0000000000000001E-5</v>
      </c>
      <c r="G688" s="172" t="s">
        <v>186</v>
      </c>
      <c r="H688" s="172" t="s">
        <v>15</v>
      </c>
      <c r="I688" s="172">
        <v>50</v>
      </c>
      <c r="J688" s="172">
        <v>100</v>
      </c>
      <c r="K688" s="172" t="s">
        <v>91</v>
      </c>
      <c r="L688" s="172">
        <v>190</v>
      </c>
      <c r="M688" s="172">
        <v>6565.8</v>
      </c>
      <c r="N688" s="172">
        <v>179.14999999999998</v>
      </c>
      <c r="O688" s="172">
        <v>6551.2</v>
      </c>
    </row>
    <row r="689" spans="2:15" x14ac:dyDescent="0.25">
      <c r="B689" t="str">
        <f t="shared" si="11"/>
        <v>ACA0.00010.0150</v>
      </c>
      <c r="C689" s="172" t="s">
        <v>111</v>
      </c>
      <c r="D689" s="172">
        <v>0.01</v>
      </c>
      <c r="E689" s="172">
        <v>0.1</v>
      </c>
      <c r="F689" s="172">
        <v>1E-4</v>
      </c>
      <c r="G689" s="172" t="s">
        <v>186</v>
      </c>
      <c r="H689" s="172" t="s">
        <v>15</v>
      </c>
      <c r="I689" s="172">
        <v>50</v>
      </c>
      <c r="J689" s="172">
        <v>100</v>
      </c>
      <c r="K689" s="172" t="s">
        <v>91</v>
      </c>
      <c r="L689" s="172">
        <v>582.09</v>
      </c>
      <c r="M689" s="172">
        <v>4394.2</v>
      </c>
      <c r="N689" s="172">
        <v>581.36</v>
      </c>
      <c r="O689" s="172">
        <v>4329.2</v>
      </c>
    </row>
    <row r="690" spans="2:15" x14ac:dyDescent="0.25">
      <c r="B690" t="str">
        <f t="shared" si="11"/>
        <v>ACA0.0010.0150</v>
      </c>
      <c r="C690" s="172" t="s">
        <v>111</v>
      </c>
      <c r="D690" s="172">
        <v>0.01</v>
      </c>
      <c r="E690" s="172">
        <v>0.1</v>
      </c>
      <c r="F690" s="172">
        <v>1E-3</v>
      </c>
      <c r="G690" s="172" t="s">
        <v>186</v>
      </c>
      <c r="H690" s="172" t="s">
        <v>15</v>
      </c>
      <c r="I690" s="172">
        <v>50</v>
      </c>
      <c r="J690" s="172">
        <v>100</v>
      </c>
      <c r="K690" s="172" t="s">
        <v>91</v>
      </c>
      <c r="L690" s="172">
        <v>5772.5</v>
      </c>
      <c r="M690" s="172">
        <v>669.65</v>
      </c>
      <c r="N690" s="172">
        <v>5772.4000000000005</v>
      </c>
      <c r="O690" s="172">
        <v>620.29999999999995</v>
      </c>
    </row>
    <row r="691" spans="2:15" x14ac:dyDescent="0.25">
      <c r="B691" t="str">
        <f t="shared" si="11"/>
        <v>ACA0.0000010.10.001</v>
      </c>
      <c r="C691" s="172" t="s">
        <v>111</v>
      </c>
      <c r="D691" s="172">
        <v>0.1</v>
      </c>
      <c r="E691" s="172">
        <v>1</v>
      </c>
      <c r="F691" s="172">
        <v>9.9999999999999995E-7</v>
      </c>
      <c r="G691" s="172" t="s">
        <v>186</v>
      </c>
      <c r="H691" s="172" t="s">
        <v>207</v>
      </c>
      <c r="I691" s="172">
        <v>1E-3</v>
      </c>
      <c r="J691" s="172">
        <v>0.02</v>
      </c>
      <c r="K691" s="172" t="s">
        <v>91</v>
      </c>
      <c r="L691" s="172">
        <v>0.25</v>
      </c>
      <c r="M691" s="172">
        <v>4.5999999999999996</v>
      </c>
      <c r="N691" s="172">
        <v>0.23096</v>
      </c>
      <c r="O691" s="172">
        <v>4.6188000000000002</v>
      </c>
    </row>
    <row r="692" spans="2:15" x14ac:dyDescent="0.25">
      <c r="B692" t="str">
        <f t="shared" si="11"/>
        <v>ACA0.000010.10.001</v>
      </c>
      <c r="C692" s="172" t="s">
        <v>111</v>
      </c>
      <c r="D692" s="172">
        <v>0.1</v>
      </c>
      <c r="E692" s="172">
        <v>1</v>
      </c>
      <c r="F692" s="172">
        <v>1.0000000000000001E-5</v>
      </c>
      <c r="G692" s="172" t="s">
        <v>186</v>
      </c>
      <c r="H692" s="172" t="s">
        <v>207</v>
      </c>
      <c r="I692" s="172">
        <v>1E-3</v>
      </c>
      <c r="J692" s="172">
        <v>0.02</v>
      </c>
      <c r="K692" s="172" t="s">
        <v>91</v>
      </c>
      <c r="L692" s="172">
        <v>0.25</v>
      </c>
      <c r="M692" s="172">
        <v>4.5999999999999996</v>
      </c>
      <c r="N692" s="172">
        <v>0.23100000000000001</v>
      </c>
      <c r="O692" s="172">
        <v>4.6188000000000002</v>
      </c>
    </row>
    <row r="693" spans="2:15" x14ac:dyDescent="0.25">
      <c r="B693" t="str">
        <f t="shared" si="11"/>
        <v>ACA0.00010.10.001</v>
      </c>
      <c r="C693" s="172" t="s">
        <v>111</v>
      </c>
      <c r="D693" s="172">
        <v>0.1</v>
      </c>
      <c r="E693" s="172">
        <v>1</v>
      </c>
      <c r="F693" s="172">
        <v>1E-4</v>
      </c>
      <c r="G693" s="172" t="s">
        <v>186</v>
      </c>
      <c r="H693" s="172" t="s">
        <v>207</v>
      </c>
      <c r="I693" s="172">
        <v>1E-3</v>
      </c>
      <c r="J693" s="172">
        <v>0.02</v>
      </c>
      <c r="K693" s="172" t="s">
        <v>91</v>
      </c>
      <c r="L693" s="172">
        <v>0.25</v>
      </c>
      <c r="M693" s="172">
        <v>4.6002999999999998</v>
      </c>
      <c r="N693" s="172">
        <v>0.23368</v>
      </c>
      <c r="O693" s="172">
        <v>4.6165000000000003</v>
      </c>
    </row>
    <row r="694" spans="2:15" x14ac:dyDescent="0.25">
      <c r="B694" t="str">
        <f t="shared" si="11"/>
        <v>ACA0.0010.10.001</v>
      </c>
      <c r="C694" s="172" t="s">
        <v>111</v>
      </c>
      <c r="D694" s="172">
        <v>0.1</v>
      </c>
      <c r="E694" s="172">
        <v>1</v>
      </c>
      <c r="F694" s="172">
        <v>1E-3</v>
      </c>
      <c r="G694" s="172" t="s">
        <v>186</v>
      </c>
      <c r="H694" s="172" t="s">
        <v>207</v>
      </c>
      <c r="I694" s="172">
        <v>1E-3</v>
      </c>
      <c r="J694" s="172">
        <v>0.02</v>
      </c>
      <c r="K694" s="172" t="s">
        <v>91</v>
      </c>
      <c r="L694" s="172">
        <v>0.46103</v>
      </c>
      <c r="M694" s="172">
        <v>4.4237000000000002</v>
      </c>
      <c r="N694" s="172">
        <v>0.45974999999999999</v>
      </c>
      <c r="O694" s="172">
        <v>4.4244000000000003</v>
      </c>
    </row>
    <row r="695" spans="2:15" x14ac:dyDescent="0.25">
      <c r="B695" t="str">
        <f t="shared" si="11"/>
        <v>ACA0.010.10.001</v>
      </c>
      <c r="C695" s="172" t="s">
        <v>111</v>
      </c>
      <c r="D695" s="172">
        <v>0.1</v>
      </c>
      <c r="E695" s="172">
        <v>1</v>
      </c>
      <c r="F695" s="172">
        <v>0.01</v>
      </c>
      <c r="G695" s="172" t="s">
        <v>186</v>
      </c>
      <c r="H695" s="172" t="s">
        <v>207</v>
      </c>
      <c r="I695" s="172">
        <v>1E-3</v>
      </c>
      <c r="J695" s="172">
        <v>0.02</v>
      </c>
      <c r="K695" s="172" t="s">
        <v>91</v>
      </c>
      <c r="L695" s="172">
        <v>5.6242000000000001</v>
      </c>
      <c r="M695" s="172">
        <v>1.9178999999999999</v>
      </c>
      <c r="N695" s="172">
        <v>5.6234999999999999</v>
      </c>
      <c r="O695" s="172">
        <v>1.9171</v>
      </c>
    </row>
    <row r="696" spans="2:15" x14ac:dyDescent="0.25">
      <c r="B696" t="str">
        <f t="shared" si="11"/>
        <v>ACA0.0000010.10.02</v>
      </c>
      <c r="C696" s="172" t="s">
        <v>111</v>
      </c>
      <c r="D696" s="172">
        <v>0.1</v>
      </c>
      <c r="E696" s="172">
        <v>1</v>
      </c>
      <c r="F696" s="172">
        <v>9.9999999999999995E-7</v>
      </c>
      <c r="G696" s="172" t="s">
        <v>186</v>
      </c>
      <c r="H696" s="172" t="s">
        <v>207</v>
      </c>
      <c r="I696" s="172">
        <v>0.02</v>
      </c>
      <c r="J696" s="172">
        <v>4.4999999999999998E-2</v>
      </c>
      <c r="K696" s="172" t="s">
        <v>91</v>
      </c>
      <c r="L696" s="172">
        <v>0.28000000000000003</v>
      </c>
      <c r="M696" s="172">
        <v>1.8</v>
      </c>
      <c r="N696" s="172">
        <v>0.23096</v>
      </c>
      <c r="O696" s="172">
        <v>1.8476000000000001</v>
      </c>
    </row>
    <row r="697" spans="2:15" x14ac:dyDescent="0.25">
      <c r="B697" t="str">
        <f t="shared" si="11"/>
        <v>ACA0.000010.10.02</v>
      </c>
      <c r="C697" s="172" t="s">
        <v>111</v>
      </c>
      <c r="D697" s="172">
        <v>0.1</v>
      </c>
      <c r="E697" s="172">
        <v>1</v>
      </c>
      <c r="F697" s="172">
        <v>1.0000000000000001E-5</v>
      </c>
      <c r="G697" s="172" t="s">
        <v>186</v>
      </c>
      <c r="H697" s="172" t="s">
        <v>207</v>
      </c>
      <c r="I697" s="172">
        <v>0.02</v>
      </c>
      <c r="J697" s="172">
        <v>4.4999999999999998E-2</v>
      </c>
      <c r="K697" s="172" t="s">
        <v>91</v>
      </c>
      <c r="L697" s="172">
        <v>0.28000000000000003</v>
      </c>
      <c r="M697" s="172">
        <v>1.8</v>
      </c>
      <c r="N697" s="172">
        <v>0.23102</v>
      </c>
      <c r="O697" s="172">
        <v>1.8476000000000001</v>
      </c>
    </row>
    <row r="698" spans="2:15" x14ac:dyDescent="0.25">
      <c r="B698" t="str">
        <f t="shared" si="11"/>
        <v>ACA0.00010.10.02</v>
      </c>
      <c r="C698" s="172" t="s">
        <v>111</v>
      </c>
      <c r="D698" s="172">
        <v>0.1</v>
      </c>
      <c r="E698" s="172">
        <v>1</v>
      </c>
      <c r="F698" s="172">
        <v>1E-4</v>
      </c>
      <c r="G698" s="172" t="s">
        <v>186</v>
      </c>
      <c r="H698" s="172" t="s">
        <v>207</v>
      </c>
      <c r="I698" s="172">
        <v>0.02</v>
      </c>
      <c r="J698" s="172">
        <v>4.4999999999999998E-2</v>
      </c>
      <c r="K698" s="172" t="s">
        <v>91</v>
      </c>
      <c r="L698" s="172">
        <v>0.28000000000000003</v>
      </c>
      <c r="M698" s="172">
        <v>1.8</v>
      </c>
      <c r="N698" s="172">
        <v>0.23545000000000002</v>
      </c>
      <c r="O698" s="172">
        <v>1.8439999999999999</v>
      </c>
    </row>
    <row r="699" spans="2:15" x14ac:dyDescent="0.25">
      <c r="B699" t="str">
        <f t="shared" si="11"/>
        <v>ACA0.0010.10.02</v>
      </c>
      <c r="C699" s="172" t="s">
        <v>111</v>
      </c>
      <c r="D699" s="172">
        <v>0.1</v>
      </c>
      <c r="E699" s="172">
        <v>1</v>
      </c>
      <c r="F699" s="172">
        <v>1E-3</v>
      </c>
      <c r="G699" s="172" t="s">
        <v>186</v>
      </c>
      <c r="H699" s="172" t="s">
        <v>207</v>
      </c>
      <c r="I699" s="172">
        <v>0.02</v>
      </c>
      <c r="J699" s="172">
        <v>4.4999999999999998E-2</v>
      </c>
      <c r="K699" s="172" t="s">
        <v>91</v>
      </c>
      <c r="L699" s="172">
        <v>0.55279</v>
      </c>
      <c r="M699" s="172">
        <v>1.6061000000000001</v>
      </c>
      <c r="N699" s="172">
        <v>0.55118</v>
      </c>
      <c r="O699" s="172">
        <v>1.6064000000000001</v>
      </c>
    </row>
    <row r="700" spans="2:15" x14ac:dyDescent="0.25">
      <c r="B700" t="str">
        <f t="shared" si="11"/>
        <v>ACA0.010.10.02</v>
      </c>
      <c r="C700" s="172" t="s">
        <v>111</v>
      </c>
      <c r="D700" s="172">
        <v>0.1</v>
      </c>
      <c r="E700" s="172">
        <v>1</v>
      </c>
      <c r="F700" s="172">
        <v>0.01</v>
      </c>
      <c r="G700" s="172" t="s">
        <v>186</v>
      </c>
      <c r="H700" s="172" t="s">
        <v>207</v>
      </c>
      <c r="I700" s="172">
        <v>0.02</v>
      </c>
      <c r="J700" s="172">
        <v>4.4999999999999998E-2</v>
      </c>
      <c r="K700" s="172" t="s">
        <v>91</v>
      </c>
      <c r="L700" s="172">
        <v>5.7507000000000001</v>
      </c>
      <c r="M700" s="172">
        <v>0.38797000000000004</v>
      </c>
      <c r="N700" s="172">
        <v>5.75</v>
      </c>
      <c r="O700" s="172">
        <v>0.38675999999999999</v>
      </c>
    </row>
    <row r="701" spans="2:15" x14ac:dyDescent="0.25">
      <c r="B701" t="str">
        <f t="shared" si="11"/>
        <v>ACA0.0000010.10.045</v>
      </c>
      <c r="C701" s="172" t="s">
        <v>111</v>
      </c>
      <c r="D701" s="172">
        <v>0.1</v>
      </c>
      <c r="E701" s="172">
        <v>1</v>
      </c>
      <c r="F701" s="172">
        <v>9.9999999999999995E-7</v>
      </c>
      <c r="G701" s="172" t="s">
        <v>186</v>
      </c>
      <c r="H701" s="172" t="s">
        <v>207</v>
      </c>
      <c r="I701" s="172">
        <v>4.4999999999999998E-2</v>
      </c>
      <c r="J701" s="172">
        <v>0.1</v>
      </c>
      <c r="K701" s="172" t="s">
        <v>91</v>
      </c>
      <c r="L701" s="172">
        <v>0.24</v>
      </c>
      <c r="M701" s="172">
        <v>0.92</v>
      </c>
      <c r="N701" s="172">
        <v>0.23091</v>
      </c>
      <c r="O701" s="172">
        <v>0.92431999999999992</v>
      </c>
    </row>
    <row r="702" spans="2:15" x14ac:dyDescent="0.25">
      <c r="B702" t="str">
        <f t="shared" si="11"/>
        <v>ACA0.000010.10.045</v>
      </c>
      <c r="C702" s="172" t="s">
        <v>111</v>
      </c>
      <c r="D702" s="172">
        <v>0.1</v>
      </c>
      <c r="E702" s="172">
        <v>1</v>
      </c>
      <c r="F702" s="172">
        <v>1.0000000000000001E-5</v>
      </c>
      <c r="G702" s="172" t="s">
        <v>186</v>
      </c>
      <c r="H702" s="172" t="s">
        <v>207</v>
      </c>
      <c r="I702" s="172">
        <v>4.4999999999999998E-2</v>
      </c>
      <c r="J702" s="172">
        <v>0.1</v>
      </c>
      <c r="K702" s="172" t="s">
        <v>91</v>
      </c>
      <c r="L702" s="172">
        <v>0.24</v>
      </c>
      <c r="M702" s="172">
        <v>0.92</v>
      </c>
      <c r="N702" s="172">
        <v>0.23101000000000002</v>
      </c>
      <c r="O702" s="172">
        <v>0.92427000000000004</v>
      </c>
    </row>
    <row r="703" spans="2:15" x14ac:dyDescent="0.25">
      <c r="B703" t="str">
        <f t="shared" si="11"/>
        <v>ACA0.00010.10.045</v>
      </c>
      <c r="C703" s="172" t="s">
        <v>111</v>
      </c>
      <c r="D703" s="172">
        <v>0.1</v>
      </c>
      <c r="E703" s="172">
        <v>1</v>
      </c>
      <c r="F703" s="172">
        <v>1E-4</v>
      </c>
      <c r="G703" s="172" t="s">
        <v>186</v>
      </c>
      <c r="H703" s="172" t="s">
        <v>207</v>
      </c>
      <c r="I703" s="172">
        <v>4.4999999999999998E-2</v>
      </c>
      <c r="J703" s="172">
        <v>0.1</v>
      </c>
      <c r="K703" s="172" t="s">
        <v>91</v>
      </c>
      <c r="L703" s="172">
        <v>0.24</v>
      </c>
      <c r="M703" s="172">
        <v>0.92</v>
      </c>
      <c r="N703" s="172">
        <v>0.23664000000000002</v>
      </c>
      <c r="O703" s="172">
        <v>0.92018</v>
      </c>
    </row>
    <row r="704" spans="2:15" x14ac:dyDescent="0.25">
      <c r="B704" t="str">
        <f t="shared" si="11"/>
        <v>ACA0.0010.10.045</v>
      </c>
      <c r="C704" s="172" t="s">
        <v>111</v>
      </c>
      <c r="D704" s="172">
        <v>0.1</v>
      </c>
      <c r="E704" s="172">
        <v>1</v>
      </c>
      <c r="F704" s="172">
        <v>1E-3</v>
      </c>
      <c r="G704" s="172" t="s">
        <v>186</v>
      </c>
      <c r="H704" s="172" t="s">
        <v>207</v>
      </c>
      <c r="I704" s="172">
        <v>4.4999999999999998E-2</v>
      </c>
      <c r="J704" s="172">
        <v>0.1</v>
      </c>
      <c r="K704" s="172" t="s">
        <v>91</v>
      </c>
      <c r="L704" s="172">
        <v>0.59375999999999995</v>
      </c>
      <c r="M704" s="172">
        <v>0.70043999999999995</v>
      </c>
      <c r="N704" s="172">
        <v>0.59214999999999995</v>
      </c>
      <c r="O704" s="172">
        <v>0.69985999999999993</v>
      </c>
    </row>
    <row r="705" spans="2:15" x14ac:dyDescent="0.25">
      <c r="B705" t="str">
        <f t="shared" si="11"/>
        <v>ACA0.010.10.045</v>
      </c>
      <c r="C705" s="172" t="s">
        <v>111</v>
      </c>
      <c r="D705" s="172">
        <v>0.1</v>
      </c>
      <c r="E705" s="172">
        <v>1</v>
      </c>
      <c r="F705" s="172">
        <v>0.01</v>
      </c>
      <c r="G705" s="172" t="s">
        <v>186</v>
      </c>
      <c r="H705" s="172" t="s">
        <v>207</v>
      </c>
      <c r="I705" s="172">
        <v>4.4999999999999998E-2</v>
      </c>
      <c r="J705" s="172">
        <v>0.1</v>
      </c>
      <c r="K705" s="172" t="s">
        <v>91</v>
      </c>
      <c r="L705" s="172">
        <v>5.7717000000000001</v>
      </c>
      <c r="M705" s="172">
        <v>0.11872000000000001</v>
      </c>
      <c r="N705" s="172">
        <v>5.7709999999999999</v>
      </c>
      <c r="O705" s="172">
        <v>0.11743000000000001</v>
      </c>
    </row>
    <row r="706" spans="2:15" x14ac:dyDescent="0.25">
      <c r="B706" t="str">
        <f t="shared" si="11"/>
        <v>ACA0.0000010.10.1</v>
      </c>
      <c r="C706" s="172" t="s">
        <v>111</v>
      </c>
      <c r="D706" s="172">
        <v>0.1</v>
      </c>
      <c r="E706" s="172">
        <v>1</v>
      </c>
      <c r="F706" s="172">
        <v>9.9999999999999995E-7</v>
      </c>
      <c r="G706" s="172" t="s">
        <v>186</v>
      </c>
      <c r="H706" s="172" t="s">
        <v>207</v>
      </c>
      <c r="I706" s="172">
        <v>0.1</v>
      </c>
      <c r="J706" s="172">
        <v>5</v>
      </c>
      <c r="K706" s="172" t="s">
        <v>91</v>
      </c>
      <c r="L706" s="172">
        <v>0.24</v>
      </c>
      <c r="M706" s="172">
        <v>1.2</v>
      </c>
      <c r="N706" s="172">
        <v>0.22816</v>
      </c>
      <c r="O706" s="172">
        <v>1.1855</v>
      </c>
    </row>
    <row r="707" spans="2:15" x14ac:dyDescent="0.25">
      <c r="B707" t="str">
        <f t="shared" si="11"/>
        <v>ACA0.000010.10.1</v>
      </c>
      <c r="C707" s="172" t="s">
        <v>111</v>
      </c>
      <c r="D707" s="172">
        <v>0.1</v>
      </c>
      <c r="E707" s="172">
        <v>1</v>
      </c>
      <c r="F707" s="172">
        <v>1.0000000000000001E-5</v>
      </c>
      <c r="G707" s="172" t="s">
        <v>186</v>
      </c>
      <c r="H707" s="172" t="s">
        <v>207</v>
      </c>
      <c r="I707" s="172">
        <v>0.1</v>
      </c>
      <c r="J707" s="172">
        <v>5</v>
      </c>
      <c r="K707" s="172" t="s">
        <v>91</v>
      </c>
      <c r="L707" s="172">
        <v>0.24</v>
      </c>
      <c r="M707" s="172">
        <v>1.2</v>
      </c>
      <c r="N707" s="172">
        <v>0.2283</v>
      </c>
      <c r="O707" s="172">
        <v>1.1854</v>
      </c>
    </row>
    <row r="708" spans="2:15" x14ac:dyDescent="0.25">
      <c r="B708" t="str">
        <f t="shared" si="11"/>
        <v>ACA0.00010.10.1</v>
      </c>
      <c r="C708" s="172" t="s">
        <v>111</v>
      </c>
      <c r="D708" s="172">
        <v>0.1</v>
      </c>
      <c r="E708" s="172">
        <v>1</v>
      </c>
      <c r="F708" s="172">
        <v>1E-4</v>
      </c>
      <c r="G708" s="172" t="s">
        <v>186</v>
      </c>
      <c r="H708" s="172" t="s">
        <v>207</v>
      </c>
      <c r="I708" s="172">
        <v>0.1</v>
      </c>
      <c r="J708" s="172">
        <v>5</v>
      </c>
      <c r="K708" s="172" t="s">
        <v>91</v>
      </c>
      <c r="L708" s="172">
        <v>0.24</v>
      </c>
      <c r="M708" s="172">
        <v>1.2</v>
      </c>
      <c r="N708" s="172">
        <v>0.23356000000000002</v>
      </c>
      <c r="O708" s="172">
        <v>1.1814</v>
      </c>
    </row>
    <row r="709" spans="2:15" x14ac:dyDescent="0.25">
      <c r="B709" t="str">
        <f t="shared" si="11"/>
        <v>ACA0.0010.10.1</v>
      </c>
      <c r="C709" s="172" t="s">
        <v>111</v>
      </c>
      <c r="D709" s="172">
        <v>0.1</v>
      </c>
      <c r="E709" s="172">
        <v>1</v>
      </c>
      <c r="F709" s="172">
        <v>1E-3</v>
      </c>
      <c r="G709" s="172" t="s">
        <v>186</v>
      </c>
      <c r="H709" s="172" t="s">
        <v>207</v>
      </c>
      <c r="I709" s="172">
        <v>0.1</v>
      </c>
      <c r="J709" s="172">
        <v>5</v>
      </c>
      <c r="K709" s="172" t="s">
        <v>91</v>
      </c>
      <c r="L709" s="172">
        <v>0.58061999999999991</v>
      </c>
      <c r="M709" s="172">
        <v>0.94869999999999999</v>
      </c>
      <c r="N709" s="172">
        <v>0.57900999999999991</v>
      </c>
      <c r="O709" s="172">
        <v>0.94846000000000008</v>
      </c>
    </row>
    <row r="710" spans="2:15" x14ac:dyDescent="0.25">
      <c r="B710" t="str">
        <f t="shared" si="11"/>
        <v>ACA0.010.10.1</v>
      </c>
      <c r="C710" s="172" t="s">
        <v>111</v>
      </c>
      <c r="D710" s="172">
        <v>0.1</v>
      </c>
      <c r="E710" s="172">
        <v>1</v>
      </c>
      <c r="F710" s="172">
        <v>0.01</v>
      </c>
      <c r="G710" s="172" t="s">
        <v>186</v>
      </c>
      <c r="H710" s="172" t="s">
        <v>207</v>
      </c>
      <c r="I710" s="172">
        <v>0.1</v>
      </c>
      <c r="J710" s="172">
        <v>5</v>
      </c>
      <c r="K710" s="172" t="s">
        <v>91</v>
      </c>
      <c r="L710" s="172">
        <v>5.7669999999999995</v>
      </c>
      <c r="M710" s="172">
        <v>0.17953000000000002</v>
      </c>
      <c r="N710" s="172">
        <v>5.7663000000000002</v>
      </c>
      <c r="O710" s="172">
        <v>0.17826</v>
      </c>
    </row>
    <row r="711" spans="2:15" x14ac:dyDescent="0.25">
      <c r="B711" t="str">
        <f t="shared" si="11"/>
        <v>ACA0.0000010.15</v>
      </c>
      <c r="C711" s="172" t="s">
        <v>111</v>
      </c>
      <c r="D711" s="172">
        <v>0.1</v>
      </c>
      <c r="E711" s="172">
        <v>1</v>
      </c>
      <c r="F711" s="172">
        <v>9.9999999999999995E-7</v>
      </c>
      <c r="G711" s="172" t="s">
        <v>186</v>
      </c>
      <c r="H711" s="172" t="s">
        <v>207</v>
      </c>
      <c r="I711" s="172">
        <v>5</v>
      </c>
      <c r="J711" s="172">
        <v>20</v>
      </c>
      <c r="K711" s="172" t="s">
        <v>91</v>
      </c>
      <c r="L711" s="172">
        <v>0.27</v>
      </c>
      <c r="M711" s="172">
        <v>3.5</v>
      </c>
      <c r="N711" s="172">
        <v>0.22313</v>
      </c>
      <c r="O711" s="172">
        <v>3.5466000000000002</v>
      </c>
    </row>
    <row r="712" spans="2:15" x14ac:dyDescent="0.25">
      <c r="B712" t="str">
        <f t="shared" si="11"/>
        <v>ACA0.000010.15</v>
      </c>
      <c r="C712" s="172" t="s">
        <v>111</v>
      </c>
      <c r="D712" s="172">
        <v>0.1</v>
      </c>
      <c r="E712" s="172">
        <v>1</v>
      </c>
      <c r="F712" s="172">
        <v>1.0000000000000001E-5</v>
      </c>
      <c r="G712" s="172" t="s">
        <v>186</v>
      </c>
      <c r="H712" s="172" t="s">
        <v>207</v>
      </c>
      <c r="I712" s="172">
        <v>5</v>
      </c>
      <c r="J712" s="172">
        <v>20</v>
      </c>
      <c r="K712" s="172" t="s">
        <v>91</v>
      </c>
      <c r="L712" s="172">
        <v>0.27</v>
      </c>
      <c r="M712" s="172">
        <v>3.5331000000000001</v>
      </c>
      <c r="N712" s="172">
        <v>0.22319</v>
      </c>
      <c r="O712" s="172">
        <v>3.5466000000000002</v>
      </c>
    </row>
    <row r="713" spans="2:15" x14ac:dyDescent="0.25">
      <c r="B713" t="str">
        <f t="shared" si="11"/>
        <v>ACA0.00010.15</v>
      </c>
      <c r="C713" s="172" t="s">
        <v>111</v>
      </c>
      <c r="D713" s="172">
        <v>0.1</v>
      </c>
      <c r="E713" s="172">
        <v>1</v>
      </c>
      <c r="F713" s="172">
        <v>1E-4</v>
      </c>
      <c r="G713" s="172" t="s">
        <v>186</v>
      </c>
      <c r="H713" s="172" t="s">
        <v>207</v>
      </c>
      <c r="I713" s="172">
        <v>5</v>
      </c>
      <c r="J713" s="172">
        <v>20</v>
      </c>
      <c r="K713" s="172" t="s">
        <v>91</v>
      </c>
      <c r="L713" s="172">
        <v>0.27</v>
      </c>
      <c r="M713" s="172">
        <v>3.5338000000000003</v>
      </c>
      <c r="N713" s="172">
        <v>0.22642000000000001</v>
      </c>
      <c r="O713" s="172">
        <v>3.5438000000000001</v>
      </c>
    </row>
    <row r="714" spans="2:15" x14ac:dyDescent="0.25">
      <c r="B714" t="str">
        <f t="shared" si="11"/>
        <v>ACA0.0010.15</v>
      </c>
      <c r="C714" s="172" t="s">
        <v>111</v>
      </c>
      <c r="D714" s="172">
        <v>0.1</v>
      </c>
      <c r="E714" s="172">
        <v>1</v>
      </c>
      <c r="F714" s="172">
        <v>1E-3</v>
      </c>
      <c r="G714" s="172" t="s">
        <v>186</v>
      </c>
      <c r="H714" s="172" t="s">
        <v>207</v>
      </c>
      <c r="I714" s="172">
        <v>5</v>
      </c>
      <c r="J714" s="172">
        <v>20</v>
      </c>
      <c r="K714" s="172" t="s">
        <v>91</v>
      </c>
      <c r="L714" s="172">
        <v>0.48562</v>
      </c>
      <c r="M714" s="172">
        <v>3.3289999999999997</v>
      </c>
      <c r="N714" s="172">
        <v>0.48418</v>
      </c>
      <c r="O714" s="172">
        <v>3.3297000000000003</v>
      </c>
    </row>
    <row r="715" spans="2:15" x14ac:dyDescent="0.25">
      <c r="B715" t="str">
        <f t="shared" si="11"/>
        <v>ACA0.010.15</v>
      </c>
      <c r="C715" s="172" t="s">
        <v>111</v>
      </c>
      <c r="D715" s="172">
        <v>0.1</v>
      </c>
      <c r="E715" s="172">
        <v>1</v>
      </c>
      <c r="F715" s="172">
        <v>0.01</v>
      </c>
      <c r="G715" s="172" t="s">
        <v>186</v>
      </c>
      <c r="H715" s="172" t="s">
        <v>207</v>
      </c>
      <c r="I715" s="172">
        <v>5</v>
      </c>
      <c r="J715" s="172">
        <v>20</v>
      </c>
      <c r="K715" s="172" t="s">
        <v>91</v>
      </c>
      <c r="L715" s="172">
        <v>5.6818</v>
      </c>
      <c r="M715" s="172">
        <v>1.2155</v>
      </c>
      <c r="N715" s="172">
        <v>5.6810999999999998</v>
      </c>
      <c r="O715" s="172">
        <v>1.2145999999999999</v>
      </c>
    </row>
    <row r="716" spans="2:15" x14ac:dyDescent="0.25">
      <c r="B716" t="str">
        <f t="shared" si="11"/>
        <v>ACA0.0000010.120</v>
      </c>
      <c r="C716" s="172" t="s">
        <v>111</v>
      </c>
      <c r="D716" s="172">
        <v>0.1</v>
      </c>
      <c r="E716" s="172">
        <v>1</v>
      </c>
      <c r="F716" s="172">
        <v>9.9999999999999995E-7</v>
      </c>
      <c r="G716" s="172" t="s">
        <v>186</v>
      </c>
      <c r="H716" s="172" t="s">
        <v>207</v>
      </c>
      <c r="I716" s="172">
        <v>20</v>
      </c>
      <c r="J716" s="172">
        <v>50</v>
      </c>
      <c r="K716" s="172" t="s">
        <v>91</v>
      </c>
      <c r="L716" s="172">
        <v>0.47</v>
      </c>
      <c r="M716" s="172">
        <v>12</v>
      </c>
      <c r="N716" s="172">
        <v>0.44152000000000002</v>
      </c>
      <c r="O716" s="172">
        <v>11.792</v>
      </c>
    </row>
    <row r="717" spans="2:15" x14ac:dyDescent="0.25">
      <c r="B717" t="str">
        <f t="shared" si="11"/>
        <v>ACA0.000010.120</v>
      </c>
      <c r="C717" s="172" t="s">
        <v>111</v>
      </c>
      <c r="D717" s="172">
        <v>0.1</v>
      </c>
      <c r="E717" s="172">
        <v>1</v>
      </c>
      <c r="F717" s="172">
        <v>1.0000000000000001E-5</v>
      </c>
      <c r="G717" s="172" t="s">
        <v>186</v>
      </c>
      <c r="H717" s="172" t="s">
        <v>207</v>
      </c>
      <c r="I717" s="172">
        <v>20</v>
      </c>
      <c r="J717" s="172">
        <v>50</v>
      </c>
      <c r="K717" s="172" t="s">
        <v>91</v>
      </c>
      <c r="L717" s="172">
        <v>0.47</v>
      </c>
      <c r="M717" s="172">
        <v>12</v>
      </c>
      <c r="N717" s="172">
        <v>0.44162000000000001</v>
      </c>
      <c r="O717" s="172">
        <v>11.792</v>
      </c>
    </row>
    <row r="718" spans="2:15" x14ac:dyDescent="0.25">
      <c r="B718" t="str">
        <f t="shared" si="11"/>
        <v>ACA0.00010.120</v>
      </c>
      <c r="C718" s="172" t="s">
        <v>111</v>
      </c>
      <c r="D718" s="172">
        <v>0.1</v>
      </c>
      <c r="E718" s="172">
        <v>1</v>
      </c>
      <c r="F718" s="172">
        <v>1E-4</v>
      </c>
      <c r="G718" s="172" t="s">
        <v>186</v>
      </c>
      <c r="H718" s="172" t="s">
        <v>207</v>
      </c>
      <c r="I718" s="172">
        <v>20</v>
      </c>
      <c r="J718" s="172">
        <v>50</v>
      </c>
      <c r="K718" s="172" t="s">
        <v>91</v>
      </c>
      <c r="L718" s="172">
        <v>0.47</v>
      </c>
      <c r="M718" s="172">
        <v>12</v>
      </c>
      <c r="N718" s="172">
        <v>0.44312000000000001</v>
      </c>
      <c r="O718" s="172">
        <v>11.790999999999999</v>
      </c>
    </row>
    <row r="719" spans="2:15" x14ac:dyDescent="0.25">
      <c r="B719" t="str">
        <f t="shared" si="11"/>
        <v>ACA0.0010.120</v>
      </c>
      <c r="C719" s="172" t="s">
        <v>111</v>
      </c>
      <c r="D719" s="172">
        <v>0.1</v>
      </c>
      <c r="E719" s="172">
        <v>1</v>
      </c>
      <c r="F719" s="172">
        <v>1E-3</v>
      </c>
      <c r="G719" s="172" t="s">
        <v>186</v>
      </c>
      <c r="H719" s="172" t="s">
        <v>207</v>
      </c>
      <c r="I719" s="172">
        <v>20</v>
      </c>
      <c r="J719" s="172">
        <v>50</v>
      </c>
      <c r="K719" s="172" t="s">
        <v>91</v>
      </c>
      <c r="L719" s="172">
        <v>0.53611999999999993</v>
      </c>
      <c r="M719" s="172">
        <v>11.934000000000001</v>
      </c>
      <c r="N719" s="172">
        <v>0.5524</v>
      </c>
      <c r="O719" s="172">
        <v>11.697000000000001</v>
      </c>
    </row>
    <row r="720" spans="2:15" x14ac:dyDescent="0.25">
      <c r="B720" t="str">
        <f t="shared" si="11"/>
        <v>ACA0.010.120</v>
      </c>
      <c r="C720" s="172" t="s">
        <v>111</v>
      </c>
      <c r="D720" s="172">
        <v>0.1</v>
      </c>
      <c r="E720" s="172">
        <v>1</v>
      </c>
      <c r="F720" s="172">
        <v>0.01</v>
      </c>
      <c r="G720" s="172" t="s">
        <v>186</v>
      </c>
      <c r="H720" s="172" t="s">
        <v>207</v>
      </c>
      <c r="I720" s="172">
        <v>20</v>
      </c>
      <c r="J720" s="172">
        <v>50</v>
      </c>
      <c r="K720" s="172" t="s">
        <v>91</v>
      </c>
      <c r="L720" s="172">
        <v>5.1677999999999997</v>
      </c>
      <c r="M720" s="172">
        <v>8.3948999999999998</v>
      </c>
      <c r="N720" s="172">
        <v>5.1615000000000002</v>
      </c>
      <c r="O720" s="172">
        <v>8.3730999999999991</v>
      </c>
    </row>
    <row r="721" spans="2:15" x14ac:dyDescent="0.25">
      <c r="B721" t="str">
        <f t="shared" si="11"/>
        <v>ACA0.0000110.001</v>
      </c>
      <c r="C721" s="172" t="s">
        <v>111</v>
      </c>
      <c r="D721" s="172">
        <v>1</v>
      </c>
      <c r="E721" s="172">
        <v>10</v>
      </c>
      <c r="F721" s="172">
        <v>1.0000000000000001E-5</v>
      </c>
      <c r="G721" s="172" t="s">
        <v>186</v>
      </c>
      <c r="H721" s="172" t="s">
        <v>207</v>
      </c>
      <c r="I721" s="172">
        <v>1E-3</v>
      </c>
      <c r="J721" s="172">
        <v>0.05</v>
      </c>
      <c r="K721" s="172" t="s">
        <v>91</v>
      </c>
      <c r="L721" s="172">
        <v>0.55000000000000004</v>
      </c>
      <c r="M721" s="172">
        <v>0.12</v>
      </c>
      <c r="N721" s="172">
        <v>0.51998999999999995</v>
      </c>
      <c r="O721" s="172">
        <v>9.3087000000000003E-2</v>
      </c>
    </row>
    <row r="722" spans="2:15" x14ac:dyDescent="0.25">
      <c r="B722" t="str">
        <f t="shared" si="11"/>
        <v>ACA0.000110.001</v>
      </c>
      <c r="C722" s="172" t="s">
        <v>111</v>
      </c>
      <c r="D722" s="172">
        <v>1</v>
      </c>
      <c r="E722" s="172">
        <v>10</v>
      </c>
      <c r="F722" s="172">
        <v>1E-4</v>
      </c>
      <c r="G722" s="172" t="s">
        <v>186</v>
      </c>
      <c r="H722" s="172" t="s">
        <v>207</v>
      </c>
      <c r="I722" s="172">
        <v>1E-3</v>
      </c>
      <c r="J722" s="172">
        <v>0.05</v>
      </c>
      <c r="K722" s="172" t="s">
        <v>91</v>
      </c>
      <c r="L722" s="172">
        <v>0.55000000000000004</v>
      </c>
      <c r="M722" s="172">
        <v>0.12</v>
      </c>
      <c r="N722" s="172">
        <v>0.52374999999999994</v>
      </c>
      <c r="O722" s="172">
        <v>9.2860999999999999E-2</v>
      </c>
    </row>
    <row r="723" spans="2:15" x14ac:dyDescent="0.25">
      <c r="B723" t="str">
        <f t="shared" si="11"/>
        <v>ACA0.00110.001</v>
      </c>
      <c r="C723" s="172" t="s">
        <v>111</v>
      </c>
      <c r="D723" s="172">
        <v>1</v>
      </c>
      <c r="E723" s="172">
        <v>10</v>
      </c>
      <c r="F723" s="172">
        <v>1E-3</v>
      </c>
      <c r="G723" s="172" t="s">
        <v>186</v>
      </c>
      <c r="H723" s="172" t="s">
        <v>207</v>
      </c>
      <c r="I723" s="172">
        <v>1E-3</v>
      </c>
      <c r="J723" s="172">
        <v>0.05</v>
      </c>
      <c r="K723" s="172" t="s">
        <v>91</v>
      </c>
      <c r="L723" s="172">
        <v>0.75908999999999993</v>
      </c>
      <c r="M723" s="172">
        <v>9.9090999999999999E-2</v>
      </c>
      <c r="N723" s="172">
        <v>0.76541999999999999</v>
      </c>
      <c r="O723" s="172">
        <v>7.9774999999999999E-2</v>
      </c>
    </row>
    <row r="724" spans="2:15" x14ac:dyDescent="0.25">
      <c r="B724" t="str">
        <f t="shared" si="11"/>
        <v>ACA0.0110.001</v>
      </c>
      <c r="C724" s="172" t="s">
        <v>111</v>
      </c>
      <c r="D724" s="172">
        <v>1</v>
      </c>
      <c r="E724" s="172">
        <v>10</v>
      </c>
      <c r="F724" s="172">
        <v>0.01</v>
      </c>
      <c r="G724" s="172" t="s">
        <v>186</v>
      </c>
      <c r="H724" s="172" t="s">
        <v>207</v>
      </c>
      <c r="I724" s="172">
        <v>1E-3</v>
      </c>
      <c r="J724" s="172">
        <v>0.05</v>
      </c>
      <c r="K724" s="172" t="s">
        <v>91</v>
      </c>
      <c r="L724" s="172">
        <v>5.7991999999999999</v>
      </c>
      <c r="M724" s="172">
        <v>1.6313000000000001E-2</v>
      </c>
      <c r="N724" s="172">
        <v>5.7915999999999999</v>
      </c>
      <c r="O724" s="172">
        <v>1.6333E-2</v>
      </c>
    </row>
    <row r="725" spans="2:15" x14ac:dyDescent="0.25">
      <c r="B725" t="str">
        <f t="shared" si="11"/>
        <v>ACA0.110.001</v>
      </c>
      <c r="C725" s="172" t="s">
        <v>111</v>
      </c>
      <c r="D725" s="172">
        <v>1</v>
      </c>
      <c r="E725" s="172">
        <v>10</v>
      </c>
      <c r="F725" s="172">
        <v>0.1</v>
      </c>
      <c r="G725" s="172" t="s">
        <v>186</v>
      </c>
      <c r="H725" s="172" t="s">
        <v>207</v>
      </c>
      <c r="I725" s="172">
        <v>1E-3</v>
      </c>
      <c r="J725" s="172">
        <v>0.05</v>
      </c>
      <c r="K725" s="172" t="s">
        <v>91</v>
      </c>
      <c r="L725" s="172">
        <v>57.741</v>
      </c>
      <c r="M725" s="172">
        <v>1.6634E-3</v>
      </c>
      <c r="N725" s="172">
        <v>57.738</v>
      </c>
      <c r="O725" s="172">
        <v>1.6635E-3</v>
      </c>
    </row>
    <row r="726" spans="2:15" x14ac:dyDescent="0.25">
      <c r="B726" t="str">
        <f t="shared" si="11"/>
        <v>ACA0.0000110.05</v>
      </c>
      <c r="C726" s="172" t="s">
        <v>111</v>
      </c>
      <c r="D726" s="172">
        <v>1</v>
      </c>
      <c r="E726" s="172">
        <v>10</v>
      </c>
      <c r="F726" s="172">
        <v>1.0000000000000001E-5</v>
      </c>
      <c r="G726" s="172" t="s">
        <v>186</v>
      </c>
      <c r="H726" s="172" t="s">
        <v>207</v>
      </c>
      <c r="I726" s="172">
        <v>0.05</v>
      </c>
      <c r="J726" s="172">
        <v>1</v>
      </c>
      <c r="K726" s="172" t="s">
        <v>91</v>
      </c>
      <c r="L726" s="172">
        <v>0.46</v>
      </c>
      <c r="M726" s="172">
        <v>0.17</v>
      </c>
      <c r="N726" s="172">
        <v>0.49897000000000002</v>
      </c>
      <c r="O726" s="172">
        <v>0.12063</v>
      </c>
    </row>
    <row r="727" spans="2:15" x14ac:dyDescent="0.25">
      <c r="B727" t="str">
        <f t="shared" si="11"/>
        <v>ACA0.000110.05</v>
      </c>
      <c r="C727" s="172" t="s">
        <v>111</v>
      </c>
      <c r="D727" s="172">
        <v>1</v>
      </c>
      <c r="E727" s="172">
        <v>10</v>
      </c>
      <c r="F727" s="172">
        <v>1E-4</v>
      </c>
      <c r="G727" s="172" t="s">
        <v>186</v>
      </c>
      <c r="H727" s="172" t="s">
        <v>207</v>
      </c>
      <c r="I727" s="172">
        <v>0.05</v>
      </c>
      <c r="J727" s="172">
        <v>1</v>
      </c>
      <c r="K727" s="172" t="s">
        <v>91</v>
      </c>
      <c r="L727" s="172">
        <v>0.46</v>
      </c>
      <c r="M727" s="172">
        <v>0.16805999999999999</v>
      </c>
      <c r="N727" s="172">
        <v>0.50268999999999997</v>
      </c>
      <c r="O727" s="172">
        <v>0.12039</v>
      </c>
    </row>
    <row r="728" spans="2:15" x14ac:dyDescent="0.25">
      <c r="B728" t="str">
        <f t="shared" si="11"/>
        <v>ACA0.00110.05</v>
      </c>
      <c r="C728" s="172" t="s">
        <v>111</v>
      </c>
      <c r="D728" s="172">
        <v>1</v>
      </c>
      <c r="E728" s="172">
        <v>10</v>
      </c>
      <c r="F728" s="172">
        <v>1E-3</v>
      </c>
      <c r="G728" s="172" t="s">
        <v>186</v>
      </c>
      <c r="H728" s="172" t="s">
        <v>207</v>
      </c>
      <c r="I728" s="172">
        <v>0.05</v>
      </c>
      <c r="J728" s="172">
        <v>1</v>
      </c>
      <c r="K728" s="172" t="s">
        <v>91</v>
      </c>
      <c r="L728" s="172">
        <v>0.72093999999999991</v>
      </c>
      <c r="M728" s="172">
        <v>0.14191000000000001</v>
      </c>
      <c r="N728" s="172">
        <v>0.74418999999999991</v>
      </c>
      <c r="O728" s="172">
        <v>0.10576000000000001</v>
      </c>
    </row>
    <row r="729" spans="2:15" x14ac:dyDescent="0.25">
      <c r="B729" t="str">
        <f t="shared" si="11"/>
        <v>ACA0.0110.05</v>
      </c>
      <c r="C729" s="172" t="s">
        <v>111</v>
      </c>
      <c r="D729" s="172">
        <v>1</v>
      </c>
      <c r="E729" s="172">
        <v>10</v>
      </c>
      <c r="F729" s="172">
        <v>0.01</v>
      </c>
      <c r="G729" s="172" t="s">
        <v>186</v>
      </c>
      <c r="H729" s="172" t="s">
        <v>207</v>
      </c>
      <c r="I729" s="172">
        <v>0.05</v>
      </c>
      <c r="J729" s="172">
        <v>1</v>
      </c>
      <c r="K729" s="172" t="s">
        <v>91</v>
      </c>
      <c r="L729" s="172">
        <v>5.7924999999999995</v>
      </c>
      <c r="M729" s="172">
        <v>2.3675999999999999E-2</v>
      </c>
      <c r="N729" s="172">
        <v>5.7848999999999995</v>
      </c>
      <c r="O729" s="172">
        <v>2.3706000000000001E-2</v>
      </c>
    </row>
    <row r="730" spans="2:15" x14ac:dyDescent="0.25">
      <c r="B730" t="str">
        <f t="shared" si="11"/>
        <v>ACA0.110.05</v>
      </c>
      <c r="C730" s="172" t="s">
        <v>111</v>
      </c>
      <c r="D730" s="172">
        <v>1</v>
      </c>
      <c r="E730" s="172">
        <v>10</v>
      </c>
      <c r="F730" s="172">
        <v>0.1</v>
      </c>
      <c r="G730" s="172" t="s">
        <v>186</v>
      </c>
      <c r="H730" s="172" t="s">
        <v>207</v>
      </c>
      <c r="I730" s="172">
        <v>0.05</v>
      </c>
      <c r="J730" s="172">
        <v>1</v>
      </c>
      <c r="K730" s="172" t="s">
        <v>91</v>
      </c>
      <c r="L730" s="172">
        <v>57.739999999999995</v>
      </c>
      <c r="M730" s="172">
        <v>2.428E-3</v>
      </c>
      <c r="N730" s="172">
        <v>57.736999999999995</v>
      </c>
      <c r="O730" s="172">
        <v>2.4282000000000001E-3</v>
      </c>
    </row>
    <row r="731" spans="2:15" x14ac:dyDescent="0.25">
      <c r="B731" t="str">
        <f t="shared" si="11"/>
        <v>ACA0.0000111</v>
      </c>
      <c r="C731" s="172" t="s">
        <v>111</v>
      </c>
      <c r="D731" s="172">
        <v>1</v>
      </c>
      <c r="E731" s="172">
        <v>10</v>
      </c>
      <c r="F731" s="172">
        <v>1.0000000000000001E-5</v>
      </c>
      <c r="G731" s="172" t="s">
        <v>186</v>
      </c>
      <c r="H731" s="172" t="s">
        <v>207</v>
      </c>
      <c r="I731" s="172">
        <v>1</v>
      </c>
      <c r="J731" s="172">
        <v>5</v>
      </c>
      <c r="K731" s="172" t="s">
        <v>91</v>
      </c>
      <c r="L731" s="172">
        <v>1.4000000000000001</v>
      </c>
      <c r="M731" s="172">
        <v>0.66</v>
      </c>
      <c r="N731" s="172">
        <v>1.3260000000000001</v>
      </c>
      <c r="O731" s="172">
        <v>0.66217999999999999</v>
      </c>
    </row>
    <row r="732" spans="2:15" x14ac:dyDescent="0.25">
      <c r="B732" t="str">
        <f t="shared" si="11"/>
        <v>ACA0.000111</v>
      </c>
      <c r="C732" s="172" t="s">
        <v>111</v>
      </c>
      <c r="D732" s="172">
        <v>1</v>
      </c>
      <c r="E732" s="172">
        <v>10</v>
      </c>
      <c r="F732" s="172">
        <v>1E-4</v>
      </c>
      <c r="G732" s="172" t="s">
        <v>186</v>
      </c>
      <c r="H732" s="172" t="s">
        <v>207</v>
      </c>
      <c r="I732" s="172">
        <v>1</v>
      </c>
      <c r="J732" s="172">
        <v>5</v>
      </c>
      <c r="K732" s="172" t="s">
        <v>91</v>
      </c>
      <c r="L732" s="172">
        <v>1.4000000000000001</v>
      </c>
      <c r="M732" s="172">
        <v>0.66168000000000005</v>
      </c>
      <c r="N732" s="172">
        <v>1.3279000000000001</v>
      </c>
      <c r="O732" s="172">
        <v>0.66195999999999999</v>
      </c>
    </row>
    <row r="733" spans="2:15" x14ac:dyDescent="0.25">
      <c r="B733" t="str">
        <f t="shared" si="11"/>
        <v>ACA0.00111</v>
      </c>
      <c r="C733" s="172" t="s">
        <v>111</v>
      </c>
      <c r="D733" s="172">
        <v>1</v>
      </c>
      <c r="E733" s="172">
        <v>10</v>
      </c>
      <c r="F733" s="172">
        <v>1E-3</v>
      </c>
      <c r="G733" s="172" t="s">
        <v>186</v>
      </c>
      <c r="H733" s="172" t="s">
        <v>207</v>
      </c>
      <c r="I733" s="172">
        <v>1</v>
      </c>
      <c r="J733" s="172">
        <v>5</v>
      </c>
      <c r="K733" s="172" t="s">
        <v>91</v>
      </c>
      <c r="L733" s="172">
        <v>1.4676</v>
      </c>
      <c r="M733" s="172">
        <v>0.64571999999999996</v>
      </c>
      <c r="N733" s="172">
        <v>1.4594</v>
      </c>
      <c r="O733" s="172">
        <v>0.64664999999999995</v>
      </c>
    </row>
    <row r="734" spans="2:15" x14ac:dyDescent="0.25">
      <c r="B734" t="str">
        <f t="shared" si="11"/>
        <v>ACA0.0111</v>
      </c>
      <c r="C734" s="172" t="s">
        <v>111</v>
      </c>
      <c r="D734" s="172">
        <v>1</v>
      </c>
      <c r="E734" s="172">
        <v>10</v>
      </c>
      <c r="F734" s="172">
        <v>0.01</v>
      </c>
      <c r="G734" s="172" t="s">
        <v>186</v>
      </c>
      <c r="H734" s="172" t="s">
        <v>207</v>
      </c>
      <c r="I734" s="172">
        <v>1</v>
      </c>
      <c r="J734" s="172">
        <v>5</v>
      </c>
      <c r="K734" s="172" t="s">
        <v>91</v>
      </c>
      <c r="L734" s="172">
        <v>5.8199999999999994</v>
      </c>
      <c r="M734" s="172">
        <v>0.34986</v>
      </c>
      <c r="N734" s="172">
        <v>5.8126999999999995</v>
      </c>
      <c r="O734" s="172">
        <v>0.35015000000000002</v>
      </c>
    </row>
    <row r="735" spans="2:15" x14ac:dyDescent="0.25">
      <c r="B735" t="str">
        <f t="shared" ref="B735:B798" si="12">CONCATENATE(C735,F735,D735,I735)</f>
        <v>ACA0.111</v>
      </c>
      <c r="C735" s="172" t="s">
        <v>111</v>
      </c>
      <c r="D735" s="172">
        <v>1</v>
      </c>
      <c r="E735" s="172">
        <v>10</v>
      </c>
      <c r="F735" s="172">
        <v>0.1</v>
      </c>
      <c r="G735" s="172" t="s">
        <v>186</v>
      </c>
      <c r="H735" s="172" t="s">
        <v>207</v>
      </c>
      <c r="I735" s="172">
        <v>1</v>
      </c>
      <c r="J735" s="172">
        <v>5</v>
      </c>
      <c r="K735" s="172" t="s">
        <v>91</v>
      </c>
      <c r="L735" s="172">
        <v>57.724999999999994</v>
      </c>
      <c r="M735" s="172">
        <v>4.4886000000000002E-2</v>
      </c>
      <c r="N735" s="172">
        <v>57.721999999999994</v>
      </c>
      <c r="O735" s="172">
        <v>4.4888999999999998E-2</v>
      </c>
    </row>
    <row r="736" spans="2:15" x14ac:dyDescent="0.25">
      <c r="B736" t="str">
        <f t="shared" si="12"/>
        <v>ACA0.00001100.001</v>
      </c>
      <c r="C736" s="172" t="s">
        <v>111</v>
      </c>
      <c r="D736" s="172">
        <v>10</v>
      </c>
      <c r="E736" s="172">
        <v>20</v>
      </c>
      <c r="F736" s="172">
        <v>1.0000000000000001E-5</v>
      </c>
      <c r="G736" s="172" t="s">
        <v>186</v>
      </c>
      <c r="H736" s="172" t="s">
        <v>207</v>
      </c>
      <c r="I736" s="172">
        <v>1E-3</v>
      </c>
      <c r="J736" s="172">
        <v>0.05</v>
      </c>
      <c r="K736" s="172" t="s">
        <v>91</v>
      </c>
      <c r="L736" s="172">
        <v>0.92</v>
      </c>
      <c r="M736" s="172">
        <v>0.49</v>
      </c>
      <c r="N736" s="172">
        <v>4.6374000000000004</v>
      </c>
      <c r="O736" s="172">
        <v>8.1764000000000003E-2</v>
      </c>
    </row>
    <row r="737" spans="2:15" x14ac:dyDescent="0.25">
      <c r="B737" t="str">
        <f t="shared" si="12"/>
        <v>ACA0.0001100.001</v>
      </c>
      <c r="C737" s="172" t="s">
        <v>111</v>
      </c>
      <c r="D737" s="172">
        <v>10</v>
      </c>
      <c r="E737" s="172">
        <v>20</v>
      </c>
      <c r="F737" s="172">
        <v>1E-4</v>
      </c>
      <c r="G737" s="172" t="s">
        <v>186</v>
      </c>
      <c r="H737" s="172" t="s">
        <v>207</v>
      </c>
      <c r="I737" s="172">
        <v>1E-3</v>
      </c>
      <c r="J737" s="172">
        <v>0.05</v>
      </c>
      <c r="K737" s="172" t="s">
        <v>91</v>
      </c>
      <c r="L737" s="172">
        <v>0.92</v>
      </c>
      <c r="M737" s="172">
        <v>0.49</v>
      </c>
      <c r="N737" s="172">
        <v>4.6379000000000001</v>
      </c>
      <c r="O737" s="172">
        <v>8.1758999999999998E-2</v>
      </c>
    </row>
    <row r="738" spans="2:15" x14ac:dyDescent="0.25">
      <c r="B738" t="str">
        <f t="shared" si="12"/>
        <v>ACA0.001100.001</v>
      </c>
      <c r="C738" s="172" t="s">
        <v>111</v>
      </c>
      <c r="D738" s="172">
        <v>10</v>
      </c>
      <c r="E738" s="172">
        <v>20</v>
      </c>
      <c r="F738" s="172">
        <v>1E-3</v>
      </c>
      <c r="G738" s="172" t="s">
        <v>186</v>
      </c>
      <c r="H738" s="172" t="s">
        <v>207</v>
      </c>
      <c r="I738" s="172">
        <v>1E-3</v>
      </c>
      <c r="J738" s="172">
        <v>0.05</v>
      </c>
      <c r="K738" s="172" t="s">
        <v>91</v>
      </c>
      <c r="L738" s="172">
        <v>0.92</v>
      </c>
      <c r="M738" s="172">
        <v>0.49</v>
      </c>
      <c r="N738" s="172">
        <v>4.6723999999999997</v>
      </c>
      <c r="O738" s="172">
        <v>8.1363000000000005E-2</v>
      </c>
    </row>
    <row r="739" spans="2:15" x14ac:dyDescent="0.25">
      <c r="B739" t="str">
        <f t="shared" si="12"/>
        <v>ACA0.01100.001</v>
      </c>
      <c r="C739" s="172" t="s">
        <v>111</v>
      </c>
      <c r="D739" s="172">
        <v>10</v>
      </c>
      <c r="E739" s="172">
        <v>20</v>
      </c>
      <c r="F739" s="172">
        <v>0.01</v>
      </c>
      <c r="G739" s="172" t="s">
        <v>186</v>
      </c>
      <c r="H739" s="172" t="s">
        <v>207</v>
      </c>
      <c r="I739" s="172">
        <v>1E-3</v>
      </c>
      <c r="J739" s="172">
        <v>0.05</v>
      </c>
      <c r="K739" s="172" t="s">
        <v>91</v>
      </c>
      <c r="L739" s="172">
        <v>5.1798999999999999</v>
      </c>
      <c r="M739" s="172">
        <v>0.27700999999999998</v>
      </c>
      <c r="N739" s="172">
        <v>7.3621999999999996</v>
      </c>
      <c r="O739" s="172">
        <v>5.8217999999999999E-2</v>
      </c>
    </row>
    <row r="740" spans="2:15" x14ac:dyDescent="0.25">
      <c r="B740" t="str">
        <f t="shared" si="12"/>
        <v>ACA0.1100.001</v>
      </c>
      <c r="C740" s="172" t="s">
        <v>111</v>
      </c>
      <c r="D740" s="172">
        <v>10</v>
      </c>
      <c r="E740" s="172">
        <v>20</v>
      </c>
      <c r="F740" s="172">
        <v>0.1</v>
      </c>
      <c r="G740" s="172" t="s">
        <v>186</v>
      </c>
      <c r="H740" s="172" t="s">
        <v>207</v>
      </c>
      <c r="I740" s="172">
        <v>1E-3</v>
      </c>
      <c r="J740" s="172">
        <v>0.05</v>
      </c>
      <c r="K740" s="172" t="s">
        <v>91</v>
      </c>
      <c r="L740" s="172">
        <v>57.913999999999994</v>
      </c>
      <c r="M740" s="172">
        <v>8.2611000000000004E-3</v>
      </c>
      <c r="N740" s="172">
        <v>57.910999999999994</v>
      </c>
      <c r="O740" s="172">
        <v>8.2615999999999992E-3</v>
      </c>
    </row>
    <row r="741" spans="2:15" x14ac:dyDescent="0.25">
      <c r="B741" t="str">
        <f t="shared" si="12"/>
        <v>ACA0.00001100.05</v>
      </c>
      <c r="C741" s="172" t="s">
        <v>111</v>
      </c>
      <c r="D741" s="172">
        <v>10</v>
      </c>
      <c r="E741" s="172">
        <v>20</v>
      </c>
      <c r="F741" s="172">
        <v>1.0000000000000001E-5</v>
      </c>
      <c r="G741" s="172" t="s">
        <v>186</v>
      </c>
      <c r="H741" s="172" t="s">
        <v>207</v>
      </c>
      <c r="I741" s="172">
        <v>0.05</v>
      </c>
      <c r="J741" s="172">
        <v>1</v>
      </c>
      <c r="K741" s="172" t="s">
        <v>91</v>
      </c>
      <c r="L741" s="172">
        <v>0</v>
      </c>
      <c r="M741" s="172">
        <v>0.5</v>
      </c>
      <c r="N741" s="172">
        <v>2.1831999999999998</v>
      </c>
      <c r="O741" s="172">
        <v>0.11355999999999999</v>
      </c>
    </row>
    <row r="742" spans="2:15" x14ac:dyDescent="0.25">
      <c r="B742" t="str">
        <f t="shared" si="12"/>
        <v>ACA0.0001100.05</v>
      </c>
      <c r="C742" s="172" t="s">
        <v>111</v>
      </c>
      <c r="D742" s="172">
        <v>10</v>
      </c>
      <c r="E742" s="172">
        <v>20</v>
      </c>
      <c r="F742" s="172">
        <v>1E-4</v>
      </c>
      <c r="G742" s="172" t="s">
        <v>186</v>
      </c>
      <c r="H742" s="172" t="s">
        <v>207</v>
      </c>
      <c r="I742" s="172">
        <v>0.05</v>
      </c>
      <c r="J742" s="172">
        <v>1</v>
      </c>
      <c r="K742" s="172" t="s">
        <v>91</v>
      </c>
      <c r="L742" s="172">
        <v>0</v>
      </c>
      <c r="M742" s="172">
        <v>0.5</v>
      </c>
      <c r="N742" s="172">
        <v>2.1841000000000004</v>
      </c>
      <c r="O742" s="172">
        <v>0.11354</v>
      </c>
    </row>
    <row r="743" spans="2:15" x14ac:dyDescent="0.25">
      <c r="B743" t="str">
        <f t="shared" si="12"/>
        <v>ACA0.001100.05</v>
      </c>
      <c r="C743" s="172" t="s">
        <v>111</v>
      </c>
      <c r="D743" s="172">
        <v>10</v>
      </c>
      <c r="E743" s="172">
        <v>20</v>
      </c>
      <c r="F743" s="172">
        <v>1E-3</v>
      </c>
      <c r="G743" s="172" t="s">
        <v>186</v>
      </c>
      <c r="H743" s="172" t="s">
        <v>207</v>
      </c>
      <c r="I743" s="172">
        <v>0.05</v>
      </c>
      <c r="J743" s="172">
        <v>1</v>
      </c>
      <c r="K743" s="172" t="s">
        <v>91</v>
      </c>
      <c r="L743" s="172">
        <v>0</v>
      </c>
      <c r="M743" s="172">
        <v>0.5</v>
      </c>
      <c r="N743" s="172">
        <v>2.2467000000000001</v>
      </c>
      <c r="O743" s="172">
        <v>0.11228</v>
      </c>
    </row>
    <row r="744" spans="2:15" x14ac:dyDescent="0.25">
      <c r="B744" t="str">
        <f t="shared" si="12"/>
        <v>ACA0.01100.05</v>
      </c>
      <c r="C744" s="172" t="s">
        <v>111</v>
      </c>
      <c r="D744" s="172">
        <v>10</v>
      </c>
      <c r="E744" s="172">
        <v>20</v>
      </c>
      <c r="F744" s="172">
        <v>0.01</v>
      </c>
      <c r="G744" s="172" t="s">
        <v>186</v>
      </c>
      <c r="H744" s="172" t="s">
        <v>207</v>
      </c>
      <c r="I744" s="172">
        <v>0.05</v>
      </c>
      <c r="J744" s="172">
        <v>1</v>
      </c>
      <c r="K744" s="172" t="s">
        <v>91</v>
      </c>
      <c r="L744" s="172">
        <v>3.3354000000000004</v>
      </c>
      <c r="M744" s="172">
        <v>0.33323000000000003</v>
      </c>
      <c r="N744" s="172">
        <v>6.0285000000000002</v>
      </c>
      <c r="O744" s="172">
        <v>6.3256000000000007E-2</v>
      </c>
    </row>
    <row r="745" spans="2:15" x14ac:dyDescent="0.25">
      <c r="B745" t="str">
        <f t="shared" si="12"/>
        <v>ACA0.1100.05</v>
      </c>
      <c r="C745" s="172" t="s">
        <v>111</v>
      </c>
      <c r="D745" s="172">
        <v>10</v>
      </c>
      <c r="E745" s="172">
        <v>20</v>
      </c>
      <c r="F745" s="172">
        <v>0.1</v>
      </c>
      <c r="G745" s="172" t="s">
        <v>186</v>
      </c>
      <c r="H745" s="172" t="s">
        <v>207</v>
      </c>
      <c r="I745" s="172">
        <v>0.05</v>
      </c>
      <c r="J745" s="172">
        <v>1</v>
      </c>
      <c r="K745" s="172" t="s">
        <v>91</v>
      </c>
      <c r="L745" s="172">
        <v>57.757999999999996</v>
      </c>
      <c r="M745" s="172">
        <v>7.6264000000000002E-3</v>
      </c>
      <c r="N745" s="172">
        <v>57.754999999999995</v>
      </c>
      <c r="O745" s="172">
        <v>7.6268000000000004E-3</v>
      </c>
    </row>
    <row r="746" spans="2:15" x14ac:dyDescent="0.25">
      <c r="B746" t="str">
        <f t="shared" si="12"/>
        <v>ACA0.00001101</v>
      </c>
      <c r="C746" s="172" t="s">
        <v>111</v>
      </c>
      <c r="D746" s="172">
        <v>10</v>
      </c>
      <c r="E746" s="172">
        <v>20</v>
      </c>
      <c r="F746" s="172">
        <v>1.0000000000000001E-5</v>
      </c>
      <c r="G746" s="172" t="s">
        <v>186</v>
      </c>
      <c r="H746" s="172" t="s">
        <v>207</v>
      </c>
      <c r="I746" s="172">
        <v>1</v>
      </c>
      <c r="J746" s="172">
        <v>5</v>
      </c>
      <c r="K746" s="172" t="s">
        <v>91</v>
      </c>
      <c r="L746" s="172">
        <v>0</v>
      </c>
      <c r="M746" s="172">
        <v>0.95</v>
      </c>
      <c r="N746" s="172">
        <v>1.0702</v>
      </c>
      <c r="O746" s="172">
        <v>0.65986999999999996</v>
      </c>
    </row>
    <row r="747" spans="2:15" x14ac:dyDescent="0.25">
      <c r="B747" t="str">
        <f t="shared" si="12"/>
        <v>ACA0.0001101</v>
      </c>
      <c r="C747" s="172" t="s">
        <v>111</v>
      </c>
      <c r="D747" s="172">
        <v>10</v>
      </c>
      <c r="E747" s="172">
        <v>20</v>
      </c>
      <c r="F747" s="172">
        <v>1E-4</v>
      </c>
      <c r="G747" s="172" t="s">
        <v>186</v>
      </c>
      <c r="H747" s="172" t="s">
        <v>207</v>
      </c>
      <c r="I747" s="172">
        <v>1</v>
      </c>
      <c r="J747" s="172">
        <v>5</v>
      </c>
      <c r="K747" s="172" t="s">
        <v>91</v>
      </c>
      <c r="L747" s="172">
        <v>0</v>
      </c>
      <c r="M747" s="172">
        <v>0.95</v>
      </c>
      <c r="N747" s="172">
        <v>1.0706</v>
      </c>
      <c r="O747" s="172">
        <v>0.65986</v>
      </c>
    </row>
    <row r="748" spans="2:15" x14ac:dyDescent="0.25">
      <c r="B748" t="str">
        <f t="shared" si="12"/>
        <v>ACA0.001101</v>
      </c>
      <c r="C748" s="172" t="s">
        <v>111</v>
      </c>
      <c r="D748" s="172">
        <v>10</v>
      </c>
      <c r="E748" s="172">
        <v>20</v>
      </c>
      <c r="F748" s="172">
        <v>1E-3</v>
      </c>
      <c r="G748" s="172" t="s">
        <v>186</v>
      </c>
      <c r="H748" s="172" t="s">
        <v>207</v>
      </c>
      <c r="I748" s="172">
        <v>1</v>
      </c>
      <c r="J748" s="172">
        <v>5</v>
      </c>
      <c r="K748" s="172" t="s">
        <v>91</v>
      </c>
      <c r="L748" s="172">
        <v>0</v>
      </c>
      <c r="M748" s="172">
        <v>0.95</v>
      </c>
      <c r="N748" s="172">
        <v>1.1025</v>
      </c>
      <c r="O748" s="172">
        <v>0.65885000000000005</v>
      </c>
    </row>
    <row r="749" spans="2:15" x14ac:dyDescent="0.25">
      <c r="B749" t="str">
        <f t="shared" si="12"/>
        <v>ACA0.01101</v>
      </c>
      <c r="C749" s="172" t="s">
        <v>111</v>
      </c>
      <c r="D749" s="172">
        <v>10</v>
      </c>
      <c r="E749" s="172">
        <v>20</v>
      </c>
      <c r="F749" s="172">
        <v>0.01</v>
      </c>
      <c r="G749" s="172" t="s">
        <v>186</v>
      </c>
      <c r="H749" s="172" t="s">
        <v>207</v>
      </c>
      <c r="I749" s="172">
        <v>1</v>
      </c>
      <c r="J749" s="172">
        <v>5</v>
      </c>
      <c r="K749" s="172" t="s">
        <v>91</v>
      </c>
      <c r="L749" s="172">
        <v>0.20999000000000001</v>
      </c>
      <c r="M749" s="172">
        <v>0.9395</v>
      </c>
      <c r="N749" s="172">
        <v>3.8087000000000004</v>
      </c>
      <c r="O749" s="172">
        <v>0.57918000000000003</v>
      </c>
    </row>
    <row r="750" spans="2:15" x14ac:dyDescent="0.25">
      <c r="B750" t="str">
        <f t="shared" si="12"/>
        <v>ACA0.1101</v>
      </c>
      <c r="C750" s="172" t="s">
        <v>111</v>
      </c>
      <c r="D750" s="172">
        <v>10</v>
      </c>
      <c r="E750" s="172">
        <v>20</v>
      </c>
      <c r="F750" s="172">
        <v>0.1</v>
      </c>
      <c r="G750" s="172" t="s">
        <v>186</v>
      </c>
      <c r="H750" s="172" t="s">
        <v>207</v>
      </c>
      <c r="I750" s="172">
        <v>1</v>
      </c>
      <c r="J750" s="172">
        <v>5</v>
      </c>
      <c r="K750" s="172" t="s">
        <v>91</v>
      </c>
      <c r="L750" s="172">
        <v>57.016999999999996</v>
      </c>
      <c r="M750" s="172">
        <v>0.12296</v>
      </c>
      <c r="N750" s="172">
        <v>57.013999999999996</v>
      </c>
      <c r="O750" s="172">
        <v>0.12297</v>
      </c>
    </row>
    <row r="751" spans="2:15" x14ac:dyDescent="0.25">
      <c r="B751" t="str">
        <f t="shared" si="12"/>
        <v>Frequency0.0000000010</v>
      </c>
      <c r="C751" s="172" t="s">
        <v>114</v>
      </c>
      <c r="D751" s="172">
        <v>0</v>
      </c>
      <c r="E751" s="172">
        <v>0.04</v>
      </c>
      <c r="F751" s="172">
        <v>1.0000000000000001E-9</v>
      </c>
      <c r="G751" s="172" t="s">
        <v>91</v>
      </c>
      <c r="H751" s="172" t="s">
        <v>704</v>
      </c>
      <c r="I751" s="172"/>
      <c r="J751" s="172"/>
      <c r="K751" s="172"/>
      <c r="L751" s="172">
        <v>0</v>
      </c>
      <c r="M751" s="172">
        <v>5.9999999999999997E-7</v>
      </c>
      <c r="N751" s="172">
        <v>1.0954E-11</v>
      </c>
      <c r="O751" s="172">
        <v>5.7735000000000007E-7</v>
      </c>
    </row>
    <row r="752" spans="2:15" x14ac:dyDescent="0.25">
      <c r="B752" t="str">
        <f t="shared" si="12"/>
        <v>Frequency0.000000010</v>
      </c>
      <c r="C752" s="172" t="s">
        <v>114</v>
      </c>
      <c r="D752" s="172">
        <v>0</v>
      </c>
      <c r="E752" s="172">
        <v>0.04</v>
      </c>
      <c r="F752" s="172">
        <v>1E-8</v>
      </c>
      <c r="G752" s="172" t="s">
        <v>91</v>
      </c>
      <c r="H752" s="172" t="s">
        <v>704</v>
      </c>
      <c r="I752" s="172"/>
      <c r="J752" s="172"/>
      <c r="K752" s="172"/>
      <c r="L752" s="172">
        <v>0</v>
      </c>
      <c r="M752" s="172">
        <v>5.9999999999999997E-7</v>
      </c>
      <c r="N752" s="172">
        <v>2.9716E-11</v>
      </c>
      <c r="O752" s="172">
        <v>5.7735000000000007E-7</v>
      </c>
    </row>
    <row r="753" spans="2:15" x14ac:dyDescent="0.25">
      <c r="B753" t="str">
        <f t="shared" si="12"/>
        <v>Frequency0.00000010</v>
      </c>
      <c r="C753" s="172" t="s">
        <v>114</v>
      </c>
      <c r="D753" s="172">
        <v>0</v>
      </c>
      <c r="E753" s="172">
        <v>0.04</v>
      </c>
      <c r="F753" s="172">
        <v>1.0000000000000001E-7</v>
      </c>
      <c r="G753" s="172" t="s">
        <v>91</v>
      </c>
      <c r="H753" s="172" t="s">
        <v>704</v>
      </c>
      <c r="I753" s="172"/>
      <c r="J753" s="172"/>
      <c r="K753" s="172"/>
      <c r="L753" s="172">
        <v>0</v>
      </c>
      <c r="M753" s="172">
        <v>5.9999999999999997E-7</v>
      </c>
      <c r="N753" s="172">
        <v>2.9505000000000001E-9</v>
      </c>
      <c r="O753" s="172">
        <v>5.7728000000000004E-7</v>
      </c>
    </row>
    <row r="754" spans="2:15" x14ac:dyDescent="0.25">
      <c r="B754" t="str">
        <f t="shared" si="12"/>
        <v>Frequency0.0000010</v>
      </c>
      <c r="C754" s="172" t="s">
        <v>114</v>
      </c>
      <c r="D754" s="172">
        <v>0</v>
      </c>
      <c r="E754" s="172">
        <v>0.04</v>
      </c>
      <c r="F754" s="172">
        <v>9.9999999999999995E-7</v>
      </c>
      <c r="G754" s="172" t="s">
        <v>91</v>
      </c>
      <c r="H754" s="172" t="s">
        <v>704</v>
      </c>
      <c r="I754" s="172"/>
      <c r="J754" s="172"/>
      <c r="K754" s="172"/>
      <c r="L754" s="172">
        <v>2.2343999999999999E-7</v>
      </c>
      <c r="M754" s="172">
        <v>5.9440999999999993E-7</v>
      </c>
      <c r="N754" s="172">
        <v>2.4522999999999998E-7</v>
      </c>
      <c r="O754" s="172">
        <v>5.7140000000000005E-7</v>
      </c>
    </row>
    <row r="755" spans="2:15" x14ac:dyDescent="0.25">
      <c r="B755" t="str">
        <f t="shared" si="12"/>
        <v>Frequency0.000010</v>
      </c>
      <c r="C755" s="172" t="s">
        <v>114</v>
      </c>
      <c r="D755" s="172">
        <v>0</v>
      </c>
      <c r="E755" s="172">
        <v>0.04</v>
      </c>
      <c r="F755" s="172">
        <v>1.0000000000000001E-5</v>
      </c>
      <c r="G755" s="172" t="s">
        <v>91</v>
      </c>
      <c r="H755" s="172" t="s">
        <v>704</v>
      </c>
      <c r="I755" s="172"/>
      <c r="J755" s="172"/>
      <c r="K755" s="172"/>
      <c r="L755" s="172">
        <v>5.3365000000000005E-6</v>
      </c>
      <c r="M755" s="172">
        <v>4.6659000000000005E-7</v>
      </c>
      <c r="N755" s="172">
        <v>5.3408000000000006E-6</v>
      </c>
      <c r="O755" s="172">
        <v>4.616E-7</v>
      </c>
    </row>
    <row r="756" spans="2:15" x14ac:dyDescent="0.25">
      <c r="B756" t="str">
        <f t="shared" si="12"/>
        <v>Frequency0.00010</v>
      </c>
      <c r="C756" s="172" t="s">
        <v>114</v>
      </c>
      <c r="D756" s="172">
        <v>0</v>
      </c>
      <c r="E756" s="172">
        <v>0.04</v>
      </c>
      <c r="F756" s="172">
        <v>1E-4</v>
      </c>
      <c r="G756" s="172" t="s">
        <v>91</v>
      </c>
      <c r="H756" s="172" t="s">
        <v>704</v>
      </c>
      <c r="I756" s="172"/>
      <c r="J756" s="172"/>
      <c r="K756" s="172"/>
      <c r="L756" s="172">
        <v>5.7625000000000005E-5</v>
      </c>
      <c r="M756" s="172">
        <v>1.1396E-7</v>
      </c>
      <c r="N756" s="172">
        <v>5.7277000000000001E-5</v>
      </c>
      <c r="O756" s="172">
        <v>1.1396E-7</v>
      </c>
    </row>
    <row r="757" spans="2:15" x14ac:dyDescent="0.25">
      <c r="B757" t="str">
        <f t="shared" si="12"/>
        <v>Frequency0.0010</v>
      </c>
      <c r="C757" s="172" t="s">
        <v>114</v>
      </c>
      <c r="D757" s="172">
        <v>0</v>
      </c>
      <c r="E757" s="172">
        <v>0.04</v>
      </c>
      <c r="F757" s="172">
        <v>1E-3</v>
      </c>
      <c r="G757" s="172" t="s">
        <v>91</v>
      </c>
      <c r="H757" s="172" t="s">
        <v>704</v>
      </c>
      <c r="I757" s="172"/>
      <c r="J757" s="172"/>
      <c r="K757" s="172"/>
      <c r="L757" s="172">
        <v>5.7733999999999997E-4</v>
      </c>
      <c r="M757" s="172">
        <v>1.1831E-8</v>
      </c>
      <c r="N757" s="172">
        <v>5.7688999999999993E-4</v>
      </c>
      <c r="O757" s="172">
        <v>1.1831E-8</v>
      </c>
    </row>
    <row r="758" spans="2:15" x14ac:dyDescent="0.25">
      <c r="B758" t="str">
        <f t="shared" si="12"/>
        <v>Frequency0.010</v>
      </c>
      <c r="C758" s="172" t="s">
        <v>114</v>
      </c>
      <c r="D758" s="172">
        <v>0</v>
      </c>
      <c r="E758" s="172">
        <v>0.04</v>
      </c>
      <c r="F758" s="172">
        <v>0.01</v>
      </c>
      <c r="G758" s="172" t="s">
        <v>91</v>
      </c>
      <c r="H758" s="172" t="s">
        <v>704</v>
      </c>
      <c r="I758" s="172"/>
      <c r="J758" s="172"/>
      <c r="K758" s="172"/>
      <c r="L758" s="172">
        <v>5.7736000000000003E-3</v>
      </c>
      <c r="M758" s="172">
        <v>1.1835999999999999E-9</v>
      </c>
      <c r="N758" s="172">
        <v>5.7730999999999998E-3</v>
      </c>
      <c r="O758" s="172">
        <v>1.1835999999999999E-9</v>
      </c>
    </row>
    <row r="759" spans="2:15" x14ac:dyDescent="0.25">
      <c r="B759" t="str">
        <f t="shared" si="12"/>
        <v>Frequency0.10</v>
      </c>
      <c r="C759" s="172" t="s">
        <v>114</v>
      </c>
      <c r="D759" s="172">
        <v>0</v>
      </c>
      <c r="E759" s="172">
        <v>0.04</v>
      </c>
      <c r="F759" s="172">
        <v>0.1</v>
      </c>
      <c r="G759" s="172" t="s">
        <v>91</v>
      </c>
      <c r="H759" s="172" t="s">
        <v>704</v>
      </c>
      <c r="I759" s="172"/>
      <c r="J759" s="172"/>
      <c r="K759" s="172"/>
      <c r="L759" s="172">
        <v>5.7735999999999996E-2</v>
      </c>
      <c r="M759" s="172">
        <v>1.1835999999999999E-10</v>
      </c>
      <c r="N759" s="172">
        <v>5.7735000000000002E-2</v>
      </c>
      <c r="O759" s="172">
        <v>1.1835999999999999E-10</v>
      </c>
    </row>
    <row r="760" spans="2:15" x14ac:dyDescent="0.25">
      <c r="B760" t="str">
        <f t="shared" si="12"/>
        <v>Frequency10</v>
      </c>
      <c r="C760" s="172" t="s">
        <v>114</v>
      </c>
      <c r="D760" s="172">
        <v>0</v>
      </c>
      <c r="E760" s="172">
        <v>0.04</v>
      </c>
      <c r="F760" s="172">
        <v>1</v>
      </c>
      <c r="G760" s="172" t="s">
        <v>91</v>
      </c>
      <c r="H760" s="172" t="s">
        <v>704</v>
      </c>
      <c r="I760" s="172"/>
      <c r="J760" s="172"/>
      <c r="K760" s="172"/>
      <c r="L760" s="172">
        <v>0.57735999999999998</v>
      </c>
      <c r="M760" s="172">
        <v>1.1835999999999999E-11</v>
      </c>
      <c r="N760" s="172">
        <v>0.57735000000000003</v>
      </c>
      <c r="O760" s="172">
        <v>1.1835999999999999E-11</v>
      </c>
    </row>
    <row r="761" spans="2:15" x14ac:dyDescent="0.25">
      <c r="B761" t="str">
        <f t="shared" si="12"/>
        <v>Frequency100</v>
      </c>
      <c r="C761" s="172" t="s">
        <v>114</v>
      </c>
      <c r="D761" s="172">
        <v>0</v>
      </c>
      <c r="E761" s="172">
        <v>0.04</v>
      </c>
      <c r="F761" s="172">
        <v>10</v>
      </c>
      <c r="G761" s="172" t="s">
        <v>91</v>
      </c>
      <c r="H761" s="172" t="s">
        <v>704</v>
      </c>
      <c r="I761" s="172"/>
      <c r="J761" s="172"/>
      <c r="K761" s="172"/>
      <c r="L761" s="172">
        <v>5.7736000000000001</v>
      </c>
      <c r="M761" s="172">
        <v>1.1835999999999999E-12</v>
      </c>
      <c r="N761" s="172">
        <v>5.7736000000000001</v>
      </c>
      <c r="O761" s="172">
        <v>1.1835999999999999E-12</v>
      </c>
    </row>
    <row r="762" spans="2:15" x14ac:dyDescent="0.25">
      <c r="B762" t="str">
        <f t="shared" si="12"/>
        <v>Frequency0.00000010.04</v>
      </c>
      <c r="C762" s="172" t="s">
        <v>114</v>
      </c>
      <c r="D762" s="172">
        <v>0.04</v>
      </c>
      <c r="E762" s="172">
        <v>1</v>
      </c>
      <c r="F762" s="172">
        <v>9.9999999999999995E-8</v>
      </c>
      <c r="G762" s="172" t="s">
        <v>91</v>
      </c>
      <c r="H762" s="172" t="s">
        <v>704</v>
      </c>
      <c r="I762" s="172"/>
      <c r="J762" s="172"/>
      <c r="K762" s="172"/>
      <c r="L762" s="172">
        <v>2.9000000000000003E-7</v>
      </c>
      <c r="M762" s="172">
        <v>1.2999999999999999E-4</v>
      </c>
      <c r="N762" s="172">
        <v>2.5344999999999998E-7</v>
      </c>
      <c r="O762" s="172">
        <v>1.2897000000000001E-4</v>
      </c>
    </row>
    <row r="763" spans="2:15" x14ac:dyDescent="0.25">
      <c r="B763" t="str">
        <f t="shared" si="12"/>
        <v>Frequency0.0000010.04</v>
      </c>
      <c r="C763" s="172" t="s">
        <v>114</v>
      </c>
      <c r="D763" s="172">
        <v>0.04</v>
      </c>
      <c r="E763" s="172">
        <v>1</v>
      </c>
      <c r="F763" s="172">
        <v>9.9999999999999995E-7</v>
      </c>
      <c r="G763" s="172" t="s">
        <v>91</v>
      </c>
      <c r="H763" s="172" t="s">
        <v>704</v>
      </c>
      <c r="I763" s="172"/>
      <c r="J763" s="172"/>
      <c r="K763" s="172"/>
      <c r="L763" s="172">
        <v>6.5700999999999998E-7</v>
      </c>
      <c r="M763" s="172">
        <v>1.2894E-4</v>
      </c>
      <c r="N763" s="172">
        <v>5.9817999999999992E-7</v>
      </c>
      <c r="O763" s="172">
        <v>1.2907000000000001E-4</v>
      </c>
    </row>
    <row r="764" spans="2:15" x14ac:dyDescent="0.25">
      <c r="B764" t="str">
        <f t="shared" si="12"/>
        <v>Frequency0.000010.04</v>
      </c>
      <c r="C764" s="172" t="s">
        <v>114</v>
      </c>
      <c r="D764" s="172">
        <v>0.04</v>
      </c>
      <c r="E764" s="172">
        <v>1</v>
      </c>
      <c r="F764" s="172">
        <v>1.0000000000000001E-5</v>
      </c>
      <c r="G764" s="172" t="s">
        <v>91</v>
      </c>
      <c r="H764" s="172" t="s">
        <v>704</v>
      </c>
      <c r="I764" s="172"/>
      <c r="J764" s="172"/>
      <c r="K764" s="172"/>
      <c r="L764" s="172">
        <v>2.6089999999999999E-5</v>
      </c>
      <c r="M764" s="172">
        <v>1.3884999999999999E-4</v>
      </c>
      <c r="N764" s="172">
        <v>2.5942E-5</v>
      </c>
      <c r="O764" s="172">
        <v>1.3918000000000001E-4</v>
      </c>
    </row>
    <row r="765" spans="2:15" x14ac:dyDescent="0.25">
      <c r="B765" t="str">
        <f t="shared" si="12"/>
        <v>Frequency0.00010.04</v>
      </c>
      <c r="C765" s="172" t="s">
        <v>114</v>
      </c>
      <c r="D765" s="172">
        <v>0.04</v>
      </c>
      <c r="E765" s="172">
        <v>1</v>
      </c>
      <c r="F765" s="172">
        <v>1E-4</v>
      </c>
      <c r="G765" s="172" t="s">
        <v>91</v>
      </c>
      <c r="H765" s="172" t="s">
        <v>704</v>
      </c>
      <c r="I765" s="172"/>
      <c r="J765" s="172"/>
      <c r="K765" s="172"/>
      <c r="L765" s="172">
        <v>3.9689E-4</v>
      </c>
      <c r="M765" s="172">
        <v>5.5570000000000001E-4</v>
      </c>
      <c r="N765" s="172">
        <v>3.9680999999999999E-4</v>
      </c>
      <c r="O765" s="172">
        <v>5.5588000000000002E-4</v>
      </c>
    </row>
    <row r="766" spans="2:15" x14ac:dyDescent="0.25">
      <c r="B766" t="str">
        <f t="shared" si="12"/>
        <v>Frequency0.0010.04</v>
      </c>
      <c r="C766" s="172" t="s">
        <v>114</v>
      </c>
      <c r="D766" s="172">
        <v>0.04</v>
      </c>
      <c r="E766" s="172">
        <v>1</v>
      </c>
      <c r="F766" s="172">
        <v>1E-3</v>
      </c>
      <c r="G766" s="172" t="s">
        <v>91</v>
      </c>
      <c r="H766" s="172" t="s">
        <v>704</v>
      </c>
      <c r="I766" s="172"/>
      <c r="J766" s="172"/>
      <c r="K766" s="172"/>
      <c r="L766" s="172">
        <v>3.9872000000000006E-3</v>
      </c>
      <c r="M766" s="172">
        <v>5.4140999999999998E-3</v>
      </c>
      <c r="N766" s="172">
        <v>3.9872000000000006E-3</v>
      </c>
      <c r="O766" s="172">
        <v>5.4140999999999998E-3</v>
      </c>
    </row>
    <row r="767" spans="2:15" x14ac:dyDescent="0.25">
      <c r="B767" t="str">
        <f t="shared" si="12"/>
        <v>Frequency0.010.04</v>
      </c>
      <c r="C767" s="172" t="s">
        <v>114</v>
      </c>
      <c r="D767" s="172">
        <v>0.04</v>
      </c>
      <c r="E767" s="172">
        <v>1</v>
      </c>
      <c r="F767" s="172">
        <v>0.01</v>
      </c>
      <c r="G767" s="172" t="s">
        <v>91</v>
      </c>
      <c r="H767" s="172" t="s">
        <v>704</v>
      </c>
      <c r="I767" s="172"/>
      <c r="J767" s="172"/>
      <c r="K767" s="172"/>
      <c r="L767" s="172">
        <v>5.5948999999999999E-2</v>
      </c>
      <c r="M767" s="172">
        <v>5.4127000000000002E-2</v>
      </c>
      <c r="N767" s="172">
        <v>5.5948999999999999E-2</v>
      </c>
      <c r="O767" s="172">
        <v>5.4127000000000002E-2</v>
      </c>
    </row>
    <row r="768" spans="2:15" x14ac:dyDescent="0.25">
      <c r="B768" t="str">
        <f t="shared" si="12"/>
        <v>Frequency0.0000011</v>
      </c>
      <c r="C768" s="172" t="s">
        <v>114</v>
      </c>
      <c r="D768" s="172">
        <v>1</v>
      </c>
      <c r="E768" s="172">
        <v>10</v>
      </c>
      <c r="F768" s="172">
        <v>9.9999999999999995E-7</v>
      </c>
      <c r="G768" s="172" t="s">
        <v>91</v>
      </c>
      <c r="H768" s="172" t="s">
        <v>704</v>
      </c>
      <c r="I768" s="172"/>
      <c r="J768" s="172"/>
      <c r="K768" s="172"/>
      <c r="L768" s="172">
        <v>4.3999999999999997E-9</v>
      </c>
      <c r="M768" s="172">
        <v>1.2999999999999999E-4</v>
      </c>
      <c r="N768" s="172">
        <v>7.4136999999999999E-10</v>
      </c>
      <c r="O768" s="172">
        <v>1.2922000000000001E-4</v>
      </c>
    </row>
    <row r="769" spans="2:15" x14ac:dyDescent="0.25">
      <c r="B769" t="str">
        <f t="shared" si="12"/>
        <v>Frequency0.000011</v>
      </c>
      <c r="C769" s="172" t="s">
        <v>114</v>
      </c>
      <c r="D769" s="172">
        <v>1</v>
      </c>
      <c r="E769" s="172">
        <v>10</v>
      </c>
      <c r="F769" s="172">
        <v>1.0000000000000001E-5</v>
      </c>
      <c r="G769" s="172" t="s">
        <v>91</v>
      </c>
      <c r="H769" s="172" t="s">
        <v>704</v>
      </c>
      <c r="I769" s="172"/>
      <c r="J769" s="172"/>
      <c r="K769" s="172"/>
      <c r="L769" s="172">
        <v>1.9518E-7</v>
      </c>
      <c r="M769" s="172">
        <v>1.292E-4</v>
      </c>
      <c r="N769" s="172">
        <v>1.3837000000000001E-7</v>
      </c>
      <c r="O769" s="172">
        <v>1.2920999999999999E-4</v>
      </c>
    </row>
    <row r="770" spans="2:15" x14ac:dyDescent="0.25">
      <c r="B770" t="str">
        <f t="shared" si="12"/>
        <v>Frequency0.00011</v>
      </c>
      <c r="C770" s="172" t="s">
        <v>114</v>
      </c>
      <c r="D770" s="172">
        <v>1</v>
      </c>
      <c r="E770" s="172">
        <v>10</v>
      </c>
      <c r="F770" s="172">
        <v>1E-4</v>
      </c>
      <c r="G770" s="172" t="s">
        <v>91</v>
      </c>
      <c r="H770" s="172" t="s">
        <v>704</v>
      </c>
      <c r="I770" s="172"/>
      <c r="J770" s="172"/>
      <c r="K770" s="172"/>
      <c r="L770" s="172">
        <v>1.3574000000000001E-5</v>
      </c>
      <c r="M770" s="172">
        <v>1.2799E-4</v>
      </c>
      <c r="N770" s="172">
        <v>1.3571000000000001E-5</v>
      </c>
      <c r="O770" s="172">
        <v>1.2799E-4</v>
      </c>
    </row>
    <row r="771" spans="2:15" x14ac:dyDescent="0.25">
      <c r="B771" t="str">
        <f t="shared" si="12"/>
        <v>Frequency0.0011</v>
      </c>
      <c r="C771" s="172" t="s">
        <v>114</v>
      </c>
      <c r="D771" s="172">
        <v>1</v>
      </c>
      <c r="E771" s="172">
        <v>10</v>
      </c>
      <c r="F771" s="172">
        <v>1E-3</v>
      </c>
      <c r="G771" s="172" t="s">
        <v>91</v>
      </c>
      <c r="H771" s="172" t="s">
        <v>704</v>
      </c>
      <c r="I771" s="172"/>
      <c r="J771" s="172"/>
      <c r="K771" s="172"/>
      <c r="L771" s="172">
        <v>6.8566000000000005E-4</v>
      </c>
      <c r="M771" s="172">
        <v>9.1516999999999998E-5</v>
      </c>
      <c r="N771" s="172">
        <v>6.8565E-4</v>
      </c>
      <c r="O771" s="172">
        <v>9.1518E-5</v>
      </c>
    </row>
    <row r="772" spans="2:15" x14ac:dyDescent="0.25">
      <c r="B772" t="str">
        <f t="shared" si="12"/>
        <v>Frequency0.011</v>
      </c>
      <c r="C772" s="172" t="s">
        <v>114</v>
      </c>
      <c r="D772" s="172">
        <v>1</v>
      </c>
      <c r="E772" s="172">
        <v>10</v>
      </c>
      <c r="F772" s="172">
        <v>0.01</v>
      </c>
      <c r="G772" s="172" t="s">
        <v>91</v>
      </c>
      <c r="H772" s="172" t="s">
        <v>704</v>
      </c>
      <c r="I772" s="172"/>
      <c r="J772" s="172"/>
      <c r="K772" s="172"/>
      <c r="L772" s="172">
        <v>5.7844000000000003E-3</v>
      </c>
      <c r="M772" s="172">
        <v>1.571E-5</v>
      </c>
      <c r="N772" s="172">
        <v>5.7844000000000003E-3</v>
      </c>
      <c r="O772" s="172">
        <v>1.571E-5</v>
      </c>
    </row>
    <row r="773" spans="2:15" x14ac:dyDescent="0.25">
      <c r="B773" t="str">
        <f t="shared" si="12"/>
        <v>Frequency0.11</v>
      </c>
      <c r="C773" s="172" t="s">
        <v>114</v>
      </c>
      <c r="D773" s="172">
        <v>1</v>
      </c>
      <c r="E773" s="172">
        <v>10</v>
      </c>
      <c r="F773" s="172">
        <v>0.1</v>
      </c>
      <c r="G773" s="172" t="s">
        <v>91</v>
      </c>
      <c r="H773" s="172" t="s">
        <v>704</v>
      </c>
      <c r="I773" s="172"/>
      <c r="J773" s="172"/>
      <c r="K773" s="172"/>
      <c r="L773" s="172">
        <v>5.7734000000000001E-2</v>
      </c>
      <c r="M773" s="172">
        <v>1.5904000000000001E-6</v>
      </c>
      <c r="N773" s="172">
        <v>5.772E-2</v>
      </c>
      <c r="O773" s="172">
        <v>1.5904000000000001E-6</v>
      </c>
    </row>
    <row r="774" spans="2:15" x14ac:dyDescent="0.25">
      <c r="B774" t="str">
        <f t="shared" si="12"/>
        <v>Frequency0.0000110</v>
      </c>
      <c r="C774" s="172" t="s">
        <v>114</v>
      </c>
      <c r="D774" s="172">
        <v>10</v>
      </c>
      <c r="E774" s="172">
        <v>100</v>
      </c>
      <c r="F774" s="172">
        <v>1.0000000000000001E-5</v>
      </c>
      <c r="G774" s="172" t="s">
        <v>91</v>
      </c>
      <c r="H774" s="172" t="s">
        <v>704</v>
      </c>
      <c r="I774" s="172"/>
      <c r="J774" s="172"/>
      <c r="K774" s="172"/>
      <c r="L774" s="172">
        <v>4.4000000000000004E-8</v>
      </c>
      <c r="M774" s="172">
        <v>7.4136999999999997E-9</v>
      </c>
      <c r="N774" s="172">
        <v>7.4136999999999997E-9</v>
      </c>
      <c r="O774" s="172">
        <v>1.2922000000000001E-4</v>
      </c>
    </row>
    <row r="775" spans="2:15" x14ac:dyDescent="0.25">
      <c r="B775" t="str">
        <f t="shared" si="12"/>
        <v>Frequency0.000110</v>
      </c>
      <c r="C775" s="172" t="s">
        <v>114</v>
      </c>
      <c r="D775" s="172">
        <v>10</v>
      </c>
      <c r="E775" s="172">
        <v>100</v>
      </c>
      <c r="F775" s="172">
        <v>1E-4</v>
      </c>
      <c r="G775" s="172" t="s">
        <v>91</v>
      </c>
      <c r="H775" s="172" t="s">
        <v>704</v>
      </c>
      <c r="I775" s="172"/>
      <c r="J775" s="172"/>
      <c r="K775" s="172"/>
      <c r="L775" s="172">
        <v>1.9517999999999997E-6</v>
      </c>
      <c r="M775" s="172">
        <v>1.3837E-6</v>
      </c>
      <c r="N775" s="172">
        <v>1.3837E-6</v>
      </c>
      <c r="O775" s="172">
        <v>1.2920999999999999E-4</v>
      </c>
    </row>
    <row r="776" spans="2:15" x14ac:dyDescent="0.25">
      <c r="B776" t="str">
        <f t="shared" si="12"/>
        <v>Frequency0.00110</v>
      </c>
      <c r="C776" s="172" t="s">
        <v>114</v>
      </c>
      <c r="D776" s="172">
        <v>10</v>
      </c>
      <c r="E776" s="172">
        <v>100</v>
      </c>
      <c r="F776" s="172">
        <v>1E-3</v>
      </c>
      <c r="G776" s="172" t="s">
        <v>91</v>
      </c>
      <c r="H776" s="172" t="s">
        <v>704</v>
      </c>
      <c r="I776" s="172"/>
      <c r="J776" s="172"/>
      <c r="K776" s="172"/>
      <c r="L776" s="172">
        <v>1.3574E-4</v>
      </c>
      <c r="M776" s="172">
        <v>1.3570999999999999E-4</v>
      </c>
      <c r="N776" s="172">
        <v>1.3570999999999999E-4</v>
      </c>
      <c r="O776" s="172">
        <v>1.2799E-4</v>
      </c>
    </row>
    <row r="777" spans="2:15" x14ac:dyDescent="0.25">
      <c r="B777" t="str">
        <f t="shared" si="12"/>
        <v>Frequency0.0110</v>
      </c>
      <c r="C777" s="172" t="s">
        <v>114</v>
      </c>
      <c r="D777" s="172">
        <v>10</v>
      </c>
      <c r="E777" s="172">
        <v>100</v>
      </c>
      <c r="F777" s="172">
        <v>0.01</v>
      </c>
      <c r="G777" s="172" t="s">
        <v>91</v>
      </c>
      <c r="H777" s="172" t="s">
        <v>704</v>
      </c>
      <c r="I777" s="172"/>
      <c r="J777" s="172"/>
      <c r="K777" s="172"/>
      <c r="L777" s="172">
        <v>6.8566E-3</v>
      </c>
      <c r="M777" s="172">
        <v>6.8565000000000006E-3</v>
      </c>
      <c r="N777" s="172">
        <v>6.8565000000000006E-3</v>
      </c>
      <c r="O777" s="172">
        <v>9.1518E-5</v>
      </c>
    </row>
    <row r="778" spans="2:15" x14ac:dyDescent="0.25">
      <c r="B778" t="str">
        <f t="shared" si="12"/>
        <v>Frequency0.110</v>
      </c>
      <c r="C778" s="172" t="s">
        <v>114</v>
      </c>
      <c r="D778" s="172">
        <v>10</v>
      </c>
      <c r="E778" s="172">
        <v>100</v>
      </c>
      <c r="F778" s="172">
        <v>0.1</v>
      </c>
      <c r="G778" s="172" t="s">
        <v>91</v>
      </c>
      <c r="H778" s="172" t="s">
        <v>704</v>
      </c>
      <c r="I778" s="172"/>
      <c r="J778" s="172"/>
      <c r="K778" s="172"/>
      <c r="L778" s="172">
        <v>5.7844E-2</v>
      </c>
      <c r="M778" s="172">
        <v>5.7844E-2</v>
      </c>
      <c r="N778" s="172">
        <v>5.7844E-2</v>
      </c>
      <c r="O778" s="172">
        <v>1.571E-5</v>
      </c>
    </row>
    <row r="779" spans="2:15" x14ac:dyDescent="0.25">
      <c r="B779" t="str">
        <f t="shared" si="12"/>
        <v>Frequency110</v>
      </c>
      <c r="C779" s="172" t="s">
        <v>114</v>
      </c>
      <c r="D779" s="172">
        <v>10</v>
      </c>
      <c r="E779" s="172">
        <v>100</v>
      </c>
      <c r="F779" s="172">
        <v>1</v>
      </c>
      <c r="G779" s="172" t="s">
        <v>91</v>
      </c>
      <c r="H779" s="172" t="s">
        <v>704</v>
      </c>
      <c r="I779" s="172"/>
      <c r="J779" s="172"/>
      <c r="K779" s="172"/>
      <c r="L779" s="172">
        <v>0.57733999999999996</v>
      </c>
      <c r="M779" s="172">
        <v>0.57719999999999994</v>
      </c>
      <c r="N779" s="172">
        <v>0.57719999999999994</v>
      </c>
      <c r="O779" s="172">
        <v>1.5904000000000001E-6</v>
      </c>
    </row>
    <row r="780" spans="2:15" x14ac:dyDescent="0.25">
      <c r="B780" t="str">
        <f t="shared" si="12"/>
        <v>Frequency1010</v>
      </c>
      <c r="C780" s="172" t="s">
        <v>114</v>
      </c>
      <c r="D780" s="172">
        <v>10</v>
      </c>
      <c r="E780" s="172">
        <v>100</v>
      </c>
      <c r="F780" s="172">
        <v>10</v>
      </c>
      <c r="G780" s="172" t="s">
        <v>91</v>
      </c>
      <c r="H780" s="172" t="s">
        <v>704</v>
      </c>
      <c r="I780" s="172"/>
      <c r="J780" s="172"/>
      <c r="K780" s="172"/>
      <c r="L780" s="172">
        <v>5.7736000000000001</v>
      </c>
      <c r="M780" s="172">
        <v>5.7733999999999996</v>
      </c>
      <c r="N780" s="172">
        <v>5.7733999999999996</v>
      </c>
      <c r="O780" s="172">
        <v>1.5906E-7</v>
      </c>
    </row>
    <row r="781" spans="2:15" x14ac:dyDescent="0.25">
      <c r="B781" t="str">
        <f t="shared" si="12"/>
        <v>Frequency0.0001100</v>
      </c>
      <c r="C781" s="172" t="s">
        <v>114</v>
      </c>
      <c r="D781" s="172">
        <v>100</v>
      </c>
      <c r="E781" s="172">
        <v>1000</v>
      </c>
      <c r="F781" s="172">
        <v>1E-4</v>
      </c>
      <c r="G781" s="172" t="s">
        <v>91</v>
      </c>
      <c r="H781" s="172" t="s">
        <v>704</v>
      </c>
      <c r="I781" s="172"/>
      <c r="J781" s="172"/>
      <c r="K781" s="172"/>
      <c r="L781" s="172">
        <v>4.4000000000000002E-7</v>
      </c>
      <c r="M781" s="172">
        <v>1.2999999999999999E-4</v>
      </c>
      <c r="N781" s="172">
        <v>7.4136999999999997E-8</v>
      </c>
      <c r="O781" s="172">
        <v>1.2922000000000001E-4</v>
      </c>
    </row>
    <row r="782" spans="2:15" x14ac:dyDescent="0.25">
      <c r="B782" t="str">
        <f t="shared" si="12"/>
        <v>Frequency0.001100</v>
      </c>
      <c r="C782" s="172" t="s">
        <v>114</v>
      </c>
      <c r="D782" s="172">
        <v>100</v>
      </c>
      <c r="E782" s="172">
        <v>1000</v>
      </c>
      <c r="F782" s="172">
        <v>1E-3</v>
      </c>
      <c r="G782" s="172" t="s">
        <v>91</v>
      </c>
      <c r="H782" s="172" t="s">
        <v>704</v>
      </c>
      <c r="I782" s="172"/>
      <c r="J782" s="172"/>
      <c r="K782" s="172"/>
      <c r="L782" s="172">
        <v>1.9517999999999998E-5</v>
      </c>
      <c r="M782" s="172">
        <v>1.292E-4</v>
      </c>
      <c r="N782" s="172">
        <v>1.3837E-5</v>
      </c>
      <c r="O782" s="172">
        <v>1.2920999999999999E-4</v>
      </c>
    </row>
    <row r="783" spans="2:15" x14ac:dyDescent="0.25">
      <c r="B783" t="str">
        <f t="shared" si="12"/>
        <v>Frequency0.01100</v>
      </c>
      <c r="C783" s="172" t="s">
        <v>114</v>
      </c>
      <c r="D783" s="172">
        <v>100</v>
      </c>
      <c r="E783" s="172">
        <v>1000</v>
      </c>
      <c r="F783" s="172">
        <v>0.01</v>
      </c>
      <c r="G783" s="172" t="s">
        <v>91</v>
      </c>
      <c r="H783" s="172" t="s">
        <v>704</v>
      </c>
      <c r="I783" s="172"/>
      <c r="J783" s="172"/>
      <c r="K783" s="172"/>
      <c r="L783" s="172">
        <v>1.3574000000000001E-3</v>
      </c>
      <c r="M783" s="172">
        <v>1.2799E-4</v>
      </c>
      <c r="N783" s="172">
        <v>1.3571E-3</v>
      </c>
      <c r="O783" s="172">
        <v>1.2799E-4</v>
      </c>
    </row>
    <row r="784" spans="2:15" x14ac:dyDescent="0.25">
      <c r="B784" t="str">
        <f t="shared" si="12"/>
        <v>Frequency0.1100</v>
      </c>
      <c r="C784" s="172" t="s">
        <v>114</v>
      </c>
      <c r="D784" s="172">
        <v>100</v>
      </c>
      <c r="E784" s="172">
        <v>1000</v>
      </c>
      <c r="F784" s="172">
        <v>0.1</v>
      </c>
      <c r="G784" s="172" t="s">
        <v>91</v>
      </c>
      <c r="H784" s="172" t="s">
        <v>704</v>
      </c>
      <c r="I784" s="172"/>
      <c r="J784" s="172"/>
      <c r="K784" s="172"/>
      <c r="L784" s="172">
        <v>6.8566000000000002E-2</v>
      </c>
      <c r="M784" s="172">
        <v>9.1516999999999998E-5</v>
      </c>
      <c r="N784" s="172">
        <v>6.8565000000000001E-2</v>
      </c>
      <c r="O784" s="172">
        <v>9.1518E-5</v>
      </c>
    </row>
    <row r="785" spans="2:15" x14ac:dyDescent="0.25">
      <c r="B785" t="str">
        <f t="shared" si="12"/>
        <v>Frequency1100</v>
      </c>
      <c r="C785" s="172" t="s">
        <v>114</v>
      </c>
      <c r="D785" s="172">
        <v>100</v>
      </c>
      <c r="E785" s="172">
        <v>1000</v>
      </c>
      <c r="F785" s="172">
        <v>1</v>
      </c>
      <c r="G785" s="172" t="s">
        <v>91</v>
      </c>
      <c r="H785" s="172" t="s">
        <v>704</v>
      </c>
      <c r="I785" s="172"/>
      <c r="J785" s="172"/>
      <c r="K785" s="172"/>
      <c r="L785" s="172">
        <v>0.57843999999999995</v>
      </c>
      <c r="M785" s="172">
        <v>1.571E-5</v>
      </c>
      <c r="N785" s="172">
        <v>0.57843999999999995</v>
      </c>
      <c r="O785" s="172">
        <v>1.571E-5</v>
      </c>
    </row>
    <row r="786" spans="2:15" x14ac:dyDescent="0.25">
      <c r="B786" t="str">
        <f t="shared" si="12"/>
        <v>Frequency10100</v>
      </c>
      <c r="C786" s="172" t="s">
        <v>114</v>
      </c>
      <c r="D786" s="172">
        <v>100</v>
      </c>
      <c r="E786" s="172">
        <v>1000</v>
      </c>
      <c r="F786" s="172">
        <v>10</v>
      </c>
      <c r="G786" s="172" t="s">
        <v>91</v>
      </c>
      <c r="H786" s="172" t="s">
        <v>704</v>
      </c>
      <c r="I786" s="172"/>
      <c r="J786" s="172"/>
      <c r="K786" s="172"/>
      <c r="L786" s="172">
        <v>5.7733999999999996</v>
      </c>
      <c r="M786" s="172">
        <v>1.5904000000000001E-6</v>
      </c>
      <c r="N786" s="172">
        <v>5.7719999999999994</v>
      </c>
      <c r="O786" s="172">
        <v>1.5904000000000001E-6</v>
      </c>
    </row>
    <row r="787" spans="2:15" x14ac:dyDescent="0.25">
      <c r="B787" t="str">
        <f t="shared" si="12"/>
        <v>Frequency0.0011000</v>
      </c>
      <c r="C787" s="172" t="s">
        <v>114</v>
      </c>
      <c r="D787" s="172">
        <v>1000</v>
      </c>
      <c r="E787" s="172">
        <v>10000</v>
      </c>
      <c r="F787" s="172">
        <v>1E-3</v>
      </c>
      <c r="G787" s="172" t="s">
        <v>91</v>
      </c>
      <c r="H787" s="172" t="s">
        <v>704</v>
      </c>
      <c r="I787" s="172"/>
      <c r="J787" s="172"/>
      <c r="K787" s="172"/>
      <c r="L787" s="172">
        <v>4.4000000000000002E-6</v>
      </c>
      <c r="M787" s="172">
        <v>1.2999999999999999E-4</v>
      </c>
      <c r="N787" s="172">
        <v>7.4137000000000003E-7</v>
      </c>
      <c r="O787" s="172">
        <v>1.2922000000000001E-4</v>
      </c>
    </row>
    <row r="788" spans="2:15" x14ac:dyDescent="0.25">
      <c r="B788" t="str">
        <f t="shared" si="12"/>
        <v>Frequency0.011000</v>
      </c>
      <c r="C788" s="172" t="s">
        <v>114</v>
      </c>
      <c r="D788" s="172">
        <v>1000</v>
      </c>
      <c r="E788" s="172">
        <v>10000</v>
      </c>
      <c r="F788" s="172">
        <v>0.01</v>
      </c>
      <c r="G788" s="172" t="s">
        <v>91</v>
      </c>
      <c r="H788" s="172" t="s">
        <v>704</v>
      </c>
      <c r="I788" s="172"/>
      <c r="J788" s="172"/>
      <c r="K788" s="172"/>
      <c r="L788" s="172">
        <v>1.9517999999999998E-4</v>
      </c>
      <c r="M788" s="172">
        <v>1.292E-4</v>
      </c>
      <c r="N788" s="172">
        <v>1.3836999999999999E-4</v>
      </c>
      <c r="O788" s="172">
        <v>1.2920999999999999E-4</v>
      </c>
    </row>
    <row r="789" spans="2:15" x14ac:dyDescent="0.25">
      <c r="B789" t="str">
        <f t="shared" si="12"/>
        <v>Frequency0.11000</v>
      </c>
      <c r="C789" s="172" t="s">
        <v>114</v>
      </c>
      <c r="D789" s="172">
        <v>1000</v>
      </c>
      <c r="E789" s="172">
        <v>10000</v>
      </c>
      <c r="F789" s="172">
        <v>0.1</v>
      </c>
      <c r="G789" s="172" t="s">
        <v>91</v>
      </c>
      <c r="H789" s="172" t="s">
        <v>704</v>
      </c>
      <c r="I789" s="172"/>
      <c r="J789" s="172"/>
      <c r="K789" s="172"/>
      <c r="L789" s="172">
        <v>1.3573999999999999E-2</v>
      </c>
      <c r="M789" s="172">
        <v>1.2799E-4</v>
      </c>
      <c r="N789" s="172">
        <v>1.3571E-2</v>
      </c>
      <c r="O789" s="172">
        <v>1.2799E-4</v>
      </c>
    </row>
    <row r="790" spans="2:15" x14ac:dyDescent="0.25">
      <c r="B790" t="str">
        <f t="shared" si="12"/>
        <v>Frequency11000</v>
      </c>
      <c r="C790" s="172" t="s">
        <v>114</v>
      </c>
      <c r="D790" s="172">
        <v>1000</v>
      </c>
      <c r="E790" s="172">
        <v>10000</v>
      </c>
      <c r="F790" s="172">
        <v>1</v>
      </c>
      <c r="G790" s="172" t="s">
        <v>91</v>
      </c>
      <c r="H790" s="172" t="s">
        <v>704</v>
      </c>
      <c r="I790" s="172"/>
      <c r="J790" s="172"/>
      <c r="K790" s="172"/>
      <c r="L790" s="172">
        <v>0.68565999999999994</v>
      </c>
      <c r="M790" s="172">
        <v>9.1516999999999998E-5</v>
      </c>
      <c r="N790" s="172">
        <v>0.68564999999999998</v>
      </c>
      <c r="O790" s="172">
        <v>9.1518E-5</v>
      </c>
    </row>
    <row r="791" spans="2:15" x14ac:dyDescent="0.25">
      <c r="B791" t="str">
        <f t="shared" si="12"/>
        <v>Frequency101000</v>
      </c>
      <c r="C791" s="172" t="s">
        <v>114</v>
      </c>
      <c r="D791" s="172">
        <v>1000</v>
      </c>
      <c r="E791" s="172">
        <v>10000</v>
      </c>
      <c r="F791" s="172">
        <v>10</v>
      </c>
      <c r="G791" s="172" t="s">
        <v>91</v>
      </c>
      <c r="H791" s="172" t="s">
        <v>704</v>
      </c>
      <c r="I791" s="172"/>
      <c r="J791" s="172"/>
      <c r="K791" s="172"/>
      <c r="L791" s="172">
        <v>5.7843999999999998</v>
      </c>
      <c r="M791" s="172">
        <v>1.571E-5</v>
      </c>
      <c r="N791" s="172">
        <v>5.7843999999999998</v>
      </c>
      <c r="O791" s="172">
        <v>1.571E-5</v>
      </c>
    </row>
    <row r="792" spans="2:15" x14ac:dyDescent="0.25">
      <c r="B792" t="str">
        <f t="shared" si="12"/>
        <v>Frequency1001000</v>
      </c>
      <c r="C792" s="172" t="s">
        <v>114</v>
      </c>
      <c r="D792" s="172">
        <v>1000</v>
      </c>
      <c r="E792" s="172">
        <v>10000</v>
      </c>
      <c r="F792" s="172">
        <v>100</v>
      </c>
      <c r="G792" s="172" t="s">
        <v>91</v>
      </c>
      <c r="H792" s="172" t="s">
        <v>704</v>
      </c>
      <c r="I792" s="172"/>
      <c r="J792" s="172"/>
      <c r="K792" s="172"/>
      <c r="L792" s="172">
        <v>57.733999999999995</v>
      </c>
      <c r="M792" s="172">
        <v>1.5904000000000001E-6</v>
      </c>
      <c r="N792" s="172">
        <v>57.72</v>
      </c>
      <c r="O792" s="172">
        <v>1.5904000000000001E-6</v>
      </c>
    </row>
    <row r="793" spans="2:15" x14ac:dyDescent="0.25">
      <c r="B793" t="str">
        <f t="shared" si="12"/>
        <v>Frequency0.04</v>
      </c>
      <c r="C793" s="172" t="s">
        <v>114</v>
      </c>
      <c r="D793" s="172">
        <v>0.04</v>
      </c>
      <c r="E793" s="172">
        <v>10000</v>
      </c>
      <c r="F793" s="172"/>
      <c r="G793" s="172" t="s">
        <v>91</v>
      </c>
      <c r="H793" s="172" t="s">
        <v>704</v>
      </c>
      <c r="I793" s="172"/>
      <c r="J793" s="172"/>
      <c r="K793" s="172"/>
      <c r="L793" s="172">
        <v>0</v>
      </c>
      <c r="M793" s="172">
        <v>1.2E-4</v>
      </c>
      <c r="N793" s="172">
        <v>0</v>
      </c>
      <c r="O793" s="172">
        <v>1.1561431585520311E-4</v>
      </c>
    </row>
    <row r="794" spans="2:15" x14ac:dyDescent="0.25">
      <c r="B794" t="str">
        <f t="shared" si="12"/>
        <v>CDE0.1-270</v>
      </c>
      <c r="C794" s="172" t="s">
        <v>1117</v>
      </c>
      <c r="D794" s="172">
        <v>-270</v>
      </c>
      <c r="E794" s="172">
        <v>149</v>
      </c>
      <c r="F794" s="172">
        <v>0.1</v>
      </c>
      <c r="G794" s="172" t="s">
        <v>5</v>
      </c>
      <c r="H794" s="172" t="s">
        <v>5</v>
      </c>
      <c r="I794" s="172"/>
      <c r="J794" s="172"/>
      <c r="K794" s="172"/>
      <c r="L794" s="172">
        <v>8.0416114790955937E-2</v>
      </c>
      <c r="M794" s="172">
        <v>0</v>
      </c>
      <c r="N794" s="172">
        <v>6.7383358109929237E-2</v>
      </c>
      <c r="O794" s="172">
        <v>0</v>
      </c>
    </row>
    <row r="795" spans="2:15" x14ac:dyDescent="0.25">
      <c r="B795" t="str">
        <f t="shared" si="12"/>
        <v>CDE0.1149.001</v>
      </c>
      <c r="C795" s="172" t="s">
        <v>1117</v>
      </c>
      <c r="D795" s="172">
        <v>149.001</v>
      </c>
      <c r="E795" s="172">
        <v>593</v>
      </c>
      <c r="F795" s="172">
        <v>0.1</v>
      </c>
      <c r="G795" s="172" t="s">
        <v>5</v>
      </c>
      <c r="H795" s="172" t="s">
        <v>5</v>
      </c>
      <c r="I795" s="172"/>
      <c r="J795" s="172"/>
      <c r="K795" s="172"/>
      <c r="L795" s="172">
        <v>6.9131377030250629E-2</v>
      </c>
      <c r="M795" s="172">
        <v>0</v>
      </c>
      <c r="N795" s="172">
        <v>6.7565680837230718E-2</v>
      </c>
      <c r="O795" s="172">
        <v>0</v>
      </c>
    </row>
    <row r="796" spans="2:15" x14ac:dyDescent="0.25">
      <c r="B796" t="str">
        <f t="shared" si="12"/>
        <v>CDE0.1593.001</v>
      </c>
      <c r="C796" s="172" t="s">
        <v>1117</v>
      </c>
      <c r="D796" s="172">
        <v>593.00099999999998</v>
      </c>
      <c r="E796" s="172">
        <v>1000</v>
      </c>
      <c r="F796" s="172">
        <v>0.1</v>
      </c>
      <c r="G796" s="172" t="s">
        <v>5</v>
      </c>
      <c r="H796" s="172" t="s">
        <v>5</v>
      </c>
      <c r="I796" s="172"/>
      <c r="J796" s="172"/>
      <c r="K796" s="172"/>
      <c r="L796" s="172">
        <v>7.1535916425773033E-2</v>
      </c>
      <c r="M796" s="172">
        <v>0</v>
      </c>
      <c r="N796" s="172">
        <v>7.0024004996679864E-2</v>
      </c>
      <c r="O796" s="172">
        <v>0</v>
      </c>
    </row>
    <row r="797" spans="2:15" x14ac:dyDescent="0.25">
      <c r="B797" t="str">
        <f t="shared" si="12"/>
        <v>CDE1-270</v>
      </c>
      <c r="C797" s="172" t="s">
        <v>1117</v>
      </c>
      <c r="D797" s="172">
        <v>-270</v>
      </c>
      <c r="E797" s="172">
        <v>149</v>
      </c>
      <c r="F797" s="172">
        <v>1</v>
      </c>
      <c r="G797" s="172" t="s">
        <v>5</v>
      </c>
      <c r="H797" s="172" t="s">
        <v>5</v>
      </c>
      <c r="I797" s="172"/>
      <c r="J797" s="172"/>
      <c r="K797" s="172"/>
      <c r="L797" s="172">
        <v>0.58501748283429622</v>
      </c>
      <c r="M797" s="172">
        <v>0</v>
      </c>
      <c r="N797" s="172">
        <v>0.57839477603983513</v>
      </c>
      <c r="O797" s="172">
        <v>0</v>
      </c>
    </row>
    <row r="798" spans="2:15" x14ac:dyDescent="0.25">
      <c r="B798" t="str">
        <f t="shared" si="12"/>
        <v>CDE1149.001</v>
      </c>
      <c r="C798" s="172" t="s">
        <v>1117</v>
      </c>
      <c r="D798" s="172">
        <v>149.001</v>
      </c>
      <c r="E798" s="172">
        <v>593</v>
      </c>
      <c r="F798" s="172">
        <v>1</v>
      </c>
      <c r="G798" s="172" t="s">
        <v>5</v>
      </c>
      <c r="H798" s="172" t="s">
        <v>5</v>
      </c>
      <c r="I798" s="172"/>
      <c r="J798" s="172"/>
      <c r="K798" s="172"/>
      <c r="L798" s="172">
        <v>0.57915561421728379</v>
      </c>
      <c r="M798" s="172">
        <v>0</v>
      </c>
      <c r="N798" s="172">
        <v>0.57841604509816169</v>
      </c>
      <c r="O798" s="172">
        <v>0</v>
      </c>
    </row>
    <row r="799" spans="2:15" x14ac:dyDescent="0.25">
      <c r="B799" t="str">
        <f t="shared" ref="B799:B862" si="13">CONCATENATE(C799,F799,D799,I799)</f>
        <v>CDE1593.001</v>
      </c>
      <c r="C799" s="172" t="s">
        <v>1117</v>
      </c>
      <c r="D799" s="172">
        <v>593.00099999999998</v>
      </c>
      <c r="E799" s="172">
        <v>1000</v>
      </c>
      <c r="F799" s="172">
        <v>1</v>
      </c>
      <c r="G799" s="172" t="s">
        <v>5</v>
      </c>
      <c r="H799" s="172" t="s">
        <v>5</v>
      </c>
      <c r="I799" s="172"/>
      <c r="J799" s="172"/>
      <c r="K799" s="172"/>
      <c r="L799" s="172">
        <v>0.5794475520080965</v>
      </c>
      <c r="M799" s="172">
        <v>0</v>
      </c>
      <c r="N799" s="172">
        <v>0.57870835597542147</v>
      </c>
      <c r="O799" s="172">
        <v>0</v>
      </c>
    </row>
    <row r="800" spans="2:15" x14ac:dyDescent="0.25">
      <c r="B800" t="str">
        <f t="shared" si="13"/>
        <v>CDJ0.1-210</v>
      </c>
      <c r="C800" s="172" t="s">
        <v>1119</v>
      </c>
      <c r="D800" s="172">
        <v>-210</v>
      </c>
      <c r="E800" s="172">
        <v>259.99900000000002</v>
      </c>
      <c r="F800" s="172">
        <v>0.1</v>
      </c>
      <c r="G800" s="172" t="s">
        <v>5</v>
      </c>
      <c r="H800" s="172" t="s">
        <v>5</v>
      </c>
      <c r="I800" s="172"/>
      <c r="J800" s="172"/>
      <c r="K800" s="172"/>
      <c r="L800" s="172">
        <v>9.1700325487327303E-2</v>
      </c>
      <c r="M800" s="172">
        <v>0</v>
      </c>
      <c r="N800" s="172">
        <v>7.0601222970141056E-2</v>
      </c>
      <c r="O800" s="172">
        <v>0</v>
      </c>
    </row>
    <row r="801" spans="2:15" x14ac:dyDescent="0.25">
      <c r="B801" t="str">
        <f t="shared" si="13"/>
        <v>CDJ0.1260</v>
      </c>
      <c r="C801" s="172" t="s">
        <v>1119</v>
      </c>
      <c r="D801" s="172">
        <v>260</v>
      </c>
      <c r="E801" s="172">
        <v>732</v>
      </c>
      <c r="F801" s="172">
        <v>0.1</v>
      </c>
      <c r="G801" s="172" t="s">
        <v>5</v>
      </c>
      <c r="H801" s="172" t="s">
        <v>5</v>
      </c>
      <c r="I801" s="172"/>
      <c r="J801" s="172"/>
      <c r="K801" s="172"/>
      <c r="L801" s="172">
        <v>7.3715325850867083E-2</v>
      </c>
      <c r="M801" s="172">
        <v>0</v>
      </c>
      <c r="N801" s="172">
        <v>6.8215378811112531E-2</v>
      </c>
      <c r="O801" s="172">
        <v>0</v>
      </c>
    </row>
    <row r="802" spans="2:15" x14ac:dyDescent="0.25">
      <c r="B802" t="str">
        <f t="shared" si="13"/>
        <v>CDJ0.1732.001</v>
      </c>
      <c r="C802" s="172" t="s">
        <v>1119</v>
      </c>
      <c r="D802" s="172">
        <v>732.00099999999998</v>
      </c>
      <c r="E802" s="172">
        <v>1200</v>
      </c>
      <c r="F802" s="172">
        <v>0.1</v>
      </c>
      <c r="G802" s="172" t="s">
        <v>5</v>
      </c>
      <c r="H802" s="172" t="s">
        <v>5</v>
      </c>
      <c r="I802" s="172"/>
      <c r="J802" s="172"/>
      <c r="K802" s="172"/>
      <c r="L802" s="172">
        <v>7.6446990367805071E-2</v>
      </c>
      <c r="M802" s="172">
        <v>0</v>
      </c>
      <c r="N802" s="172">
        <v>7.1753450308816746E-2</v>
      </c>
      <c r="O802" s="172">
        <v>0</v>
      </c>
    </row>
    <row r="803" spans="2:15" x14ac:dyDescent="0.25">
      <c r="B803" t="str">
        <f t="shared" si="13"/>
        <v>CDJ1-210</v>
      </c>
      <c r="C803" s="172" t="s">
        <v>1119</v>
      </c>
      <c r="D803" s="172">
        <v>-210</v>
      </c>
      <c r="E803" s="172">
        <v>259.99900000000002</v>
      </c>
      <c r="F803" s="172">
        <v>1</v>
      </c>
      <c r="G803" s="172" t="s">
        <v>5</v>
      </c>
      <c r="H803" s="172" t="s">
        <v>5</v>
      </c>
      <c r="I803" s="172"/>
      <c r="J803" s="172"/>
      <c r="K803" s="172"/>
      <c r="L803" s="172">
        <v>0.59049318431569431</v>
      </c>
      <c r="M803" s="172">
        <v>0</v>
      </c>
      <c r="N803" s="172">
        <v>0.57877848326011538</v>
      </c>
      <c r="O803" s="172">
        <v>0</v>
      </c>
    </row>
    <row r="804" spans="2:15" x14ac:dyDescent="0.25">
      <c r="B804" t="str">
        <f t="shared" si="13"/>
        <v>CDJ1260</v>
      </c>
      <c r="C804" s="172" t="s">
        <v>1119</v>
      </c>
      <c r="D804" s="172">
        <v>260</v>
      </c>
      <c r="E804" s="172">
        <v>732</v>
      </c>
      <c r="F804" s="172">
        <v>1</v>
      </c>
      <c r="G804" s="172" t="s">
        <v>5</v>
      </c>
      <c r="H804" s="172" t="s">
        <v>5</v>
      </c>
      <c r="I804" s="172"/>
      <c r="J804" s="172"/>
      <c r="K804" s="172"/>
      <c r="L804" s="172">
        <v>0.58165565510631068</v>
      </c>
      <c r="M804" s="172">
        <v>0</v>
      </c>
      <c r="N804" s="172">
        <v>0.57849229718842732</v>
      </c>
      <c r="O804" s="172">
        <v>0</v>
      </c>
    </row>
    <row r="805" spans="2:15" x14ac:dyDescent="0.25">
      <c r="B805" t="str">
        <f t="shared" si="13"/>
        <v>CDJ1732.001</v>
      </c>
      <c r="C805" s="172" t="s">
        <v>1119</v>
      </c>
      <c r="D805" s="172">
        <v>732.00099999999998</v>
      </c>
      <c r="E805" s="172">
        <v>1200</v>
      </c>
      <c r="F805" s="172">
        <v>1</v>
      </c>
      <c r="G805" s="172" t="s">
        <v>5</v>
      </c>
      <c r="H805" s="172" t="s">
        <v>5</v>
      </c>
      <c r="I805" s="172"/>
      <c r="J805" s="172"/>
      <c r="K805" s="172"/>
      <c r="L805" s="172">
        <v>0.58131824025358236</v>
      </c>
      <c r="M805" s="172">
        <v>0</v>
      </c>
      <c r="N805" s="172">
        <v>0.5789201651620195</v>
      </c>
      <c r="O805" s="172">
        <v>0</v>
      </c>
    </row>
    <row r="806" spans="2:15" x14ac:dyDescent="0.25">
      <c r="B806" t="str">
        <f t="shared" si="13"/>
        <v>CDK0.1-270</v>
      </c>
      <c r="C806" s="172" t="s">
        <v>1121</v>
      </c>
      <c r="D806" s="172">
        <v>-270</v>
      </c>
      <c r="E806" s="172">
        <v>-240.001</v>
      </c>
      <c r="F806" s="172">
        <v>0.1</v>
      </c>
      <c r="G806" s="172" t="s">
        <v>5</v>
      </c>
      <c r="H806" s="172" t="s">
        <v>5</v>
      </c>
      <c r="I806" s="172"/>
      <c r="J806" s="172"/>
      <c r="K806" s="172"/>
      <c r="L806" s="172">
        <v>0.45662971581354272</v>
      </c>
      <c r="M806" s="172">
        <v>0</v>
      </c>
      <c r="N806" s="172">
        <v>0.45079213868725393</v>
      </c>
      <c r="O806" s="172">
        <v>0</v>
      </c>
    </row>
    <row r="807" spans="2:15" x14ac:dyDescent="0.25">
      <c r="B807" t="str">
        <f t="shared" si="13"/>
        <v>CDK0.1-240</v>
      </c>
      <c r="C807" s="172" t="s">
        <v>1121</v>
      </c>
      <c r="D807" s="172">
        <v>-240</v>
      </c>
      <c r="E807" s="172">
        <v>259.99900000000002</v>
      </c>
      <c r="F807" s="172">
        <v>0.1</v>
      </c>
      <c r="G807" s="172" t="s">
        <v>5</v>
      </c>
      <c r="H807" s="172" t="s">
        <v>5</v>
      </c>
      <c r="I807" s="172"/>
      <c r="J807" s="172"/>
      <c r="K807" s="172"/>
      <c r="L807" s="172">
        <v>0.11391651266135924</v>
      </c>
      <c r="M807" s="172">
        <v>0</v>
      </c>
      <c r="N807" s="172">
        <v>9.1809139066041254E-2</v>
      </c>
      <c r="O807" s="172">
        <v>0</v>
      </c>
    </row>
    <row r="808" spans="2:15" x14ac:dyDescent="0.25">
      <c r="B808" t="str">
        <f t="shared" si="13"/>
        <v>CDK0.1260</v>
      </c>
      <c r="C808" s="172" t="s">
        <v>1121</v>
      </c>
      <c r="D808" s="172">
        <v>260</v>
      </c>
      <c r="E808" s="172">
        <v>816</v>
      </c>
      <c r="F808" s="172">
        <v>0.1</v>
      </c>
      <c r="G808" s="172" t="s">
        <v>5</v>
      </c>
      <c r="H808" s="172" t="s">
        <v>5</v>
      </c>
      <c r="I808" s="172"/>
      <c r="J808" s="172"/>
      <c r="K808" s="172"/>
      <c r="L808" s="172">
        <v>8.0979848000187649E-2</v>
      </c>
      <c r="M808" s="172">
        <v>0</v>
      </c>
      <c r="N808" s="172">
        <v>6.9993098181945282E-2</v>
      </c>
      <c r="O808" s="172">
        <v>0</v>
      </c>
    </row>
    <row r="809" spans="2:15" x14ac:dyDescent="0.25">
      <c r="B809" t="str">
        <f t="shared" si="13"/>
        <v>CDK0.1816.001</v>
      </c>
      <c r="C809" s="172" t="s">
        <v>1121</v>
      </c>
      <c r="D809" s="172">
        <v>816.00099999999998</v>
      </c>
      <c r="E809" s="172">
        <v>1371</v>
      </c>
      <c r="F809" s="172">
        <v>0.1</v>
      </c>
      <c r="G809" s="172" t="s">
        <v>5</v>
      </c>
      <c r="H809" s="172" t="s">
        <v>5</v>
      </c>
      <c r="I809" s="172"/>
      <c r="J809" s="172"/>
      <c r="K809" s="172"/>
      <c r="L809" s="172">
        <v>9.0471350074947943E-2</v>
      </c>
      <c r="M809" s="172">
        <v>0</v>
      </c>
      <c r="N809" s="172">
        <v>7.6709093372671983E-2</v>
      </c>
      <c r="O809" s="172">
        <v>0</v>
      </c>
    </row>
    <row r="810" spans="2:15" x14ac:dyDescent="0.25">
      <c r="B810" t="str">
        <f t="shared" si="13"/>
        <v>CDK1-270</v>
      </c>
      <c r="C810" s="172" t="s">
        <v>1121</v>
      </c>
      <c r="D810" s="172">
        <v>-270</v>
      </c>
      <c r="E810" s="172">
        <v>-240.001</v>
      </c>
      <c r="F810" s="172">
        <v>1</v>
      </c>
      <c r="G810" s="172" t="s">
        <v>5</v>
      </c>
      <c r="H810" s="172" t="s">
        <v>5</v>
      </c>
      <c r="I810" s="172"/>
      <c r="J810" s="172"/>
      <c r="K810" s="172"/>
      <c r="L810" s="172">
        <v>0.74458185080563311</v>
      </c>
      <c r="M810" s="172">
        <v>0</v>
      </c>
      <c r="N810" s="172">
        <v>0.73021473026927386</v>
      </c>
      <c r="O810" s="172">
        <v>0</v>
      </c>
    </row>
    <row r="811" spans="2:15" x14ac:dyDescent="0.25">
      <c r="B811" t="str">
        <f t="shared" si="13"/>
        <v>CDK1-240</v>
      </c>
      <c r="C811" s="172" t="s">
        <v>1121</v>
      </c>
      <c r="D811" s="172">
        <v>-240</v>
      </c>
      <c r="E811" s="172">
        <v>259.99900000000002</v>
      </c>
      <c r="F811" s="172">
        <v>1</v>
      </c>
      <c r="G811" s="172" t="s">
        <v>5</v>
      </c>
      <c r="H811" s="172" t="s">
        <v>5</v>
      </c>
      <c r="I811" s="172"/>
      <c r="J811" s="172"/>
      <c r="K811" s="172"/>
      <c r="L811" s="172">
        <v>0.59717763971833326</v>
      </c>
      <c r="M811" s="172">
        <v>0</v>
      </c>
      <c r="N811" s="172">
        <v>0.58174643790576641</v>
      </c>
      <c r="O811" s="172">
        <v>0</v>
      </c>
    </row>
    <row r="812" spans="2:15" x14ac:dyDescent="0.25">
      <c r="B812" t="str">
        <f t="shared" si="13"/>
        <v>CDK1260</v>
      </c>
      <c r="C812" s="172" t="s">
        <v>1121</v>
      </c>
      <c r="D812" s="172">
        <v>260</v>
      </c>
      <c r="E812" s="172">
        <v>816</v>
      </c>
      <c r="F812" s="172">
        <v>1</v>
      </c>
      <c r="G812" s="172" t="s">
        <v>5</v>
      </c>
      <c r="H812" s="172" t="s">
        <v>5</v>
      </c>
      <c r="I812" s="172"/>
      <c r="J812" s="172"/>
      <c r="K812" s="172"/>
      <c r="L812" s="172">
        <v>0.58440896788910746</v>
      </c>
      <c r="M812" s="172">
        <v>0</v>
      </c>
      <c r="N812" s="172">
        <v>0.57870461704837606</v>
      </c>
      <c r="O812" s="172">
        <v>0</v>
      </c>
    </row>
    <row r="813" spans="2:15" x14ac:dyDescent="0.25">
      <c r="B813" t="str">
        <f t="shared" si="13"/>
        <v>CDK1816.001</v>
      </c>
      <c r="C813" s="172" t="s">
        <v>1121</v>
      </c>
      <c r="D813" s="172">
        <v>816.00099999999998</v>
      </c>
      <c r="E813" s="172">
        <v>1371</v>
      </c>
      <c r="F813" s="172">
        <v>1</v>
      </c>
      <c r="G813" s="172" t="s">
        <v>5</v>
      </c>
      <c r="H813" s="172" t="s">
        <v>5</v>
      </c>
      <c r="I813" s="172"/>
      <c r="J813" s="172"/>
      <c r="K813" s="172"/>
      <c r="L813" s="172">
        <v>0.58744140620096175</v>
      </c>
      <c r="M813" s="172">
        <v>0</v>
      </c>
      <c r="N813" s="172">
        <v>0.57955524758736976</v>
      </c>
      <c r="O813" s="172">
        <v>0</v>
      </c>
    </row>
    <row r="814" spans="2:15" x14ac:dyDescent="0.25">
      <c r="B814" t="str">
        <f t="shared" si="13"/>
        <v>CDN0.1-270</v>
      </c>
      <c r="C814" s="172" t="s">
        <v>1122</v>
      </c>
      <c r="D814" s="172">
        <v>-270</v>
      </c>
      <c r="E814" s="172">
        <v>-240.001</v>
      </c>
      <c r="F814" s="172">
        <v>0.1</v>
      </c>
      <c r="G814" s="172" t="s">
        <v>5</v>
      </c>
      <c r="H814" s="172" t="s">
        <v>5</v>
      </c>
      <c r="I814" s="172"/>
      <c r="J814" s="172"/>
      <c r="K814" s="172"/>
      <c r="L814" s="172">
        <v>0.83169968409120354</v>
      </c>
      <c r="M814" s="172">
        <v>0</v>
      </c>
      <c r="N814" s="172">
        <v>0.8287673205320536</v>
      </c>
      <c r="O814" s="172">
        <v>0</v>
      </c>
    </row>
    <row r="815" spans="2:15" x14ac:dyDescent="0.25">
      <c r="B815" t="str">
        <f t="shared" si="13"/>
        <v>CDN0.1-240</v>
      </c>
      <c r="C815" s="172" t="s">
        <v>1122</v>
      </c>
      <c r="D815" s="172">
        <v>-240</v>
      </c>
      <c r="E815" s="172">
        <v>-101.001</v>
      </c>
      <c r="F815" s="172">
        <v>0.1</v>
      </c>
      <c r="G815" s="172" t="s">
        <v>5</v>
      </c>
      <c r="H815" s="172" t="s">
        <v>5</v>
      </c>
      <c r="I815" s="172"/>
      <c r="J815" s="172"/>
      <c r="K815" s="172"/>
      <c r="L815" s="172">
        <v>0.14223641480010055</v>
      </c>
      <c r="M815" s="172">
        <v>0</v>
      </c>
      <c r="N815" s="172">
        <v>0.12394395814100075</v>
      </c>
      <c r="O815" s="172">
        <v>0</v>
      </c>
    </row>
    <row r="816" spans="2:15" x14ac:dyDescent="0.25">
      <c r="B816" t="str">
        <f t="shared" si="13"/>
        <v>CDN0.1-101</v>
      </c>
      <c r="C816" s="172" t="s">
        <v>1122</v>
      </c>
      <c r="D816" s="172">
        <v>-101</v>
      </c>
      <c r="E816" s="172">
        <v>371</v>
      </c>
      <c r="F816" s="172">
        <v>0.1</v>
      </c>
      <c r="G816" s="172" t="s">
        <v>5</v>
      </c>
      <c r="H816" s="172" t="s">
        <v>5</v>
      </c>
      <c r="I816" s="172"/>
      <c r="J816" s="172"/>
      <c r="K816" s="172"/>
      <c r="L816" s="172">
        <v>9.0241070338408585E-2</v>
      </c>
      <c r="M816" s="172">
        <v>0</v>
      </c>
      <c r="N816" s="172">
        <v>6.8695223751141607E-2</v>
      </c>
      <c r="O816" s="172">
        <v>0</v>
      </c>
    </row>
    <row r="817" spans="2:15" x14ac:dyDescent="0.25">
      <c r="B817" t="str">
        <f t="shared" si="13"/>
        <v>CDN0.1371.001</v>
      </c>
      <c r="C817" s="172" t="s">
        <v>1122</v>
      </c>
      <c r="D817" s="172">
        <v>371.00099999999998</v>
      </c>
      <c r="E817" s="172">
        <v>816</v>
      </c>
      <c r="F817" s="172">
        <v>0.1</v>
      </c>
      <c r="G817" s="172" t="s">
        <v>5</v>
      </c>
      <c r="H817" s="172" t="s">
        <v>5</v>
      </c>
      <c r="I817" s="172"/>
      <c r="J817" s="172"/>
      <c r="K817" s="172"/>
      <c r="L817" s="172">
        <v>8.1513450310496477E-2</v>
      </c>
      <c r="M817" s="172">
        <v>0</v>
      </c>
      <c r="N817" s="172">
        <v>6.9463811046980517E-2</v>
      </c>
      <c r="O817" s="172">
        <v>0</v>
      </c>
    </row>
    <row r="818" spans="2:15" x14ac:dyDescent="0.25">
      <c r="B818" t="str">
        <f t="shared" si="13"/>
        <v>CDN0.1816.001</v>
      </c>
      <c r="C818" s="172" t="s">
        <v>1122</v>
      </c>
      <c r="D818" s="172">
        <v>816.00099999999998</v>
      </c>
      <c r="E818" s="172">
        <v>1300</v>
      </c>
      <c r="F818" s="172">
        <v>0.1</v>
      </c>
      <c r="G818" s="172" t="s">
        <v>5</v>
      </c>
      <c r="H818" s="172" t="s">
        <v>5</v>
      </c>
      <c r="I818" s="172"/>
      <c r="J818" s="172"/>
      <c r="K818" s="172"/>
      <c r="L818" s="172">
        <v>8.6273835810220023E-2</v>
      </c>
      <c r="M818" s="172">
        <v>0</v>
      </c>
      <c r="N818" s="172">
        <v>7.3915043541437034E-2</v>
      </c>
      <c r="O818" s="172">
        <v>0</v>
      </c>
    </row>
    <row r="819" spans="2:15" x14ac:dyDescent="0.25">
      <c r="B819" t="str">
        <f t="shared" si="13"/>
        <v>CDN1-270</v>
      </c>
      <c r="C819" s="172" t="s">
        <v>1122</v>
      </c>
      <c r="D819" s="172">
        <v>-270</v>
      </c>
      <c r="E819" s="172">
        <v>-240.001</v>
      </c>
      <c r="F819" s="172">
        <v>1</v>
      </c>
      <c r="G819" s="172" t="s">
        <v>5</v>
      </c>
      <c r="H819" s="172" t="s">
        <v>5</v>
      </c>
      <c r="I819" s="172"/>
      <c r="J819" s="172"/>
      <c r="K819" s="172"/>
      <c r="L819" s="172">
        <v>1.018003754081483</v>
      </c>
      <c r="M819" s="172">
        <v>0</v>
      </c>
      <c r="N819" s="172">
        <v>1.0083924194389207</v>
      </c>
      <c r="O819" s="172">
        <v>0</v>
      </c>
    </row>
    <row r="820" spans="2:15" x14ac:dyDescent="0.25">
      <c r="B820" t="str">
        <f t="shared" si="13"/>
        <v>CDN1-240</v>
      </c>
      <c r="C820" s="172" t="s">
        <v>1122</v>
      </c>
      <c r="D820" s="172">
        <v>-240</v>
      </c>
      <c r="E820" s="172">
        <v>-101.001</v>
      </c>
      <c r="F820" s="172">
        <v>1</v>
      </c>
      <c r="G820" s="172" t="s">
        <v>5</v>
      </c>
      <c r="H820" s="172" t="s">
        <v>5</v>
      </c>
      <c r="I820" s="172"/>
      <c r="J820" s="172"/>
      <c r="K820" s="172"/>
      <c r="L820" s="172">
        <v>0.60401860608905977</v>
      </c>
      <c r="M820" s="172">
        <v>0</v>
      </c>
      <c r="N820" s="172">
        <v>0.58767516942581322</v>
      </c>
      <c r="O820" s="172">
        <v>0</v>
      </c>
    </row>
    <row r="821" spans="2:15" x14ac:dyDescent="0.25">
      <c r="B821" t="str">
        <f t="shared" si="13"/>
        <v>CDN1-101</v>
      </c>
      <c r="C821" s="172" t="s">
        <v>1122</v>
      </c>
      <c r="D821" s="172">
        <v>-101</v>
      </c>
      <c r="E821" s="172">
        <v>371</v>
      </c>
      <c r="F821" s="172">
        <v>1</v>
      </c>
      <c r="G821" s="172" t="s">
        <v>5</v>
      </c>
      <c r="H821" s="172" t="s">
        <v>5</v>
      </c>
      <c r="I821" s="172"/>
      <c r="J821" s="172"/>
      <c r="K821" s="172"/>
      <c r="L821" s="172">
        <v>0.59026833034191184</v>
      </c>
      <c r="M821" s="172">
        <v>0</v>
      </c>
      <c r="N821" s="172">
        <v>0.57854907636795994</v>
      </c>
      <c r="O821" s="172">
        <v>0</v>
      </c>
    </row>
    <row r="822" spans="2:15" x14ac:dyDescent="0.25">
      <c r="B822" t="str">
        <f t="shared" si="13"/>
        <v>CDN1371.001</v>
      </c>
      <c r="C822" s="172" t="s">
        <v>1122</v>
      </c>
      <c r="D822" s="172">
        <v>371.00099999999998</v>
      </c>
      <c r="E822" s="172">
        <v>816</v>
      </c>
      <c r="F822" s="172">
        <v>1</v>
      </c>
      <c r="G822" s="172" t="s">
        <v>5</v>
      </c>
      <c r="H822" s="172" t="s">
        <v>5</v>
      </c>
      <c r="I822" s="172"/>
      <c r="J822" s="172"/>
      <c r="K822" s="172"/>
      <c r="L822" s="172">
        <v>0.58489495397940938</v>
      </c>
      <c r="M822" s="172">
        <v>0</v>
      </c>
      <c r="N822" s="172">
        <v>0.5786408394204221</v>
      </c>
      <c r="O822" s="172">
        <v>0</v>
      </c>
    </row>
    <row r="823" spans="2:15" x14ac:dyDescent="0.25">
      <c r="B823" t="str">
        <f t="shared" si="13"/>
        <v>CDN1816.001</v>
      </c>
      <c r="C823" s="172" t="s">
        <v>1122</v>
      </c>
      <c r="D823" s="172">
        <v>816.00099999999998</v>
      </c>
      <c r="E823" s="172">
        <v>1300</v>
      </c>
      <c r="F823" s="172">
        <v>1</v>
      </c>
      <c r="G823" s="172" t="s">
        <v>5</v>
      </c>
      <c r="H823" s="172" t="s">
        <v>5</v>
      </c>
      <c r="I823" s="172"/>
      <c r="J823" s="172"/>
      <c r="K823" s="172"/>
      <c r="L823" s="172">
        <v>0.58598839407998327</v>
      </c>
      <c r="M823" s="172">
        <v>0</v>
      </c>
      <c r="N823" s="172">
        <v>0.57919205248495309</v>
      </c>
      <c r="O823" s="172">
        <v>0</v>
      </c>
    </row>
    <row r="824" spans="2:15" x14ac:dyDescent="0.25">
      <c r="B824" t="str">
        <f t="shared" si="13"/>
        <v>CDR0.1-50</v>
      </c>
      <c r="C824" s="172" t="s">
        <v>1123</v>
      </c>
      <c r="D824" s="172">
        <v>-50</v>
      </c>
      <c r="E824" s="172">
        <v>-1E-3</v>
      </c>
      <c r="F824" s="172">
        <v>0.1</v>
      </c>
      <c r="G824" s="172" t="s">
        <v>5</v>
      </c>
      <c r="H824" s="172" t="s">
        <v>5</v>
      </c>
      <c r="I824" s="172"/>
      <c r="J824" s="172"/>
      <c r="K824" s="172"/>
      <c r="L824" s="172">
        <v>0.1508461818335437</v>
      </c>
      <c r="M824" s="172">
        <v>0</v>
      </c>
      <c r="N824" s="172">
        <v>0.1339364929883019</v>
      </c>
      <c r="O824" s="172">
        <v>0</v>
      </c>
    </row>
    <row r="825" spans="2:15" x14ac:dyDescent="0.25">
      <c r="B825" t="str">
        <f t="shared" si="13"/>
        <v>CDR0.10</v>
      </c>
      <c r="C825" s="172" t="s">
        <v>1123</v>
      </c>
      <c r="D825" s="172">
        <v>0</v>
      </c>
      <c r="E825" s="172">
        <v>593</v>
      </c>
      <c r="F825" s="172">
        <v>0.1</v>
      </c>
      <c r="G825" s="172" t="s">
        <v>5</v>
      </c>
      <c r="H825" s="172" t="s">
        <v>5</v>
      </c>
      <c r="I825" s="172"/>
      <c r="J825" s="172"/>
      <c r="K825" s="172"/>
      <c r="L825" s="172">
        <v>0.11485242542493272</v>
      </c>
      <c r="M825" s="172">
        <v>0</v>
      </c>
      <c r="N825" s="172">
        <v>9.1517720722473439E-2</v>
      </c>
      <c r="O825" s="172">
        <v>0</v>
      </c>
    </row>
    <row r="826" spans="2:15" x14ac:dyDescent="0.25">
      <c r="B826" t="str">
        <f t="shared" si="13"/>
        <v>CDR0.1593.001</v>
      </c>
      <c r="C826" s="172" t="s">
        <v>1123</v>
      </c>
      <c r="D826" s="172">
        <v>593.00099999999998</v>
      </c>
      <c r="E826" s="172">
        <v>1204</v>
      </c>
      <c r="F826" s="172">
        <v>0.1</v>
      </c>
      <c r="G826" s="172" t="s">
        <v>5</v>
      </c>
      <c r="H826" s="172" t="s">
        <v>5</v>
      </c>
      <c r="I826" s="172"/>
      <c r="J826" s="172"/>
      <c r="K826" s="172"/>
      <c r="L826" s="172">
        <v>0.1006324448339799</v>
      </c>
      <c r="M826" s="172">
        <v>0</v>
      </c>
      <c r="N826" s="172">
        <v>7.7848530842665242E-2</v>
      </c>
      <c r="O826" s="172">
        <v>0</v>
      </c>
    </row>
    <row r="827" spans="2:15" x14ac:dyDescent="0.25">
      <c r="B827" t="str">
        <f t="shared" si="13"/>
        <v>CDR0.11204.001</v>
      </c>
      <c r="C827" s="172" t="s">
        <v>1123</v>
      </c>
      <c r="D827" s="172">
        <v>1204.001</v>
      </c>
      <c r="E827" s="172">
        <v>1768</v>
      </c>
      <c r="F827" s="172">
        <v>0.1</v>
      </c>
      <c r="G827" s="172" t="s">
        <v>5</v>
      </c>
      <c r="H827" s="172" t="s">
        <v>5</v>
      </c>
      <c r="I827" s="172"/>
      <c r="J827" s="172"/>
      <c r="K827" s="172"/>
      <c r="L827" s="172">
        <v>0.10871915613391323</v>
      </c>
      <c r="M827" s="172">
        <v>0</v>
      </c>
      <c r="N827" s="172">
        <v>8.8053164120135932E-2</v>
      </c>
      <c r="O827" s="172">
        <v>0</v>
      </c>
    </row>
    <row r="828" spans="2:15" x14ac:dyDescent="0.25">
      <c r="B828" t="str">
        <f t="shared" si="13"/>
        <v>CDR1-50</v>
      </c>
      <c r="C828" s="172" t="s">
        <v>1123</v>
      </c>
      <c r="D828" s="172">
        <v>-50</v>
      </c>
      <c r="E828" s="172">
        <v>-1E-3</v>
      </c>
      <c r="F828" s="172">
        <v>1</v>
      </c>
      <c r="G828" s="172" t="s">
        <v>5</v>
      </c>
      <c r="H828" s="172" t="s">
        <v>5</v>
      </c>
      <c r="I828" s="172"/>
      <c r="J828" s="172"/>
      <c r="K828" s="172"/>
      <c r="L828" s="172">
        <v>0.60597139357647722</v>
      </c>
      <c r="M828" s="172">
        <v>0</v>
      </c>
      <c r="N828" s="172">
        <v>0.58986353011014803</v>
      </c>
      <c r="O828" s="172">
        <v>0</v>
      </c>
    </row>
    <row r="829" spans="2:15" x14ac:dyDescent="0.25">
      <c r="B829" t="str">
        <f t="shared" si="13"/>
        <v>CDR10</v>
      </c>
      <c r="C829" s="172" t="s">
        <v>1123</v>
      </c>
      <c r="D829" s="172">
        <v>0</v>
      </c>
      <c r="E829" s="172">
        <v>593</v>
      </c>
      <c r="F829" s="172">
        <v>1</v>
      </c>
      <c r="G829" s="172" t="s">
        <v>5</v>
      </c>
      <c r="H829" s="172" t="s">
        <v>5</v>
      </c>
      <c r="I829" s="172"/>
      <c r="J829" s="172"/>
      <c r="K829" s="172"/>
      <c r="L829" s="172">
        <v>0.59802829271301972</v>
      </c>
      <c r="M829" s="172">
        <v>0</v>
      </c>
      <c r="N829" s="172">
        <v>0.58170051848544602</v>
      </c>
      <c r="O829" s="172">
        <v>0</v>
      </c>
    </row>
    <row r="830" spans="2:15" x14ac:dyDescent="0.25">
      <c r="B830" t="str">
        <f t="shared" si="13"/>
        <v>CDR1593.001</v>
      </c>
      <c r="C830" s="172" t="s">
        <v>1123</v>
      </c>
      <c r="D830" s="172">
        <v>593.00099999999998</v>
      </c>
      <c r="E830" s="172">
        <v>1204</v>
      </c>
      <c r="F830" s="172">
        <v>1</v>
      </c>
      <c r="G830" s="172" t="s">
        <v>5</v>
      </c>
      <c r="H830" s="172" t="s">
        <v>5</v>
      </c>
      <c r="I830" s="172"/>
      <c r="J830" s="172"/>
      <c r="K830" s="172"/>
      <c r="L830" s="172">
        <v>0.59357086733596687</v>
      </c>
      <c r="M830" s="172">
        <v>0</v>
      </c>
      <c r="N830" s="172">
        <v>0.5797071620692309</v>
      </c>
      <c r="O830" s="172">
        <v>0</v>
      </c>
    </row>
    <row r="831" spans="2:15" x14ac:dyDescent="0.25">
      <c r="B831" t="str">
        <f t="shared" si="13"/>
        <v>CDR11204.001</v>
      </c>
      <c r="C831" s="172" t="s">
        <v>1123</v>
      </c>
      <c r="D831" s="172">
        <v>1204.001</v>
      </c>
      <c r="E831" s="172">
        <v>1768</v>
      </c>
      <c r="F831" s="172">
        <v>1</v>
      </c>
      <c r="G831" s="172" t="s">
        <v>5</v>
      </c>
      <c r="H831" s="172" t="s">
        <v>5</v>
      </c>
      <c r="I831" s="172"/>
      <c r="J831" s="172"/>
      <c r="K831" s="172"/>
      <c r="L831" s="172">
        <v>0.59499524410467197</v>
      </c>
      <c r="M831" s="172">
        <v>0</v>
      </c>
      <c r="N831" s="172">
        <v>0.58116551834358487</v>
      </c>
      <c r="O831" s="172">
        <v>0</v>
      </c>
    </row>
    <row r="832" spans="2:15" x14ac:dyDescent="0.25">
      <c r="B832" t="str">
        <f t="shared" si="13"/>
        <v>CDS0.1-50</v>
      </c>
      <c r="C832" s="172" t="s">
        <v>1126</v>
      </c>
      <c r="D832" s="172">
        <v>-50</v>
      </c>
      <c r="E832" s="172">
        <v>-1E-3</v>
      </c>
      <c r="F832" s="172">
        <v>0.1</v>
      </c>
      <c r="G832" s="172" t="s">
        <v>5</v>
      </c>
      <c r="H832" s="172" t="s">
        <v>5</v>
      </c>
      <c r="I832" s="172"/>
      <c r="J832" s="172"/>
      <c r="K832" s="172"/>
      <c r="L832" s="172">
        <v>0.131494226346172</v>
      </c>
      <c r="M832" s="172">
        <v>0</v>
      </c>
      <c r="N832" s="172">
        <v>0.11169218926417922</v>
      </c>
      <c r="O832" s="172">
        <v>0</v>
      </c>
    </row>
    <row r="833" spans="2:15" x14ac:dyDescent="0.25">
      <c r="B833" t="str">
        <f t="shared" si="13"/>
        <v>CDS0.10</v>
      </c>
      <c r="C833" s="172" t="s">
        <v>1126</v>
      </c>
      <c r="D833" s="172">
        <v>0</v>
      </c>
      <c r="E833" s="172">
        <v>593</v>
      </c>
      <c r="F833" s="172">
        <v>0.1</v>
      </c>
      <c r="G833" s="172" t="s">
        <v>5</v>
      </c>
      <c r="H833" s="172" t="s">
        <v>5</v>
      </c>
      <c r="I833" s="172"/>
      <c r="J833" s="172"/>
      <c r="K833" s="172"/>
      <c r="L833" s="172">
        <v>0.10975729732880288</v>
      </c>
      <c r="M833" s="172">
        <v>0</v>
      </c>
      <c r="N833" s="172">
        <v>8.566265772622407E-2</v>
      </c>
      <c r="O833" s="172">
        <v>0</v>
      </c>
    </row>
    <row r="834" spans="2:15" x14ac:dyDescent="0.25">
      <c r="B834" t="str">
        <f t="shared" si="13"/>
        <v>CDS0.1593.001</v>
      </c>
      <c r="C834" s="172" t="s">
        <v>1126</v>
      </c>
      <c r="D834" s="172">
        <v>593.00099999999998</v>
      </c>
      <c r="E834" s="172">
        <v>1204</v>
      </c>
      <c r="F834" s="172">
        <v>0.1</v>
      </c>
      <c r="G834" s="172" t="s">
        <v>5</v>
      </c>
      <c r="H834" s="172" t="s">
        <v>5</v>
      </c>
      <c r="I834" s="172"/>
      <c r="J834" s="172"/>
      <c r="K834" s="172"/>
      <c r="L834" s="172">
        <v>0.1006324448339799</v>
      </c>
      <c r="M834" s="172">
        <v>0</v>
      </c>
      <c r="N834" s="172">
        <v>7.9868483925666103E-2</v>
      </c>
      <c r="O834" s="172">
        <v>0</v>
      </c>
    </row>
    <row r="835" spans="2:15" x14ac:dyDescent="0.25">
      <c r="B835" t="str">
        <f t="shared" si="13"/>
        <v>CDS0.11204.001</v>
      </c>
      <c r="C835" s="172" t="s">
        <v>1126</v>
      </c>
      <c r="D835" s="172">
        <v>1204.001</v>
      </c>
      <c r="E835" s="172">
        <v>1768</v>
      </c>
      <c r="F835" s="172">
        <v>0.1</v>
      </c>
      <c r="G835" s="172" t="s">
        <v>5</v>
      </c>
      <c r="H835" s="172" t="s">
        <v>5</v>
      </c>
      <c r="I835" s="172"/>
      <c r="J835" s="172"/>
      <c r="K835" s="172"/>
      <c r="L835" s="172">
        <v>0.11141327991916487</v>
      </c>
      <c r="M835" s="172">
        <v>0</v>
      </c>
      <c r="N835" s="172">
        <v>9.135876391153494E-2</v>
      </c>
      <c r="O835" s="172">
        <v>0</v>
      </c>
    </row>
    <row r="836" spans="2:15" x14ac:dyDescent="0.25">
      <c r="B836" t="str">
        <f t="shared" si="13"/>
        <v>CDS1-50</v>
      </c>
      <c r="C836" s="172" t="s">
        <v>1126</v>
      </c>
      <c r="D836" s="172">
        <v>-50</v>
      </c>
      <c r="E836" s="172">
        <v>-1E-3</v>
      </c>
      <c r="F836" s="172">
        <v>1</v>
      </c>
      <c r="G836" s="172" t="s">
        <v>5</v>
      </c>
      <c r="H836" s="172" t="s">
        <v>5</v>
      </c>
      <c r="I836" s="172"/>
      <c r="J836" s="172"/>
      <c r="K836" s="172"/>
      <c r="L836" s="172">
        <v>0.60144616618749658</v>
      </c>
      <c r="M836" s="172">
        <v>0</v>
      </c>
      <c r="N836" s="172">
        <v>0.58521376021298865</v>
      </c>
      <c r="O836" s="172">
        <v>0</v>
      </c>
    </row>
    <row r="837" spans="2:15" x14ac:dyDescent="0.25">
      <c r="B837" t="str">
        <f t="shared" si="13"/>
        <v>CDS10</v>
      </c>
      <c r="C837" s="172" t="s">
        <v>1126</v>
      </c>
      <c r="D837" s="172">
        <v>0</v>
      </c>
      <c r="E837" s="172">
        <v>593</v>
      </c>
      <c r="F837" s="172">
        <v>1</v>
      </c>
      <c r="G837" s="172" t="s">
        <v>5</v>
      </c>
      <c r="H837" s="172" t="s">
        <v>5</v>
      </c>
      <c r="I837" s="172"/>
      <c r="J837" s="172"/>
      <c r="K837" s="172"/>
      <c r="L837" s="172">
        <v>0.5968017966473731</v>
      </c>
      <c r="M837" s="172">
        <v>0</v>
      </c>
      <c r="N837" s="172">
        <v>0.5808081360731101</v>
      </c>
      <c r="O837" s="172">
        <v>0</v>
      </c>
    </row>
    <row r="838" spans="2:15" x14ac:dyDescent="0.25">
      <c r="B838" t="str">
        <f t="shared" si="13"/>
        <v>CDS1593.001</v>
      </c>
      <c r="C838" s="172" t="s">
        <v>1126</v>
      </c>
      <c r="D838" s="172">
        <v>593.00099999999998</v>
      </c>
      <c r="E838" s="172">
        <v>1204</v>
      </c>
      <c r="F838" s="172">
        <v>1</v>
      </c>
      <c r="G838" s="172" t="s">
        <v>5</v>
      </c>
      <c r="H838" s="172" t="s">
        <v>5</v>
      </c>
      <c r="I838" s="172"/>
      <c r="J838" s="172"/>
      <c r="K838" s="172"/>
      <c r="L838" s="172">
        <v>0.59383916637436007</v>
      </c>
      <c r="M838" s="172">
        <v>0</v>
      </c>
      <c r="N838" s="172">
        <v>0.57998187447935345</v>
      </c>
      <c r="O838" s="172">
        <v>0</v>
      </c>
    </row>
    <row r="839" spans="2:15" x14ac:dyDescent="0.25">
      <c r="B839" t="str">
        <f t="shared" si="13"/>
        <v>CDS11204.001</v>
      </c>
      <c r="C839" s="172" t="s">
        <v>1126</v>
      </c>
      <c r="D839" s="172">
        <v>1204.001</v>
      </c>
      <c r="E839" s="172">
        <v>1768</v>
      </c>
      <c r="F839" s="172">
        <v>1</v>
      </c>
      <c r="G839" s="172" t="s">
        <v>5</v>
      </c>
      <c r="H839" s="172" t="s">
        <v>5</v>
      </c>
      <c r="I839" s="172"/>
      <c r="J839" s="172"/>
      <c r="K839" s="172"/>
      <c r="L839" s="172">
        <v>0.59549341267477862</v>
      </c>
      <c r="M839" s="172">
        <v>0</v>
      </c>
      <c r="N839" s="172">
        <v>0.58167553132605099</v>
      </c>
      <c r="O839" s="172">
        <v>0</v>
      </c>
    </row>
    <row r="840" spans="2:15" x14ac:dyDescent="0.25">
      <c r="B840" t="str">
        <f t="shared" si="13"/>
        <v>CDT0.1-270</v>
      </c>
      <c r="C840" s="172" t="s">
        <v>1129</v>
      </c>
      <c r="D840" s="172">
        <v>-270</v>
      </c>
      <c r="E840" s="172">
        <v>-240.001</v>
      </c>
      <c r="F840" s="172">
        <v>0.1</v>
      </c>
      <c r="G840" s="172" t="s">
        <v>5</v>
      </c>
      <c r="H840" s="172" t="s">
        <v>5</v>
      </c>
      <c r="I840" s="172"/>
      <c r="J840" s="172"/>
      <c r="K840" s="172"/>
      <c r="L840" s="172">
        <v>0.24590050138316391</v>
      </c>
      <c r="M840" s="172">
        <v>0</v>
      </c>
      <c r="N840" s="172">
        <v>0.23488276122091847</v>
      </c>
      <c r="O840" s="172">
        <v>0</v>
      </c>
    </row>
    <row r="841" spans="2:15" x14ac:dyDescent="0.25">
      <c r="B841" t="str">
        <f t="shared" si="13"/>
        <v>CDT0.1-240</v>
      </c>
      <c r="C841" s="172" t="s">
        <v>1129</v>
      </c>
      <c r="D841" s="172">
        <v>-240</v>
      </c>
      <c r="E841" s="172">
        <v>92.998999999999995</v>
      </c>
      <c r="F841" s="172">
        <v>0.1</v>
      </c>
      <c r="G841" s="172" t="s">
        <v>5</v>
      </c>
      <c r="H841" s="172" t="s">
        <v>5</v>
      </c>
      <c r="I841" s="172"/>
      <c r="J841" s="172"/>
      <c r="K841" s="172"/>
      <c r="L841" s="172">
        <v>0.10840927334513924</v>
      </c>
      <c r="M841" s="172">
        <v>0</v>
      </c>
      <c r="N841" s="172">
        <v>8.5819789405872496E-2</v>
      </c>
      <c r="O841" s="172">
        <v>0</v>
      </c>
    </row>
    <row r="842" spans="2:15" x14ac:dyDescent="0.25">
      <c r="B842" t="str">
        <f t="shared" si="13"/>
        <v>CDT0.193</v>
      </c>
      <c r="C842" s="172" t="s">
        <v>1129</v>
      </c>
      <c r="D842" s="172">
        <v>93</v>
      </c>
      <c r="E842" s="172">
        <v>400</v>
      </c>
      <c r="F842" s="172">
        <v>0.1</v>
      </c>
      <c r="G842" s="172" t="s">
        <v>5</v>
      </c>
      <c r="H842" s="172" t="s">
        <v>5</v>
      </c>
      <c r="I842" s="172"/>
      <c r="J842" s="172"/>
      <c r="K842" s="172"/>
      <c r="L842" s="172">
        <v>7.6721655829916316E-2</v>
      </c>
      <c r="M842" s="172">
        <v>0</v>
      </c>
      <c r="N842" s="172">
        <v>6.6644853870034132E-2</v>
      </c>
      <c r="O842" s="172">
        <v>0</v>
      </c>
    </row>
    <row r="843" spans="2:15" x14ac:dyDescent="0.25">
      <c r="B843" t="str">
        <f t="shared" si="13"/>
        <v>CDT1-270</v>
      </c>
      <c r="C843" s="172" t="s">
        <v>1129</v>
      </c>
      <c r="D843" s="172">
        <v>-270</v>
      </c>
      <c r="E843" s="172">
        <v>-240.001</v>
      </c>
      <c r="F843" s="172">
        <v>1</v>
      </c>
      <c r="G843" s="172" t="s">
        <v>5</v>
      </c>
      <c r="H843" s="172" t="s">
        <v>5</v>
      </c>
      <c r="I843" s="172"/>
      <c r="J843" s="172"/>
      <c r="K843" s="172"/>
      <c r="L843" s="172">
        <v>0.63746254146081138</v>
      </c>
      <c r="M843" s="172">
        <v>0</v>
      </c>
      <c r="N843" s="172">
        <v>0.62062058580002255</v>
      </c>
      <c r="O843" s="172">
        <v>0</v>
      </c>
    </row>
    <row r="844" spans="2:15" x14ac:dyDescent="0.25">
      <c r="B844" t="str">
        <f t="shared" si="13"/>
        <v>CDT1-240</v>
      </c>
      <c r="C844" s="172" t="s">
        <v>1129</v>
      </c>
      <c r="D844" s="172">
        <v>-240</v>
      </c>
      <c r="E844" s="172">
        <v>92.998999999999995</v>
      </c>
      <c r="F844" s="172">
        <v>1</v>
      </c>
      <c r="G844" s="172" t="s">
        <v>5</v>
      </c>
      <c r="H844" s="172" t="s">
        <v>5</v>
      </c>
      <c r="I844" s="172"/>
      <c r="J844" s="172"/>
      <c r="K844" s="172"/>
      <c r="L844" s="172">
        <v>0.59574757525975686</v>
      </c>
      <c r="M844" s="172">
        <v>0</v>
      </c>
      <c r="N844" s="172">
        <v>0.58083133201788317</v>
      </c>
      <c r="O844" s="172">
        <v>0</v>
      </c>
    </row>
    <row r="845" spans="2:15" x14ac:dyDescent="0.25">
      <c r="B845" t="str">
        <f t="shared" si="13"/>
        <v>CDT193</v>
      </c>
      <c r="C845" s="172" t="s">
        <v>1129</v>
      </c>
      <c r="D845" s="172">
        <v>93</v>
      </c>
      <c r="E845" s="172">
        <v>400</v>
      </c>
      <c r="F845" s="172">
        <v>1</v>
      </c>
      <c r="G845" s="172" t="s">
        <v>5</v>
      </c>
      <c r="H845" s="172" t="s">
        <v>5</v>
      </c>
      <c r="I845" s="172"/>
      <c r="J845" s="172"/>
      <c r="K845" s="172"/>
      <c r="L845" s="172">
        <v>0.58328401336832647</v>
      </c>
      <c r="M845" s="172">
        <v>0</v>
      </c>
      <c r="N845" s="172">
        <v>0.5783092049650933</v>
      </c>
      <c r="O845" s="172">
        <v>0</v>
      </c>
    </row>
    <row r="846" spans="2:15" x14ac:dyDescent="0.25">
      <c r="B846" t="str">
        <f t="shared" si="13"/>
        <v>CDPT1000.01-195.6</v>
      </c>
      <c r="C846" s="172" t="s">
        <v>1130</v>
      </c>
      <c r="D846" s="172">
        <v>-195.6</v>
      </c>
      <c r="E846" s="172">
        <v>0</v>
      </c>
      <c r="F846" s="172">
        <v>0.01</v>
      </c>
      <c r="G846" s="172" t="s">
        <v>5</v>
      </c>
      <c r="H846" s="172" t="s">
        <v>5</v>
      </c>
      <c r="I846" s="172"/>
      <c r="J846" s="172"/>
      <c r="K846" s="172"/>
      <c r="L846" s="172">
        <v>8.4850398330806286E-3</v>
      </c>
      <c r="M846" s="172">
        <v>0</v>
      </c>
      <c r="N846" s="172">
        <v>7.6317236896738935E-3</v>
      </c>
      <c r="O846" s="172">
        <v>0</v>
      </c>
    </row>
    <row r="847" spans="2:15" x14ac:dyDescent="0.25">
      <c r="B847" t="str">
        <f t="shared" si="13"/>
        <v>CDPT1000.010.001</v>
      </c>
      <c r="C847" s="172" t="s">
        <v>1130</v>
      </c>
      <c r="D847" s="172">
        <v>1E-3</v>
      </c>
      <c r="E847" s="172">
        <v>204.44399999999999</v>
      </c>
      <c r="F847" s="172">
        <v>0.01</v>
      </c>
      <c r="G847" s="172" t="s">
        <v>5</v>
      </c>
      <c r="H847" s="172" t="s">
        <v>5</v>
      </c>
      <c r="I847" s="172"/>
      <c r="J847" s="172"/>
      <c r="K847" s="172"/>
      <c r="L847" s="172">
        <v>1.0087018847307937E-2</v>
      </c>
      <c r="M847" s="172">
        <v>0</v>
      </c>
      <c r="N847" s="172">
        <v>9.3805785926301087E-3</v>
      </c>
      <c r="O847" s="172">
        <v>0</v>
      </c>
    </row>
    <row r="848" spans="2:15" x14ac:dyDescent="0.25">
      <c r="B848" t="str">
        <f t="shared" si="13"/>
        <v>CDPT1000.01204.445</v>
      </c>
      <c r="C848" s="172" t="s">
        <v>1130</v>
      </c>
      <c r="D848" s="172">
        <v>204.44499999999999</v>
      </c>
      <c r="E848" s="172">
        <v>426.66699999999997</v>
      </c>
      <c r="F848" s="172">
        <v>0.01</v>
      </c>
      <c r="G848" s="172" t="s">
        <v>5</v>
      </c>
      <c r="H848" s="172" t="s">
        <v>5</v>
      </c>
      <c r="I848" s="172"/>
      <c r="J848" s="172"/>
      <c r="K848" s="172"/>
      <c r="L848" s="172">
        <v>1.232910896082842E-2</v>
      </c>
      <c r="M848" s="172">
        <v>0</v>
      </c>
      <c r="N848" s="172">
        <v>1.152597074636625E-2</v>
      </c>
      <c r="O848" s="172">
        <v>0</v>
      </c>
    </row>
    <row r="849" spans="2:15" x14ac:dyDescent="0.25">
      <c r="B849" t="str">
        <f t="shared" si="13"/>
        <v>CDPT1000.01426.668</v>
      </c>
      <c r="C849" s="172" t="s">
        <v>1130</v>
      </c>
      <c r="D849" s="172">
        <v>426.66800000000001</v>
      </c>
      <c r="E849" s="172">
        <v>648.88900000000001</v>
      </c>
      <c r="F849" s="172">
        <v>0.01</v>
      </c>
      <c r="G849" s="172" t="s">
        <v>5</v>
      </c>
      <c r="H849" s="172" t="s">
        <v>5</v>
      </c>
      <c r="I849" s="172"/>
      <c r="J849" s="172"/>
      <c r="K849" s="172"/>
      <c r="L849" s="172">
        <v>1.5887353597902425E-2</v>
      </c>
      <c r="M849" s="172">
        <v>0</v>
      </c>
      <c r="N849" s="172">
        <v>1.5272494171643808E-2</v>
      </c>
      <c r="O849" s="172">
        <v>0</v>
      </c>
    </row>
    <row r="850" spans="2:15" x14ac:dyDescent="0.25">
      <c r="B850" t="str">
        <f t="shared" si="13"/>
        <v>CDPT1000.01648.89</v>
      </c>
      <c r="C850" s="172" t="s">
        <v>1130</v>
      </c>
      <c r="D850" s="172">
        <v>648.89</v>
      </c>
      <c r="E850" s="172">
        <v>850</v>
      </c>
      <c r="F850" s="172">
        <v>0.01</v>
      </c>
      <c r="G850" s="172" t="s">
        <v>5</v>
      </c>
      <c r="H850" s="172" t="s">
        <v>5</v>
      </c>
      <c r="I850" s="172"/>
      <c r="J850" s="172"/>
      <c r="K850" s="172"/>
      <c r="L850" s="172">
        <v>1.9744199429162921E-2</v>
      </c>
      <c r="M850" s="172">
        <v>0</v>
      </c>
      <c r="N850" s="172">
        <v>1.8879818845492981E-2</v>
      </c>
      <c r="O850" s="172">
        <v>0</v>
      </c>
    </row>
    <row r="851" spans="2:15" x14ac:dyDescent="0.25">
      <c r="B851" t="str">
        <f t="shared" si="13"/>
        <v>CDPT1000.1-195.6</v>
      </c>
      <c r="C851" s="172" t="s">
        <v>1130</v>
      </c>
      <c r="D851" s="172">
        <v>-195.6</v>
      </c>
      <c r="E851" s="172">
        <v>0</v>
      </c>
      <c r="F851" s="172">
        <v>0.1</v>
      </c>
      <c r="G851" s="172" t="s">
        <v>5</v>
      </c>
      <c r="H851" s="172" t="s">
        <v>5</v>
      </c>
      <c r="I851" s="172"/>
      <c r="J851" s="172"/>
      <c r="K851" s="172"/>
      <c r="L851" s="172">
        <v>5.8423060382431793E-2</v>
      </c>
      <c r="M851" s="172">
        <v>0</v>
      </c>
      <c r="N851" s="172">
        <v>5.7950351219604616E-2</v>
      </c>
      <c r="O851" s="172">
        <v>0</v>
      </c>
    </row>
    <row r="852" spans="2:15" x14ac:dyDescent="0.25">
      <c r="B852" t="str">
        <f t="shared" si="13"/>
        <v>CDPT1000.10.001</v>
      </c>
      <c r="C852" s="172" t="s">
        <v>1130</v>
      </c>
      <c r="D852" s="172">
        <v>1E-3</v>
      </c>
      <c r="E852" s="172">
        <v>204.44399999999999</v>
      </c>
      <c r="F852" s="172">
        <v>0.1</v>
      </c>
      <c r="G852" s="172" t="s">
        <v>5</v>
      </c>
      <c r="H852" s="172" t="s">
        <v>5</v>
      </c>
      <c r="I852" s="172"/>
      <c r="J852" s="172"/>
      <c r="K852" s="172"/>
      <c r="L852" s="172">
        <v>5.8677133814683313E-2</v>
      </c>
      <c r="M852" s="172">
        <v>0</v>
      </c>
      <c r="N852" s="172">
        <v>5.8206488081076591E-2</v>
      </c>
      <c r="O852" s="172">
        <v>0</v>
      </c>
    </row>
    <row r="853" spans="2:15" x14ac:dyDescent="0.25">
      <c r="B853" t="str">
        <f t="shared" si="13"/>
        <v>CDPT1000.1204.445</v>
      </c>
      <c r="C853" s="172" t="s">
        <v>1130</v>
      </c>
      <c r="D853" s="172">
        <v>204.44499999999999</v>
      </c>
      <c r="E853" s="172">
        <v>426.66699999999997</v>
      </c>
      <c r="F853" s="172">
        <v>0.1</v>
      </c>
      <c r="G853" s="172" t="s">
        <v>5</v>
      </c>
      <c r="H853" s="172" t="s">
        <v>5</v>
      </c>
      <c r="I853" s="172"/>
      <c r="J853" s="172"/>
      <c r="K853" s="172"/>
      <c r="L853" s="172">
        <v>5.924089555479093E-2</v>
      </c>
      <c r="M853" s="172">
        <v>0</v>
      </c>
      <c r="N853" s="172">
        <v>5.8590511191199651E-2</v>
      </c>
      <c r="O853" s="172">
        <v>0</v>
      </c>
    </row>
    <row r="854" spans="2:15" x14ac:dyDescent="0.25">
      <c r="B854" t="str">
        <f t="shared" si="13"/>
        <v>CDPT1000.1426.668</v>
      </c>
      <c r="C854" s="172" t="s">
        <v>1130</v>
      </c>
      <c r="D854" s="172">
        <v>426.66800000000001</v>
      </c>
      <c r="E854" s="172">
        <v>648.88900000000001</v>
      </c>
      <c r="F854" s="172">
        <v>0.1</v>
      </c>
      <c r="G854" s="172" t="s">
        <v>5</v>
      </c>
      <c r="H854" s="172" t="s">
        <v>5</v>
      </c>
      <c r="I854" s="172"/>
      <c r="J854" s="172"/>
      <c r="K854" s="172"/>
      <c r="L854" s="172">
        <v>6.0082316722230765E-2</v>
      </c>
      <c r="M854" s="172">
        <v>0</v>
      </c>
      <c r="N854" s="172">
        <v>5.9441139610735043E-2</v>
      </c>
      <c r="O854" s="172">
        <v>0</v>
      </c>
    </row>
    <row r="855" spans="2:15" x14ac:dyDescent="0.25">
      <c r="B855" t="str">
        <f t="shared" si="13"/>
        <v>CDPT1000.1648.89</v>
      </c>
      <c r="C855" s="172" t="s">
        <v>1130</v>
      </c>
      <c r="D855" s="172">
        <v>648.89</v>
      </c>
      <c r="E855" s="172">
        <v>850</v>
      </c>
      <c r="F855" s="172">
        <v>0.1</v>
      </c>
      <c r="G855" s="172" t="s">
        <v>5</v>
      </c>
      <c r="H855" s="172" t="s">
        <v>5</v>
      </c>
      <c r="I855" s="172"/>
      <c r="J855" s="172"/>
      <c r="K855" s="172"/>
      <c r="L855" s="172">
        <v>6.1562902510183308E-2</v>
      </c>
      <c r="M855" s="172">
        <v>0</v>
      </c>
      <c r="N855" s="172">
        <v>6.0468566707328468E-2</v>
      </c>
      <c r="O855" s="172">
        <v>0</v>
      </c>
    </row>
    <row r="856" spans="2:15" x14ac:dyDescent="0.25">
      <c r="B856" t="str">
        <f t="shared" si="13"/>
        <v>CDPT1001-195.6</v>
      </c>
      <c r="C856" s="172" t="s">
        <v>1130</v>
      </c>
      <c r="D856" s="172">
        <v>-195.6</v>
      </c>
      <c r="E856" s="172">
        <v>0</v>
      </c>
      <c r="F856" s="172">
        <v>1</v>
      </c>
      <c r="G856" s="172" t="s">
        <v>5</v>
      </c>
      <c r="H856" s="172" t="s">
        <v>5</v>
      </c>
      <c r="I856" s="172"/>
      <c r="J856" s="172"/>
      <c r="K856" s="172"/>
      <c r="L856" s="172">
        <v>0.57756236573929443</v>
      </c>
      <c r="M856" s="172">
        <v>0</v>
      </c>
      <c r="N856" s="172">
        <v>0.57737184136955932</v>
      </c>
      <c r="O856" s="172">
        <v>0</v>
      </c>
    </row>
    <row r="857" spans="2:15" x14ac:dyDescent="0.25">
      <c r="B857" t="str">
        <f t="shared" si="13"/>
        <v>CDPT10010.001</v>
      </c>
      <c r="C857" s="172" t="s">
        <v>1130</v>
      </c>
      <c r="D857" s="172">
        <v>1E-3</v>
      </c>
      <c r="E857" s="172">
        <v>204.44399999999999</v>
      </c>
      <c r="F857" s="172">
        <v>1</v>
      </c>
      <c r="G857" s="172" t="s">
        <v>5</v>
      </c>
      <c r="H857" s="172" t="s">
        <v>5</v>
      </c>
      <c r="I857" s="172"/>
      <c r="J857" s="172"/>
      <c r="K857" s="172"/>
      <c r="L857" s="172">
        <v>0.57758812173263008</v>
      </c>
      <c r="M857" s="172">
        <v>0</v>
      </c>
      <c r="N857" s="172">
        <v>0.5773976058616217</v>
      </c>
      <c r="O857" s="172">
        <v>0</v>
      </c>
    </row>
    <row r="858" spans="2:15" x14ac:dyDescent="0.25">
      <c r="B858" t="str">
        <f t="shared" si="13"/>
        <v>CDPT1001204.445</v>
      </c>
      <c r="C858" s="172" t="s">
        <v>1130</v>
      </c>
      <c r="D858" s="172">
        <v>204.44499999999999</v>
      </c>
      <c r="E858" s="172">
        <v>426.66699999999997</v>
      </c>
      <c r="F858" s="172">
        <v>1</v>
      </c>
      <c r="G858" s="172" t="s">
        <v>5</v>
      </c>
      <c r="H858" s="172" t="s">
        <v>5</v>
      </c>
      <c r="I858" s="172"/>
      <c r="J858" s="172"/>
      <c r="K858" s="172"/>
      <c r="L858" s="172">
        <v>0.57770181825886302</v>
      </c>
      <c r="M858" s="172">
        <v>0</v>
      </c>
      <c r="N858" s="172">
        <v>0.57743644498909674</v>
      </c>
      <c r="O858" s="172">
        <v>0</v>
      </c>
    </row>
    <row r="859" spans="2:15" x14ac:dyDescent="0.25">
      <c r="B859" t="str">
        <f t="shared" si="13"/>
        <v>CDPT1001426.668</v>
      </c>
      <c r="C859" s="172" t="s">
        <v>1130</v>
      </c>
      <c r="D859" s="172">
        <v>426.66800000000001</v>
      </c>
      <c r="E859" s="172">
        <v>648.88900000000001</v>
      </c>
      <c r="F859" s="172">
        <v>1</v>
      </c>
      <c r="G859" s="172" t="s">
        <v>5</v>
      </c>
      <c r="H859" s="172" t="s">
        <v>5</v>
      </c>
      <c r="I859" s="172"/>
      <c r="J859" s="172"/>
      <c r="K859" s="172"/>
      <c r="L859" s="172">
        <v>0.57778870869563836</v>
      </c>
      <c r="M859" s="172">
        <v>0</v>
      </c>
      <c r="N859" s="172">
        <v>0.57752337535222154</v>
      </c>
      <c r="O859" s="172">
        <v>0</v>
      </c>
    </row>
    <row r="860" spans="2:15" x14ac:dyDescent="0.25">
      <c r="B860" t="str">
        <f t="shared" si="13"/>
        <v>CDPT1001648.89</v>
      </c>
      <c r="C860" s="172" t="s">
        <v>1130</v>
      </c>
      <c r="D860" s="172">
        <v>648.89</v>
      </c>
      <c r="E860" s="172">
        <v>850</v>
      </c>
      <c r="F860" s="172">
        <v>1</v>
      </c>
      <c r="G860" s="172" t="s">
        <v>5</v>
      </c>
      <c r="H860" s="172" t="s">
        <v>5</v>
      </c>
      <c r="I860" s="172"/>
      <c r="J860" s="172"/>
      <c r="K860" s="172"/>
      <c r="L860" s="172">
        <v>0.57809222549952843</v>
      </c>
      <c r="M860" s="172">
        <v>0</v>
      </c>
      <c r="N860" s="172">
        <v>0.57763002653916695</v>
      </c>
      <c r="O860" s="172">
        <v>0</v>
      </c>
    </row>
    <row r="861" spans="2:15" x14ac:dyDescent="0.25">
      <c r="B861" t="str">
        <f t="shared" si="13"/>
        <v>CDPT10000.01-195.6</v>
      </c>
      <c r="C861" s="172" t="s">
        <v>1131</v>
      </c>
      <c r="D861" s="172">
        <v>-195.6</v>
      </c>
      <c r="E861" s="172">
        <v>0</v>
      </c>
      <c r="F861" s="172">
        <v>0.01</v>
      </c>
      <c r="G861" s="172" t="s">
        <v>5</v>
      </c>
      <c r="H861" s="172" t="s">
        <v>5</v>
      </c>
      <c r="I861" s="172"/>
      <c r="J861" s="172"/>
      <c r="K861" s="172"/>
      <c r="L861" s="172">
        <v>6.9514520009859469E-3</v>
      </c>
      <c r="M861" s="172">
        <v>0</v>
      </c>
      <c r="N861" s="172">
        <v>6.5655270642499186E-3</v>
      </c>
      <c r="O861" s="172">
        <v>0</v>
      </c>
    </row>
    <row r="862" spans="2:15" x14ac:dyDescent="0.25">
      <c r="B862" t="str">
        <f t="shared" si="13"/>
        <v>CDPT10000.010.001</v>
      </c>
      <c r="C862" s="172" t="s">
        <v>1131</v>
      </c>
      <c r="D862" s="172">
        <v>1E-3</v>
      </c>
      <c r="E862" s="172">
        <v>204.44399999999999</v>
      </c>
      <c r="F862" s="172">
        <v>0.01</v>
      </c>
      <c r="G862" s="172" t="s">
        <v>5</v>
      </c>
      <c r="H862" s="172" t="s">
        <v>5</v>
      </c>
      <c r="I862" s="172"/>
      <c r="J862" s="172"/>
      <c r="K862" s="172"/>
      <c r="L862" s="172">
        <v>9.7193214024641362E-3</v>
      </c>
      <c r="M862" s="172">
        <v>0</v>
      </c>
      <c r="N862" s="172">
        <v>9.36142533817046E-3</v>
      </c>
      <c r="O862" s="172">
        <v>0</v>
      </c>
    </row>
    <row r="863" spans="2:15" x14ac:dyDescent="0.25">
      <c r="B863" t="str">
        <f t="shared" ref="B863:B926" si="14">CONCATENATE(C863,F863,D863,I863)</f>
        <v>CDPT10000.01204.445</v>
      </c>
      <c r="C863" s="172" t="s">
        <v>1131</v>
      </c>
      <c r="D863" s="172">
        <v>204.44499999999999</v>
      </c>
      <c r="E863" s="172">
        <v>426.66699999999997</v>
      </c>
      <c r="F863" s="172">
        <v>0.01</v>
      </c>
      <c r="G863" s="172" t="s">
        <v>5</v>
      </c>
      <c r="H863" s="172" t="s">
        <v>5</v>
      </c>
      <c r="I863" s="172"/>
      <c r="J863" s="172"/>
      <c r="K863" s="172"/>
      <c r="L863" s="172">
        <v>1.1767880060443771E-2</v>
      </c>
      <c r="M863" s="172">
        <v>0</v>
      </c>
      <c r="N863" s="172">
        <v>1.1474061048936971E-2</v>
      </c>
      <c r="O863" s="172">
        <v>0</v>
      </c>
    </row>
    <row r="864" spans="2:15" x14ac:dyDescent="0.25">
      <c r="B864" t="str">
        <f t="shared" si="14"/>
        <v>CDPT10000.01426.668</v>
      </c>
      <c r="C864" s="172" t="s">
        <v>1131</v>
      </c>
      <c r="D864" s="172">
        <v>426.66800000000001</v>
      </c>
      <c r="E864" s="172">
        <v>648.88900000000001</v>
      </c>
      <c r="F864" s="172">
        <v>0.01</v>
      </c>
      <c r="G864" s="172" t="s">
        <v>5</v>
      </c>
      <c r="H864" s="172" t="s">
        <v>5</v>
      </c>
      <c r="I864" s="172"/>
      <c r="J864" s="172"/>
      <c r="K864" s="172"/>
      <c r="L864" s="172">
        <v>1.5791867951095707E-2</v>
      </c>
      <c r="M864" s="172">
        <v>0</v>
      </c>
      <c r="N864" s="172">
        <v>1.5173139663990264E-2</v>
      </c>
      <c r="O864" s="172">
        <v>0</v>
      </c>
    </row>
    <row r="865" spans="2:15" x14ac:dyDescent="0.25">
      <c r="B865" t="str">
        <f t="shared" si="14"/>
        <v>CDPT10000.01648.89</v>
      </c>
      <c r="C865" s="172" t="s">
        <v>1131</v>
      </c>
      <c r="D865" s="172">
        <v>648.89</v>
      </c>
      <c r="E865" s="172">
        <v>850</v>
      </c>
      <c r="F865" s="172">
        <v>0.01</v>
      </c>
      <c r="G865" s="172" t="s">
        <v>5</v>
      </c>
      <c r="H865" s="172" t="s">
        <v>5</v>
      </c>
      <c r="I865" s="172"/>
      <c r="J865" s="172"/>
      <c r="K865" s="172"/>
      <c r="L865" s="172">
        <v>1.9042102625249965E-2</v>
      </c>
      <c r="M865" s="172">
        <v>0</v>
      </c>
      <c r="N865" s="172">
        <v>1.8733275037039355E-2</v>
      </c>
      <c r="O865" s="172">
        <v>0</v>
      </c>
    </row>
    <row r="866" spans="2:15" x14ac:dyDescent="0.25">
      <c r="B866" t="str">
        <f t="shared" si="14"/>
        <v>CDPT10000.1-195.6</v>
      </c>
      <c r="C866" s="172" t="s">
        <v>1131</v>
      </c>
      <c r="D866" s="172">
        <v>-195.6</v>
      </c>
      <c r="E866" s="172">
        <v>0</v>
      </c>
      <c r="F866" s="172">
        <v>0.1</v>
      </c>
      <c r="G866" s="172" t="s">
        <v>5</v>
      </c>
      <c r="H866" s="172" t="s">
        <v>5</v>
      </c>
      <c r="I866" s="172"/>
      <c r="J866" s="172"/>
      <c r="K866" s="172"/>
      <c r="L866" s="172">
        <v>5.7999761230490013E-2</v>
      </c>
      <c r="M866" s="172">
        <v>0</v>
      </c>
      <c r="N866" s="172">
        <v>5.781960001272405E-2</v>
      </c>
      <c r="O866" s="172">
        <v>0</v>
      </c>
    </row>
    <row r="867" spans="2:15" x14ac:dyDescent="0.25">
      <c r="B867" t="str">
        <f t="shared" si="14"/>
        <v>CDPT10000.10.001</v>
      </c>
      <c r="C867" s="172" t="s">
        <v>1131</v>
      </c>
      <c r="D867" s="172">
        <v>1E-3</v>
      </c>
      <c r="E867" s="172">
        <v>204.44399999999999</v>
      </c>
      <c r="F867" s="172">
        <v>0.1</v>
      </c>
      <c r="G867" s="172" t="s">
        <v>5</v>
      </c>
      <c r="H867" s="172" t="s">
        <v>5</v>
      </c>
      <c r="I867" s="172"/>
      <c r="J867" s="172"/>
      <c r="K867" s="172"/>
      <c r="L867" s="172">
        <v>5.8437590479169917E-2</v>
      </c>
      <c r="M867" s="172">
        <v>0</v>
      </c>
      <c r="N867" s="172">
        <v>5.8203404405259153E-2</v>
      </c>
      <c r="O867" s="172">
        <v>0</v>
      </c>
    </row>
    <row r="868" spans="2:15" x14ac:dyDescent="0.25">
      <c r="B868" t="str">
        <f t="shared" si="14"/>
        <v>CDPT10000.1204.445</v>
      </c>
      <c r="C868" s="172" t="s">
        <v>1131</v>
      </c>
      <c r="D868" s="172">
        <v>204.44499999999999</v>
      </c>
      <c r="E868" s="172">
        <v>426.66699999999997</v>
      </c>
      <c r="F868" s="172">
        <v>0.1</v>
      </c>
      <c r="G868" s="172" t="s">
        <v>5</v>
      </c>
      <c r="H868" s="172" t="s">
        <v>5</v>
      </c>
      <c r="I868" s="172"/>
      <c r="J868" s="172"/>
      <c r="K868" s="172"/>
      <c r="L868" s="172">
        <v>5.8813006840356015E-2</v>
      </c>
      <c r="M868" s="172">
        <v>0</v>
      </c>
      <c r="N868" s="172">
        <v>5.8580321584596418E-2</v>
      </c>
      <c r="O868" s="172">
        <v>0</v>
      </c>
    </row>
    <row r="869" spans="2:15" x14ac:dyDescent="0.25">
      <c r="B869" t="str">
        <f t="shared" si="14"/>
        <v>CDPT10000.1426.668</v>
      </c>
      <c r="C869" s="172" t="s">
        <v>1131</v>
      </c>
      <c r="D869" s="172">
        <v>426.66800000000001</v>
      </c>
      <c r="E869" s="172">
        <v>648.88900000000001</v>
      </c>
      <c r="F869" s="172">
        <v>0.1</v>
      </c>
      <c r="G869" s="172" t="s">
        <v>5</v>
      </c>
      <c r="H869" s="172" t="s">
        <v>5</v>
      </c>
      <c r="I869" s="172"/>
      <c r="J869" s="172"/>
      <c r="K869" s="172"/>
      <c r="L869" s="172">
        <v>6.0057138391289601E-2</v>
      </c>
      <c r="M869" s="172">
        <v>0</v>
      </c>
      <c r="N869" s="172">
        <v>5.9415689571551349E-2</v>
      </c>
      <c r="O869" s="172">
        <v>0</v>
      </c>
    </row>
    <row r="870" spans="2:15" x14ac:dyDescent="0.25">
      <c r="B870" t="str">
        <f t="shared" si="14"/>
        <v>CDPT10000.1648.89</v>
      </c>
      <c r="C870" s="172" t="s">
        <v>1131</v>
      </c>
      <c r="D870" s="172">
        <v>648.89</v>
      </c>
      <c r="E870" s="172">
        <v>850</v>
      </c>
      <c r="F870" s="172">
        <v>0.1</v>
      </c>
      <c r="G870" s="172" t="s">
        <v>5</v>
      </c>
      <c r="H870" s="172" t="s">
        <v>5</v>
      </c>
      <c r="I870" s="172"/>
      <c r="J870" s="172"/>
      <c r="K870" s="172"/>
      <c r="L870" s="172">
        <v>6.0807893473809153E-2</v>
      </c>
      <c r="M870" s="172">
        <v>0</v>
      </c>
      <c r="N870" s="172">
        <v>6.0422972399687212E-2</v>
      </c>
      <c r="O870" s="172">
        <v>0</v>
      </c>
    </row>
    <row r="871" spans="2:15" x14ac:dyDescent="0.25">
      <c r="B871" t="str">
        <f t="shared" si="14"/>
        <v>CDPT10001-195.6</v>
      </c>
      <c r="C871" s="172" t="s">
        <v>1131</v>
      </c>
      <c r="D871" s="172">
        <v>-195.6</v>
      </c>
      <c r="E871" s="172">
        <v>0</v>
      </c>
      <c r="F871" s="172">
        <v>1</v>
      </c>
      <c r="G871" s="172" t="s">
        <v>5</v>
      </c>
      <c r="H871" s="172" t="s">
        <v>5</v>
      </c>
      <c r="I871" s="172"/>
      <c r="J871" s="172"/>
      <c r="K871" s="172"/>
      <c r="L871" s="172">
        <v>0.57743100953644788</v>
      </c>
      <c r="M871" s="172">
        <v>0</v>
      </c>
      <c r="N871" s="172">
        <v>0.5773587326313091</v>
      </c>
      <c r="O871" s="172">
        <v>0</v>
      </c>
    </row>
    <row r="872" spans="2:15" x14ac:dyDescent="0.25">
      <c r="B872" t="str">
        <f t="shared" si="14"/>
        <v>CDPT100010.001</v>
      </c>
      <c r="C872" s="172" t="s">
        <v>1131</v>
      </c>
      <c r="D872" s="172">
        <v>1E-3</v>
      </c>
      <c r="E872" s="172">
        <v>204.44399999999999</v>
      </c>
      <c r="F872" s="172">
        <v>1</v>
      </c>
      <c r="G872" s="172" t="s">
        <v>5</v>
      </c>
      <c r="H872" s="172" t="s">
        <v>5</v>
      </c>
      <c r="I872" s="172"/>
      <c r="J872" s="172"/>
      <c r="K872" s="172"/>
      <c r="L872" s="172">
        <v>0.57749190390078919</v>
      </c>
      <c r="M872" s="172">
        <v>0</v>
      </c>
      <c r="N872" s="172">
        <v>0.57739729500956471</v>
      </c>
      <c r="O872" s="172">
        <v>0</v>
      </c>
    </row>
    <row r="873" spans="2:15" x14ac:dyDescent="0.25">
      <c r="B873" t="str">
        <f t="shared" si="14"/>
        <v>CDPT10001204.445</v>
      </c>
      <c r="C873" s="172" t="s">
        <v>1131</v>
      </c>
      <c r="D873" s="172">
        <v>204.44499999999999</v>
      </c>
      <c r="E873" s="172">
        <v>426.66699999999997</v>
      </c>
      <c r="F873" s="172">
        <v>1</v>
      </c>
      <c r="G873" s="172" t="s">
        <v>5</v>
      </c>
      <c r="H873" s="172" t="s">
        <v>5</v>
      </c>
      <c r="I873" s="172"/>
      <c r="J873" s="172"/>
      <c r="K873" s="172"/>
      <c r="L873" s="172">
        <v>0.57753001382053815</v>
      </c>
      <c r="M873" s="172">
        <v>0</v>
      </c>
      <c r="N873" s="172">
        <v>0.5774354111733665</v>
      </c>
      <c r="O873" s="172">
        <v>0</v>
      </c>
    </row>
    <row r="874" spans="2:15" x14ac:dyDescent="0.25">
      <c r="B874" t="str">
        <f t="shared" si="14"/>
        <v>CDPT10001426.668</v>
      </c>
      <c r="C874" s="172" t="s">
        <v>1131</v>
      </c>
      <c r="D874" s="172">
        <v>426.66800000000001</v>
      </c>
      <c r="E874" s="172">
        <v>648.88900000000001</v>
      </c>
      <c r="F874" s="172">
        <v>1</v>
      </c>
      <c r="G874" s="172" t="s">
        <v>5</v>
      </c>
      <c r="H874" s="172" t="s">
        <v>5</v>
      </c>
      <c r="I874" s="172"/>
      <c r="J874" s="172"/>
      <c r="K874" s="172"/>
      <c r="L874" s="172">
        <v>0.5777860910278243</v>
      </c>
      <c r="M874" s="172">
        <v>0</v>
      </c>
      <c r="N874" s="172">
        <v>0.57752075648175882</v>
      </c>
      <c r="O874" s="172">
        <v>0</v>
      </c>
    </row>
    <row r="875" spans="2:15" x14ac:dyDescent="0.25">
      <c r="B875" t="str">
        <f t="shared" si="14"/>
        <v>CDPT10001648.89</v>
      </c>
      <c r="C875" s="172" t="s">
        <v>1131</v>
      </c>
      <c r="D875" s="172">
        <v>648.89</v>
      </c>
      <c r="E875" s="172">
        <v>850</v>
      </c>
      <c r="F875" s="172">
        <v>1</v>
      </c>
      <c r="G875" s="172" t="s">
        <v>5</v>
      </c>
      <c r="H875" s="172" t="s">
        <v>5</v>
      </c>
      <c r="I875" s="172"/>
      <c r="J875" s="172"/>
      <c r="K875" s="172"/>
      <c r="L875" s="172">
        <v>0.57778680571128349</v>
      </c>
      <c r="M875" s="172">
        <v>0</v>
      </c>
      <c r="N875" s="172">
        <v>0.57762525532875852</v>
      </c>
      <c r="O875" s="172">
        <v>0</v>
      </c>
    </row>
    <row r="876" spans="2:15" x14ac:dyDescent="0.25">
      <c r="B876" t="str">
        <f t="shared" si="14"/>
        <v>FDE0.1-454</v>
      </c>
      <c r="C876" s="172" t="s">
        <v>1132</v>
      </c>
      <c r="D876" s="172">
        <v>-454</v>
      </c>
      <c r="E876" s="172">
        <v>300</v>
      </c>
      <c r="F876" s="172">
        <v>0.1</v>
      </c>
      <c r="G876" s="172" t="s">
        <v>10</v>
      </c>
      <c r="H876" s="172" t="s">
        <v>10</v>
      </c>
      <c r="I876" s="172"/>
      <c r="J876" s="172"/>
      <c r="K876" s="172"/>
      <c r="L876" s="172">
        <v>0.12</v>
      </c>
      <c r="M876" s="172">
        <v>0</v>
      </c>
      <c r="N876" s="172">
        <v>8.4620387794720767E-2</v>
      </c>
      <c r="O876" s="172">
        <v>0</v>
      </c>
    </row>
    <row r="877" spans="2:15" x14ac:dyDescent="0.25">
      <c r="B877" t="str">
        <f t="shared" si="14"/>
        <v>FDE0.1300.001</v>
      </c>
      <c r="C877" s="172" t="s">
        <v>1132</v>
      </c>
      <c r="D877" s="172">
        <v>300.00099999999998</v>
      </c>
      <c r="E877" s="172">
        <v>1100</v>
      </c>
      <c r="F877" s="172">
        <v>0.1</v>
      </c>
      <c r="G877" s="172" t="s">
        <v>10</v>
      </c>
      <c r="H877" s="172" t="s">
        <v>10</v>
      </c>
      <c r="I877" s="172"/>
      <c r="J877" s="172"/>
      <c r="K877" s="172"/>
      <c r="L877" s="172">
        <v>0.09</v>
      </c>
      <c r="M877" s="172">
        <v>0</v>
      </c>
      <c r="N877" s="172">
        <v>8.4258117024390775E-2</v>
      </c>
      <c r="O877" s="172">
        <v>0</v>
      </c>
    </row>
    <row r="878" spans="2:15" x14ac:dyDescent="0.25">
      <c r="B878" t="str">
        <f t="shared" si="14"/>
        <v>FDE0.11100.001</v>
      </c>
      <c r="C878" s="172" t="s">
        <v>1132</v>
      </c>
      <c r="D878" s="172">
        <v>1100.001</v>
      </c>
      <c r="E878" s="172">
        <v>1832</v>
      </c>
      <c r="F878" s="172">
        <v>0.1</v>
      </c>
      <c r="G878" s="172" t="s">
        <v>10</v>
      </c>
      <c r="H878" s="172" t="s">
        <v>10</v>
      </c>
      <c r="I878" s="172"/>
      <c r="J878" s="172"/>
      <c r="K878" s="172"/>
      <c r="L878" s="172">
        <v>9.1750578689826737E-2</v>
      </c>
      <c r="M878" s="172">
        <v>0</v>
      </c>
      <c r="N878" s="172">
        <v>8.7890410429543708E-2</v>
      </c>
      <c r="O878" s="172">
        <v>0</v>
      </c>
    </row>
    <row r="879" spans="2:15" x14ac:dyDescent="0.25">
      <c r="B879" t="str">
        <f t="shared" si="14"/>
        <v>FDE1-454</v>
      </c>
      <c r="C879" s="172" t="s">
        <v>1132</v>
      </c>
      <c r="D879" s="172">
        <v>-454</v>
      </c>
      <c r="E879" s="172">
        <v>300</v>
      </c>
      <c r="F879" s="172">
        <v>1</v>
      </c>
      <c r="G879" s="172" t="s">
        <v>10</v>
      </c>
      <c r="H879" s="172" t="s">
        <v>10</v>
      </c>
      <c r="I879" s="172"/>
      <c r="J879" s="172"/>
      <c r="K879" s="172"/>
      <c r="L879" s="172">
        <v>0.60176790378893519</v>
      </c>
      <c r="M879" s="172">
        <v>0</v>
      </c>
      <c r="N879" s="172">
        <v>0.58065532808244258</v>
      </c>
      <c r="O879" s="172">
        <v>0</v>
      </c>
    </row>
    <row r="880" spans="2:15" x14ac:dyDescent="0.25">
      <c r="B880" t="str">
        <f t="shared" si="14"/>
        <v>FDE1300.001</v>
      </c>
      <c r="C880" s="172" t="s">
        <v>1132</v>
      </c>
      <c r="D880" s="172">
        <v>300.00099999999998</v>
      </c>
      <c r="E880" s="172">
        <v>1100</v>
      </c>
      <c r="F880" s="172">
        <v>1</v>
      </c>
      <c r="G880" s="172" t="s">
        <v>10</v>
      </c>
      <c r="H880" s="172" t="s">
        <v>10</v>
      </c>
      <c r="I880" s="172"/>
      <c r="J880" s="172"/>
      <c r="K880" s="172"/>
      <c r="L880" s="172">
        <v>0.582986456156808</v>
      </c>
      <c r="M880" s="172">
        <v>0</v>
      </c>
      <c r="N880" s="172">
        <v>0.58060264405572259</v>
      </c>
      <c r="O880" s="172">
        <v>0</v>
      </c>
    </row>
    <row r="881" spans="2:15" x14ac:dyDescent="0.25">
      <c r="B881" t="str">
        <f t="shared" si="14"/>
        <v>FDE11100.001</v>
      </c>
      <c r="C881" s="172" t="s">
        <v>1132</v>
      </c>
      <c r="D881" s="172">
        <v>1100.001</v>
      </c>
      <c r="E881" s="172">
        <v>1832</v>
      </c>
      <c r="F881" s="172">
        <v>1</v>
      </c>
      <c r="G881" s="172" t="s">
        <v>10</v>
      </c>
      <c r="H881" s="172" t="s">
        <v>10</v>
      </c>
      <c r="I881" s="172"/>
      <c r="J881" s="172"/>
      <c r="K881" s="172"/>
      <c r="L881" s="172">
        <v>0.58352249487337804</v>
      </c>
      <c r="M881" s="172">
        <v>0</v>
      </c>
      <c r="N881" s="172">
        <v>0.58114088158162969</v>
      </c>
      <c r="O881" s="172">
        <v>0</v>
      </c>
    </row>
    <row r="882" spans="2:15" x14ac:dyDescent="0.25">
      <c r="B882" t="str">
        <f t="shared" si="14"/>
        <v>FDJ0.1-346</v>
      </c>
      <c r="C882" s="172" t="s">
        <v>1134</v>
      </c>
      <c r="D882" s="172">
        <v>-346</v>
      </c>
      <c r="E882" s="172">
        <v>499.99900000000002</v>
      </c>
      <c r="F882" s="172">
        <v>0.1</v>
      </c>
      <c r="G882" s="172" t="s">
        <v>10</v>
      </c>
      <c r="H882" s="172" t="s">
        <v>10</v>
      </c>
      <c r="I882" s="172"/>
      <c r="J882" s="172"/>
      <c r="K882" s="172"/>
      <c r="L882" s="172">
        <v>0.14000000000000001</v>
      </c>
      <c r="M882" s="172">
        <v>0</v>
      </c>
      <c r="N882" s="172">
        <v>9.1813958930162337E-2</v>
      </c>
      <c r="O882" s="172">
        <v>0</v>
      </c>
    </row>
    <row r="883" spans="2:15" x14ac:dyDescent="0.25">
      <c r="B883" t="str">
        <f t="shared" si="14"/>
        <v>FDJ0.1500</v>
      </c>
      <c r="C883" s="172" t="s">
        <v>1134</v>
      </c>
      <c r="D883" s="172">
        <v>500</v>
      </c>
      <c r="E883" s="172">
        <v>1350</v>
      </c>
      <c r="F883" s="172">
        <v>0.1</v>
      </c>
      <c r="G883" s="172" t="s">
        <v>10</v>
      </c>
      <c r="H883" s="172" t="s">
        <v>10</v>
      </c>
      <c r="I883" s="172"/>
      <c r="J883" s="172"/>
      <c r="K883" s="172"/>
      <c r="L883" s="172">
        <v>0.11</v>
      </c>
      <c r="M883" s="172">
        <v>0</v>
      </c>
      <c r="N883" s="172">
        <v>8.5418892990760692E-2</v>
      </c>
      <c r="O883" s="172">
        <v>0</v>
      </c>
    </row>
    <row r="884" spans="2:15" x14ac:dyDescent="0.25">
      <c r="B884" t="str">
        <f t="shared" si="14"/>
        <v>FDJ0.11350.001</v>
      </c>
      <c r="C884" s="172" t="s">
        <v>1134</v>
      </c>
      <c r="D884" s="172">
        <v>1350.001</v>
      </c>
      <c r="E884" s="172">
        <v>2192</v>
      </c>
      <c r="F884" s="172">
        <v>0.1</v>
      </c>
      <c r="G884" s="172" t="s">
        <v>10</v>
      </c>
      <c r="H884" s="172" t="s">
        <v>10</v>
      </c>
      <c r="I884" s="172"/>
      <c r="J884" s="172"/>
      <c r="K884" s="172"/>
      <c r="L884" s="172">
        <v>0.11</v>
      </c>
      <c r="M884" s="172">
        <v>0</v>
      </c>
      <c r="N884" s="172">
        <v>9.0691638953310394E-2</v>
      </c>
      <c r="O884" s="172">
        <v>0</v>
      </c>
    </row>
    <row r="885" spans="2:15" x14ac:dyDescent="0.25">
      <c r="B885" t="str">
        <f t="shared" si="14"/>
        <v>FDJ1-346</v>
      </c>
      <c r="C885" s="172" t="s">
        <v>1134</v>
      </c>
      <c r="D885" s="172">
        <v>-346</v>
      </c>
      <c r="E885" s="172">
        <v>499.99900000000002</v>
      </c>
      <c r="F885" s="172">
        <v>1</v>
      </c>
      <c r="G885" s="172" t="s">
        <v>10</v>
      </c>
      <c r="H885" s="172" t="s">
        <v>10</v>
      </c>
      <c r="I885" s="172"/>
      <c r="J885" s="172"/>
      <c r="K885" s="172"/>
      <c r="L885" s="172">
        <v>0.61871661323975624</v>
      </c>
      <c r="M885" s="172">
        <v>0</v>
      </c>
      <c r="N885" s="172">
        <v>0.58174719857892709</v>
      </c>
      <c r="O885" s="172">
        <v>0</v>
      </c>
    </row>
    <row r="886" spans="2:15" x14ac:dyDescent="0.25">
      <c r="B886" t="str">
        <f t="shared" si="14"/>
        <v>FDJ1500</v>
      </c>
      <c r="C886" s="172" t="s">
        <v>1134</v>
      </c>
      <c r="D886" s="172">
        <v>500</v>
      </c>
      <c r="E886" s="172">
        <v>1350</v>
      </c>
      <c r="F886" s="172">
        <v>1</v>
      </c>
      <c r="G886" s="172" t="s">
        <v>10</v>
      </c>
      <c r="H886" s="172" t="s">
        <v>10</v>
      </c>
      <c r="I886" s="172"/>
      <c r="J886" s="172"/>
      <c r="K886" s="172"/>
      <c r="L886" s="172">
        <v>0.59112989022910389</v>
      </c>
      <c r="M886" s="172">
        <v>0</v>
      </c>
      <c r="N886" s="172">
        <v>0.58077223356473162</v>
      </c>
      <c r="O886" s="172">
        <v>0</v>
      </c>
    </row>
    <row r="887" spans="2:15" x14ac:dyDescent="0.25">
      <c r="B887" t="str">
        <f t="shared" si="14"/>
        <v>FDJ11350.001</v>
      </c>
      <c r="C887" s="172" t="s">
        <v>1134</v>
      </c>
      <c r="D887" s="172">
        <v>1350.001</v>
      </c>
      <c r="E887" s="172">
        <v>2192</v>
      </c>
      <c r="F887" s="172">
        <v>1</v>
      </c>
      <c r="G887" s="172" t="s">
        <v>10</v>
      </c>
      <c r="H887" s="172" t="s">
        <v>10</v>
      </c>
      <c r="I887" s="172"/>
      <c r="J887" s="172"/>
      <c r="K887" s="172"/>
      <c r="L887" s="172">
        <v>0.58927052459275064</v>
      </c>
      <c r="M887" s="172">
        <v>0</v>
      </c>
      <c r="N887" s="172">
        <v>0.581571124950369</v>
      </c>
      <c r="O887" s="172">
        <v>0</v>
      </c>
    </row>
    <row r="888" spans="2:15" x14ac:dyDescent="0.25">
      <c r="B888" t="str">
        <f t="shared" si="14"/>
        <v>FDK0.1-454</v>
      </c>
      <c r="C888" s="172" t="s">
        <v>1136</v>
      </c>
      <c r="D888" s="172">
        <v>-454</v>
      </c>
      <c r="E888" s="172">
        <v>-400.00099999999998</v>
      </c>
      <c r="F888" s="172">
        <v>0.1</v>
      </c>
      <c r="G888" s="172" t="s">
        <v>10</v>
      </c>
      <c r="H888" s="172" t="s">
        <v>10</v>
      </c>
      <c r="I888" s="172"/>
      <c r="J888" s="172"/>
      <c r="K888" s="172"/>
      <c r="L888" s="172">
        <v>0.77443041011024483</v>
      </c>
      <c r="M888" s="172">
        <v>0</v>
      </c>
      <c r="N888" s="172">
        <v>0.7632690941624205</v>
      </c>
      <c r="O888" s="172">
        <v>0</v>
      </c>
    </row>
    <row r="889" spans="2:15" x14ac:dyDescent="0.25">
      <c r="B889" t="str">
        <f t="shared" si="14"/>
        <v>FDK0.1-400</v>
      </c>
      <c r="C889" s="172" t="s">
        <v>1136</v>
      </c>
      <c r="D889" s="172">
        <v>-400</v>
      </c>
      <c r="E889" s="172">
        <v>499.99900000000002</v>
      </c>
      <c r="F889" s="172">
        <v>0.1</v>
      </c>
      <c r="G889" s="172" t="s">
        <v>10</v>
      </c>
      <c r="H889" s="172" t="s">
        <v>10</v>
      </c>
      <c r="I889" s="172"/>
      <c r="J889" s="172"/>
      <c r="K889" s="172"/>
      <c r="L889" s="172">
        <v>0.19</v>
      </c>
      <c r="M889" s="172">
        <v>0</v>
      </c>
      <c r="N889" s="172">
        <v>0.13587948238525907</v>
      </c>
      <c r="O889" s="172">
        <v>0</v>
      </c>
    </row>
    <row r="890" spans="2:15" x14ac:dyDescent="0.25">
      <c r="B890" t="str">
        <f t="shared" si="14"/>
        <v>FDK0.1500</v>
      </c>
      <c r="C890" s="172" t="s">
        <v>1136</v>
      </c>
      <c r="D890" s="172">
        <v>500</v>
      </c>
      <c r="E890" s="172">
        <v>1500</v>
      </c>
      <c r="F890" s="172">
        <v>0.1</v>
      </c>
      <c r="G890" s="172" t="s">
        <v>10</v>
      </c>
      <c r="H890" s="172" t="s">
        <v>10</v>
      </c>
      <c r="I890" s="172"/>
      <c r="J890" s="172"/>
      <c r="K890" s="172"/>
      <c r="L890" s="172">
        <v>0.12</v>
      </c>
      <c r="M890" s="172">
        <v>0</v>
      </c>
      <c r="N890" s="172">
        <v>8.8716091735152602E-2</v>
      </c>
      <c r="O890" s="172">
        <v>0</v>
      </c>
    </row>
    <row r="891" spans="2:15" x14ac:dyDescent="0.25">
      <c r="B891" t="str">
        <f t="shared" si="14"/>
        <v>FDK0.11500.001</v>
      </c>
      <c r="C891" s="172" t="s">
        <v>1136</v>
      </c>
      <c r="D891" s="172">
        <v>1500.001</v>
      </c>
      <c r="E891" s="172">
        <v>2500</v>
      </c>
      <c r="F891" s="172">
        <v>0.1</v>
      </c>
      <c r="G891" s="172" t="s">
        <v>10</v>
      </c>
      <c r="H891" s="172" t="s">
        <v>10</v>
      </c>
      <c r="I891" s="172"/>
      <c r="J891" s="172"/>
      <c r="K891" s="172"/>
      <c r="L891" s="172">
        <v>0.13134693283586979</v>
      </c>
      <c r="M891" s="172">
        <v>0</v>
      </c>
      <c r="N891" s="172">
        <v>9.8982266025852847E-2</v>
      </c>
      <c r="O891" s="172">
        <v>0</v>
      </c>
    </row>
    <row r="892" spans="2:15" x14ac:dyDescent="0.25">
      <c r="B892" t="str">
        <f t="shared" si="14"/>
        <v>FDK1-454</v>
      </c>
      <c r="C892" s="172" t="s">
        <v>1136</v>
      </c>
      <c r="D892" s="172">
        <v>-454</v>
      </c>
      <c r="E892" s="172">
        <v>-400.00099999999998</v>
      </c>
      <c r="F892" s="172">
        <v>1</v>
      </c>
      <c r="G892" s="172" t="s">
        <v>10</v>
      </c>
      <c r="H892" s="172" t="s">
        <v>10</v>
      </c>
      <c r="I892" s="172"/>
      <c r="J892" s="172"/>
      <c r="K892" s="172"/>
      <c r="L892" s="172">
        <v>0.99057090109871593</v>
      </c>
      <c r="M892" s="172">
        <v>0</v>
      </c>
      <c r="N892" s="172">
        <v>0.95529037999109057</v>
      </c>
      <c r="O892" s="172">
        <v>0</v>
      </c>
    </row>
    <row r="893" spans="2:15" x14ac:dyDescent="0.25">
      <c r="B893" t="str">
        <f t="shared" si="14"/>
        <v>FDK1-400</v>
      </c>
      <c r="C893" s="172" t="s">
        <v>1136</v>
      </c>
      <c r="D893" s="172">
        <v>-400</v>
      </c>
      <c r="E893" s="172">
        <v>499.99900000000002</v>
      </c>
      <c r="F893" s="172">
        <v>1</v>
      </c>
      <c r="G893" s="172" t="s">
        <v>10</v>
      </c>
      <c r="H893" s="172" t="s">
        <v>10</v>
      </c>
      <c r="I893" s="172"/>
      <c r="J893" s="172"/>
      <c r="K893" s="172"/>
      <c r="L893" s="172">
        <v>0.6382836450286532</v>
      </c>
      <c r="M893" s="172">
        <v>0</v>
      </c>
      <c r="N893" s="172">
        <v>0.59030774493757576</v>
      </c>
      <c r="O893" s="172">
        <v>0</v>
      </c>
    </row>
    <row r="894" spans="2:15" x14ac:dyDescent="0.25">
      <c r="B894" t="str">
        <f t="shared" si="14"/>
        <v>FDK1500</v>
      </c>
      <c r="C894" s="172" t="s">
        <v>1136</v>
      </c>
      <c r="D894" s="172">
        <v>500</v>
      </c>
      <c r="E894" s="172">
        <v>1500</v>
      </c>
      <c r="F894" s="172">
        <v>1</v>
      </c>
      <c r="G894" s="172" t="s">
        <v>10</v>
      </c>
      <c r="H894" s="172" t="s">
        <v>10</v>
      </c>
      <c r="I894" s="172"/>
      <c r="J894" s="172"/>
      <c r="K894" s="172"/>
      <c r="L894" s="172">
        <v>0.59947253707783643</v>
      </c>
      <c r="M894" s="172">
        <v>0</v>
      </c>
      <c r="N894" s="172">
        <v>0.58126632874506001</v>
      </c>
      <c r="O894" s="172">
        <v>0</v>
      </c>
    </row>
    <row r="895" spans="2:15" x14ac:dyDescent="0.25">
      <c r="B895" t="str">
        <f t="shared" si="14"/>
        <v>FDK11500.001</v>
      </c>
      <c r="C895" s="172" t="s">
        <v>1136</v>
      </c>
      <c r="D895" s="172">
        <v>1500.001</v>
      </c>
      <c r="E895" s="172">
        <v>2500</v>
      </c>
      <c r="F895" s="172">
        <v>1</v>
      </c>
      <c r="G895" s="172" t="s">
        <v>10</v>
      </c>
      <c r="H895" s="172" t="s">
        <v>10</v>
      </c>
      <c r="I895" s="172"/>
      <c r="J895" s="172"/>
      <c r="K895" s="172"/>
      <c r="L895" s="172">
        <v>0.60796019614669183</v>
      </c>
      <c r="M895" s="172">
        <v>0</v>
      </c>
      <c r="N895" s="172">
        <v>0.58292151185868313</v>
      </c>
      <c r="O895" s="172">
        <v>0</v>
      </c>
    </row>
    <row r="896" spans="2:15" x14ac:dyDescent="0.25">
      <c r="B896" t="str">
        <f t="shared" si="14"/>
        <v>FDN0.1-454</v>
      </c>
      <c r="C896" s="172" t="s">
        <v>1137</v>
      </c>
      <c r="D896" s="172">
        <v>-454</v>
      </c>
      <c r="E896" s="172">
        <v>-400.00099999999998</v>
      </c>
      <c r="F896" s="172">
        <v>0.1</v>
      </c>
      <c r="G896" s="172" t="s">
        <v>10</v>
      </c>
      <c r="H896" s="172" t="s">
        <v>10</v>
      </c>
      <c r="I896" s="172"/>
      <c r="J896" s="172"/>
      <c r="K896" s="172"/>
      <c r="L896" s="172">
        <v>1.5</v>
      </c>
      <c r="M896" s="172">
        <v>0</v>
      </c>
      <c r="N896" s="172">
        <v>1.42881343812019</v>
      </c>
      <c r="O896" s="172">
        <v>0</v>
      </c>
    </row>
    <row r="897" spans="2:15" x14ac:dyDescent="0.25">
      <c r="B897" t="str">
        <f t="shared" si="14"/>
        <v>FDN0.1-400</v>
      </c>
      <c r="C897" s="172" t="s">
        <v>1137</v>
      </c>
      <c r="D897" s="172">
        <v>-400</v>
      </c>
      <c r="E897" s="172">
        <v>-150.001</v>
      </c>
      <c r="F897" s="172">
        <v>0.1</v>
      </c>
      <c r="G897" s="172" t="s">
        <v>10</v>
      </c>
      <c r="H897" s="172" t="s">
        <v>10</v>
      </c>
      <c r="I897" s="172"/>
      <c r="J897" s="172"/>
      <c r="K897" s="172"/>
      <c r="L897" s="172">
        <v>0.24</v>
      </c>
      <c r="M897" s="172">
        <v>0</v>
      </c>
      <c r="N897" s="172">
        <v>0.19872960022468469</v>
      </c>
      <c r="O897" s="172">
        <v>0</v>
      </c>
    </row>
    <row r="898" spans="2:15" x14ac:dyDescent="0.25">
      <c r="B898" t="str">
        <f t="shared" si="14"/>
        <v>FDN0.1-150</v>
      </c>
      <c r="C898" s="172" t="s">
        <v>1137</v>
      </c>
      <c r="D898" s="172">
        <v>-150</v>
      </c>
      <c r="E898" s="172">
        <v>700</v>
      </c>
      <c r="F898" s="172">
        <v>0.1</v>
      </c>
      <c r="G898" s="172" t="s">
        <v>10</v>
      </c>
      <c r="H898" s="172" t="s">
        <v>10</v>
      </c>
      <c r="I898" s="172"/>
      <c r="J898" s="172"/>
      <c r="K898" s="172"/>
      <c r="L898" s="172">
        <v>0.14000000000000001</v>
      </c>
      <c r="M898" s="172">
        <v>0</v>
      </c>
      <c r="N898" s="172">
        <v>8.8082792133984261E-2</v>
      </c>
      <c r="O898" s="172">
        <v>0</v>
      </c>
    </row>
    <row r="899" spans="2:15" x14ac:dyDescent="0.25">
      <c r="B899" t="str">
        <f t="shared" si="14"/>
        <v>FDN0.1700.001</v>
      </c>
      <c r="C899" s="172" t="s">
        <v>1137</v>
      </c>
      <c r="D899" s="172">
        <v>700.00099999999998</v>
      </c>
      <c r="E899" s="172">
        <v>1500</v>
      </c>
      <c r="F899" s="172">
        <v>0.1</v>
      </c>
      <c r="G899" s="172" t="s">
        <v>10</v>
      </c>
      <c r="H899" s="172" t="s">
        <v>10</v>
      </c>
      <c r="I899" s="172"/>
      <c r="J899" s="172"/>
      <c r="K899" s="172"/>
      <c r="L899" s="172">
        <v>0.12</v>
      </c>
      <c r="M899" s="172">
        <v>0</v>
      </c>
      <c r="N899" s="172">
        <v>8.7954481686415426E-2</v>
      </c>
      <c r="O899" s="172">
        <v>0</v>
      </c>
    </row>
    <row r="900" spans="2:15" x14ac:dyDescent="0.25">
      <c r="B900" t="str">
        <f t="shared" si="14"/>
        <v>FDN0.11500.001</v>
      </c>
      <c r="C900" s="172" t="s">
        <v>1137</v>
      </c>
      <c r="D900" s="172">
        <v>1500.001</v>
      </c>
      <c r="E900" s="172">
        <v>2372</v>
      </c>
      <c r="F900" s="172">
        <v>0.1</v>
      </c>
      <c r="G900" s="172" t="s">
        <v>10</v>
      </c>
      <c r="H900" s="172" t="s">
        <v>10</v>
      </c>
      <c r="I900" s="172"/>
      <c r="J900" s="172"/>
      <c r="K900" s="172"/>
      <c r="L900" s="172">
        <v>0.13</v>
      </c>
      <c r="M900" s="172">
        <v>0</v>
      </c>
      <c r="N900" s="172">
        <v>9.4805567092420343E-2</v>
      </c>
      <c r="O900" s="172">
        <v>0</v>
      </c>
    </row>
    <row r="901" spans="2:15" x14ac:dyDescent="0.25">
      <c r="B901" t="str">
        <f t="shared" si="14"/>
        <v>FDN1-454</v>
      </c>
      <c r="C901" s="172" t="s">
        <v>1137</v>
      </c>
      <c r="D901" s="172">
        <v>-454</v>
      </c>
      <c r="E901" s="172">
        <v>-400.00099999999998</v>
      </c>
      <c r="F901" s="172">
        <v>1</v>
      </c>
      <c r="G901" s="172" t="s">
        <v>10</v>
      </c>
      <c r="H901" s="172" t="s">
        <v>10</v>
      </c>
      <c r="I901" s="172"/>
      <c r="J901" s="172"/>
      <c r="K901" s="172"/>
      <c r="L901" s="172">
        <v>1.5603240962688751</v>
      </c>
      <c r="M901" s="172">
        <v>0</v>
      </c>
      <c r="N901" s="172">
        <v>1.5399700779407495</v>
      </c>
      <c r="O901" s="172">
        <v>0</v>
      </c>
    </row>
    <row r="902" spans="2:15" x14ac:dyDescent="0.25">
      <c r="B902" t="str">
        <f t="shared" si="14"/>
        <v>FDN1-400</v>
      </c>
      <c r="C902" s="172" t="s">
        <v>1137</v>
      </c>
      <c r="D902" s="172">
        <v>-400</v>
      </c>
      <c r="E902" s="172">
        <v>-150.001</v>
      </c>
      <c r="F902" s="172">
        <v>1</v>
      </c>
      <c r="G902" s="172" t="s">
        <v>10</v>
      </c>
      <c r="H902" s="172" t="s">
        <v>10</v>
      </c>
      <c r="I902" s="172"/>
      <c r="J902" s="172"/>
      <c r="K902" s="172"/>
      <c r="L902" s="172">
        <v>0.65772098829967984</v>
      </c>
      <c r="M902" s="172">
        <v>0</v>
      </c>
      <c r="N902" s="172">
        <v>0.60785973217960665</v>
      </c>
      <c r="O902" s="172">
        <v>0</v>
      </c>
    </row>
    <row r="903" spans="2:15" x14ac:dyDescent="0.25">
      <c r="B903" t="str">
        <f t="shared" si="14"/>
        <v>FDN1-150</v>
      </c>
      <c r="C903" s="172" t="s">
        <v>1137</v>
      </c>
      <c r="D903" s="172">
        <v>-150</v>
      </c>
      <c r="E903" s="172">
        <v>700</v>
      </c>
      <c r="F903" s="172">
        <v>1</v>
      </c>
      <c r="G903" s="172" t="s">
        <v>10</v>
      </c>
      <c r="H903" s="172" t="s">
        <v>10</v>
      </c>
      <c r="I903" s="172"/>
      <c r="J903" s="172"/>
      <c r="K903" s="172"/>
      <c r="L903" s="172">
        <v>0.61817394211869137</v>
      </c>
      <c r="M903" s="172">
        <v>0</v>
      </c>
      <c r="N903" s="172">
        <v>0.58117000806142671</v>
      </c>
      <c r="O903" s="172">
        <v>0</v>
      </c>
    </row>
    <row r="904" spans="2:15" x14ac:dyDescent="0.25">
      <c r="B904" t="str">
        <f t="shared" si="14"/>
        <v>FDN1700.001</v>
      </c>
      <c r="C904" s="172" t="s">
        <v>1137</v>
      </c>
      <c r="D904" s="172">
        <v>700.00099999999998</v>
      </c>
      <c r="E904" s="172">
        <v>1500</v>
      </c>
      <c r="F904" s="172">
        <v>1</v>
      </c>
      <c r="G904" s="172" t="s">
        <v>10</v>
      </c>
      <c r="H904" s="172" t="s">
        <v>10</v>
      </c>
      <c r="I904" s="172"/>
      <c r="J904" s="172"/>
      <c r="K904" s="172"/>
      <c r="L904" s="172">
        <v>0.60109325562664329</v>
      </c>
      <c r="M904" s="172">
        <v>0</v>
      </c>
      <c r="N904" s="172">
        <v>0.58115057502227951</v>
      </c>
      <c r="O904" s="172">
        <v>0</v>
      </c>
    </row>
    <row r="905" spans="2:15" x14ac:dyDescent="0.25">
      <c r="B905" t="str">
        <f t="shared" si="14"/>
        <v>FDN11500.001</v>
      </c>
      <c r="C905" s="172" t="s">
        <v>1137</v>
      </c>
      <c r="D905" s="172">
        <v>1500.001</v>
      </c>
      <c r="E905" s="172">
        <v>2372</v>
      </c>
      <c r="F905" s="172">
        <v>1</v>
      </c>
      <c r="G905" s="172" t="s">
        <v>10</v>
      </c>
      <c r="H905" s="172" t="s">
        <v>10</v>
      </c>
      <c r="I905" s="172"/>
      <c r="J905" s="172"/>
      <c r="K905" s="172"/>
      <c r="L905" s="172">
        <v>0.6038588742381451</v>
      </c>
      <c r="M905" s="172">
        <v>0</v>
      </c>
      <c r="N905" s="172">
        <v>0.58222684200551555</v>
      </c>
      <c r="O905" s="172">
        <v>0</v>
      </c>
    </row>
    <row r="906" spans="2:15" x14ac:dyDescent="0.25">
      <c r="B906" t="str">
        <f t="shared" si="14"/>
        <v>FDR0.1-58</v>
      </c>
      <c r="C906" s="172" t="s">
        <v>1138</v>
      </c>
      <c r="D906" s="172">
        <v>-58</v>
      </c>
      <c r="E906" s="172">
        <v>31.998999999999999</v>
      </c>
      <c r="F906" s="172">
        <v>0.1</v>
      </c>
      <c r="G906" s="172" t="s">
        <v>10</v>
      </c>
      <c r="H906" s="172" t="s">
        <v>10</v>
      </c>
      <c r="I906" s="172"/>
      <c r="J906" s="172"/>
      <c r="K906" s="172"/>
      <c r="L906" s="172">
        <v>0.26</v>
      </c>
      <c r="M906" s="172">
        <v>0</v>
      </c>
      <c r="N906" s="172">
        <v>0.22214629846405304</v>
      </c>
      <c r="O906" s="172">
        <v>0</v>
      </c>
    </row>
    <row r="907" spans="2:15" x14ac:dyDescent="0.25">
      <c r="B907" t="str">
        <f t="shared" si="14"/>
        <v>FDR0.132</v>
      </c>
      <c r="C907" s="172" t="s">
        <v>1138</v>
      </c>
      <c r="D907" s="172">
        <v>32</v>
      </c>
      <c r="E907" s="172">
        <v>1100</v>
      </c>
      <c r="F907" s="172">
        <v>0.1</v>
      </c>
      <c r="G907" s="172" t="s">
        <v>10</v>
      </c>
      <c r="H907" s="172" t="s">
        <v>10</v>
      </c>
      <c r="I907" s="172"/>
      <c r="J907" s="172"/>
      <c r="K907" s="172"/>
      <c r="L907" s="172">
        <v>0.19</v>
      </c>
      <c r="M907" s="172">
        <v>0</v>
      </c>
      <c r="N907" s="172">
        <v>0.13897985690145762</v>
      </c>
      <c r="O907" s="172">
        <v>0</v>
      </c>
    </row>
    <row r="908" spans="2:15" x14ac:dyDescent="0.25">
      <c r="B908" t="str">
        <f t="shared" si="14"/>
        <v>FDR0.11100.001</v>
      </c>
      <c r="C908" s="172" t="s">
        <v>1138</v>
      </c>
      <c r="D908" s="172">
        <v>1100.001</v>
      </c>
      <c r="E908" s="172">
        <v>2200</v>
      </c>
      <c r="F908" s="172">
        <v>0.1</v>
      </c>
      <c r="G908" s="172" t="s">
        <v>10</v>
      </c>
      <c r="H908" s="172" t="s">
        <v>10</v>
      </c>
      <c r="I908" s="172"/>
      <c r="J908" s="172"/>
      <c r="K908" s="172"/>
      <c r="L908" s="172">
        <v>0.16</v>
      </c>
      <c r="M908" s="172">
        <v>0</v>
      </c>
      <c r="N908" s="172">
        <v>0.10571338059129012</v>
      </c>
      <c r="O908" s="172">
        <v>0</v>
      </c>
    </row>
    <row r="909" spans="2:15" x14ac:dyDescent="0.25">
      <c r="B909" t="str">
        <f t="shared" si="14"/>
        <v>FDR0.12200.001</v>
      </c>
      <c r="C909" s="172" t="s">
        <v>1138</v>
      </c>
      <c r="D909" s="172">
        <v>2200.0010000000002</v>
      </c>
      <c r="E909" s="172">
        <v>3214</v>
      </c>
      <c r="F909" s="172">
        <v>0.1</v>
      </c>
      <c r="G909" s="172" t="s">
        <v>10</v>
      </c>
      <c r="H909" s="172" t="s">
        <v>10</v>
      </c>
      <c r="I909" s="172"/>
      <c r="J909" s="172"/>
      <c r="K909" s="172"/>
      <c r="L909" s="172">
        <v>0.17</v>
      </c>
      <c r="M909" s="172">
        <v>0</v>
      </c>
      <c r="N909" s="172">
        <v>0.1224198958033927</v>
      </c>
      <c r="O909" s="172">
        <v>0</v>
      </c>
    </row>
    <row r="910" spans="2:15" x14ac:dyDescent="0.25">
      <c r="B910" t="str">
        <f t="shared" si="14"/>
        <v>FDR1-58</v>
      </c>
      <c r="C910" s="172" t="s">
        <v>1138</v>
      </c>
      <c r="D910" s="172">
        <v>-58</v>
      </c>
      <c r="E910" s="172">
        <v>31.998999999999999</v>
      </c>
      <c r="F910" s="172">
        <v>1</v>
      </c>
      <c r="G910" s="172" t="s">
        <v>10</v>
      </c>
      <c r="H910" s="172" t="s">
        <v>10</v>
      </c>
      <c r="I910" s="172"/>
      <c r="J910" s="172"/>
      <c r="K910" s="172"/>
      <c r="L910" s="172">
        <v>0.6646495150989582</v>
      </c>
      <c r="M910" s="172">
        <v>0</v>
      </c>
      <c r="N910" s="172">
        <v>0.61591312530362607</v>
      </c>
      <c r="O910" s="172">
        <v>0</v>
      </c>
    </row>
    <row r="911" spans="2:15" x14ac:dyDescent="0.25">
      <c r="B911" t="str">
        <f t="shared" si="14"/>
        <v>FDR132</v>
      </c>
      <c r="C911" s="172" t="s">
        <v>1138</v>
      </c>
      <c r="D911" s="172">
        <v>32</v>
      </c>
      <c r="E911" s="172">
        <v>1100</v>
      </c>
      <c r="F911" s="172">
        <v>1</v>
      </c>
      <c r="G911" s="172" t="s">
        <v>10</v>
      </c>
      <c r="H911" s="172" t="s">
        <v>10</v>
      </c>
      <c r="I911" s="172"/>
      <c r="J911" s="172"/>
      <c r="K911" s="172"/>
      <c r="L911" s="172">
        <v>0.64165832077855089</v>
      </c>
      <c r="M911" s="172">
        <v>0</v>
      </c>
      <c r="N911" s="172">
        <v>0.59102910302653433</v>
      </c>
      <c r="O911" s="172">
        <v>0</v>
      </c>
    </row>
    <row r="912" spans="2:15" x14ac:dyDescent="0.25">
      <c r="B912" t="str">
        <f t="shared" si="14"/>
        <v>FDR11100.001</v>
      </c>
      <c r="C912" s="172" t="s">
        <v>1138</v>
      </c>
      <c r="D912" s="172">
        <v>1100.001</v>
      </c>
      <c r="E912" s="172">
        <v>2200</v>
      </c>
      <c r="F912" s="172">
        <v>1</v>
      </c>
      <c r="G912" s="172" t="s">
        <v>10</v>
      </c>
      <c r="H912" s="172" t="s">
        <v>10</v>
      </c>
      <c r="I912" s="172"/>
      <c r="J912" s="172"/>
      <c r="K912" s="172"/>
      <c r="L912" s="172">
        <v>0.62759628473551121</v>
      </c>
      <c r="M912" s="172">
        <v>0</v>
      </c>
      <c r="N912" s="172">
        <v>0.58410214760437162</v>
      </c>
      <c r="O912" s="172">
        <v>0</v>
      </c>
    </row>
    <row r="913" spans="2:15" x14ac:dyDescent="0.25">
      <c r="B913" t="str">
        <f t="shared" si="14"/>
        <v>FDR12200.001</v>
      </c>
      <c r="C913" s="172" t="s">
        <v>1138</v>
      </c>
      <c r="D913" s="172">
        <v>2200.0010000000002</v>
      </c>
      <c r="E913" s="172">
        <v>3214</v>
      </c>
      <c r="F913" s="172">
        <v>1</v>
      </c>
      <c r="G913" s="172" t="s">
        <v>10</v>
      </c>
      <c r="H913" s="172" t="s">
        <v>10</v>
      </c>
      <c r="I913" s="172"/>
      <c r="J913" s="172"/>
      <c r="K913" s="172"/>
      <c r="L913" s="172">
        <v>0.63062541073627176</v>
      </c>
      <c r="M913" s="172">
        <v>0</v>
      </c>
      <c r="N913" s="172">
        <v>0.58735562556981913</v>
      </c>
      <c r="O913" s="172">
        <v>0</v>
      </c>
    </row>
    <row r="914" spans="2:15" x14ac:dyDescent="0.25">
      <c r="B914" t="str">
        <f t="shared" si="14"/>
        <v>FDS0.1-58</v>
      </c>
      <c r="C914" s="172" t="s">
        <v>1141</v>
      </c>
      <c r="D914" s="172">
        <v>-58</v>
      </c>
      <c r="E914" s="172">
        <v>31.998999999999999</v>
      </c>
      <c r="F914" s="172">
        <v>0.1</v>
      </c>
      <c r="G914" s="172" t="s">
        <v>10</v>
      </c>
      <c r="H914" s="172" t="s">
        <v>10</v>
      </c>
      <c r="I914" s="172"/>
      <c r="J914" s="172"/>
      <c r="K914" s="172"/>
      <c r="L914" s="172">
        <v>0.22</v>
      </c>
      <c r="M914" s="172">
        <v>0</v>
      </c>
      <c r="N914" s="172">
        <v>0.17935751635414557</v>
      </c>
      <c r="O914" s="172">
        <v>0</v>
      </c>
    </row>
    <row r="915" spans="2:15" x14ac:dyDescent="0.25">
      <c r="B915" t="str">
        <f t="shared" si="14"/>
        <v>FDS0.132</v>
      </c>
      <c r="C915" s="172" t="s">
        <v>1141</v>
      </c>
      <c r="D915" s="172">
        <v>32</v>
      </c>
      <c r="E915" s="172">
        <v>1100</v>
      </c>
      <c r="F915" s="172">
        <v>0.1</v>
      </c>
      <c r="G915" s="172" t="s">
        <v>10</v>
      </c>
      <c r="H915" s="172" t="s">
        <v>10</v>
      </c>
      <c r="I915" s="172"/>
      <c r="J915" s="172"/>
      <c r="K915" s="172"/>
      <c r="L915" s="172">
        <v>0.18</v>
      </c>
      <c r="M915" s="172">
        <v>0</v>
      </c>
      <c r="N915" s="172">
        <v>0.12667225052669565</v>
      </c>
      <c r="O915" s="172">
        <v>0</v>
      </c>
    </row>
    <row r="916" spans="2:15" x14ac:dyDescent="0.25">
      <c r="B916" t="str">
        <f t="shared" si="14"/>
        <v>FDS0.11100.001</v>
      </c>
      <c r="C916" s="172" t="s">
        <v>1141</v>
      </c>
      <c r="D916" s="172">
        <v>1100.001</v>
      </c>
      <c r="E916" s="172">
        <v>2200</v>
      </c>
      <c r="F916" s="172">
        <v>0.1</v>
      </c>
      <c r="G916" s="172" t="s">
        <v>10</v>
      </c>
      <c r="H916" s="172" t="s">
        <v>10</v>
      </c>
      <c r="I916" s="172"/>
      <c r="J916" s="172"/>
      <c r="K916" s="172"/>
      <c r="L916" s="172">
        <v>0.17</v>
      </c>
      <c r="M916" s="172">
        <v>0</v>
      </c>
      <c r="N916" s="172">
        <v>0.10571338059129012</v>
      </c>
      <c r="O916" s="172">
        <v>0</v>
      </c>
    </row>
    <row r="917" spans="2:15" x14ac:dyDescent="0.25">
      <c r="B917" t="str">
        <f t="shared" si="14"/>
        <v>FDS0.12200.001</v>
      </c>
      <c r="C917" s="172" t="s">
        <v>1141</v>
      </c>
      <c r="D917" s="172">
        <v>2200.0010000000002</v>
      </c>
      <c r="E917" s="172">
        <v>3214</v>
      </c>
      <c r="F917" s="172">
        <v>0.1</v>
      </c>
      <c r="G917" s="172" t="s">
        <v>10</v>
      </c>
      <c r="H917" s="172" t="s">
        <v>10</v>
      </c>
      <c r="I917" s="172"/>
      <c r="J917" s="172"/>
      <c r="K917" s="172"/>
      <c r="L917" s="172">
        <v>0.17</v>
      </c>
      <c r="M917" s="172">
        <v>0</v>
      </c>
      <c r="N917" s="172">
        <v>0.1224198958033927</v>
      </c>
      <c r="O917" s="172">
        <v>0</v>
      </c>
    </row>
    <row r="918" spans="2:15" x14ac:dyDescent="0.25">
      <c r="B918" t="str">
        <f t="shared" si="14"/>
        <v>FDS1-58</v>
      </c>
      <c r="C918" s="172" t="s">
        <v>1141</v>
      </c>
      <c r="D918" s="172">
        <v>-58</v>
      </c>
      <c r="E918" s="172">
        <v>31.998999999999999</v>
      </c>
      <c r="F918" s="172">
        <v>1</v>
      </c>
      <c r="G918" s="172" t="s">
        <v>10</v>
      </c>
      <c r="H918" s="172" t="s">
        <v>10</v>
      </c>
      <c r="I918" s="172"/>
      <c r="J918" s="172"/>
      <c r="K918" s="172"/>
      <c r="L918" s="172">
        <v>0.65159735931994667</v>
      </c>
      <c r="M918" s="172">
        <v>0</v>
      </c>
      <c r="N918" s="172">
        <v>0.60180488422139589</v>
      </c>
      <c r="O918" s="172">
        <v>0</v>
      </c>
    </row>
    <row r="919" spans="2:15" x14ac:dyDescent="0.25">
      <c r="B919" t="str">
        <f t="shared" si="14"/>
        <v>FDS132</v>
      </c>
      <c r="C919" s="172" t="s">
        <v>1141</v>
      </c>
      <c r="D919" s="172">
        <v>32</v>
      </c>
      <c r="E919" s="172">
        <v>1100</v>
      </c>
      <c r="F919" s="172">
        <v>1</v>
      </c>
      <c r="G919" s="172" t="s">
        <v>10</v>
      </c>
      <c r="H919" s="172" t="s">
        <v>10</v>
      </c>
      <c r="I919" s="172"/>
      <c r="J919" s="172"/>
      <c r="K919" s="172"/>
      <c r="L919" s="172">
        <v>0.63801956879441335</v>
      </c>
      <c r="M919" s="172">
        <v>0</v>
      </c>
      <c r="N919" s="172">
        <v>0.5882566268674736</v>
      </c>
      <c r="O919" s="172">
        <v>0</v>
      </c>
    </row>
    <row r="920" spans="2:15" x14ac:dyDescent="0.25">
      <c r="B920" t="str">
        <f t="shared" si="14"/>
        <v>FDS11100.001</v>
      </c>
      <c r="C920" s="172" t="s">
        <v>1141</v>
      </c>
      <c r="D920" s="172">
        <v>1100.001</v>
      </c>
      <c r="E920" s="172">
        <v>2200</v>
      </c>
      <c r="F920" s="172">
        <v>1</v>
      </c>
      <c r="G920" s="172" t="s">
        <v>10</v>
      </c>
      <c r="H920" s="172" t="s">
        <v>10</v>
      </c>
      <c r="I920" s="172"/>
      <c r="J920" s="172"/>
      <c r="K920" s="172"/>
      <c r="L920" s="172">
        <v>0.62833487402096033</v>
      </c>
      <c r="M920" s="172">
        <v>0</v>
      </c>
      <c r="N920" s="172">
        <v>0.58489566260415915</v>
      </c>
      <c r="O920" s="172">
        <v>0</v>
      </c>
    </row>
    <row r="921" spans="2:15" x14ac:dyDescent="0.25">
      <c r="B921" t="str">
        <f t="shared" si="14"/>
        <v>FDS12200.001</v>
      </c>
      <c r="C921" s="172" t="s">
        <v>1141</v>
      </c>
      <c r="D921" s="172">
        <v>2200.0010000000002</v>
      </c>
      <c r="E921" s="172">
        <v>3214</v>
      </c>
      <c r="F921" s="172">
        <v>1</v>
      </c>
      <c r="G921" s="172" t="s">
        <v>10</v>
      </c>
      <c r="H921" s="172" t="s">
        <v>10</v>
      </c>
      <c r="I921" s="172"/>
      <c r="J921" s="172"/>
      <c r="K921" s="172"/>
      <c r="L921" s="172">
        <v>0.63062541073627176</v>
      </c>
      <c r="M921" s="172">
        <v>0</v>
      </c>
      <c r="N921" s="172">
        <v>0.58877774141105166</v>
      </c>
      <c r="O921" s="172">
        <v>0</v>
      </c>
    </row>
    <row r="922" spans="2:15" x14ac:dyDescent="0.25">
      <c r="B922" t="str">
        <f t="shared" si="14"/>
        <v>FDT0.1-454</v>
      </c>
      <c r="C922" s="172" t="s">
        <v>1144</v>
      </c>
      <c r="D922" s="172">
        <v>-454</v>
      </c>
      <c r="E922" s="172">
        <v>-400.00099999999998</v>
      </c>
      <c r="F922" s="172">
        <v>0.1</v>
      </c>
      <c r="G922" s="172" t="s">
        <v>10</v>
      </c>
      <c r="H922" s="172" t="s">
        <v>10</v>
      </c>
      <c r="I922" s="172"/>
      <c r="J922" s="172"/>
      <c r="K922" s="172"/>
      <c r="L922" s="172">
        <v>0.41398294918349571</v>
      </c>
      <c r="M922" s="172">
        <v>0</v>
      </c>
      <c r="N922" s="172">
        <v>0.39270743845089662</v>
      </c>
      <c r="O922" s="172">
        <v>0</v>
      </c>
    </row>
    <row r="923" spans="2:15" x14ac:dyDescent="0.25">
      <c r="B923" t="str">
        <f t="shared" si="14"/>
        <v>FDT0.1-400</v>
      </c>
      <c r="C923" s="172" t="s">
        <v>1144</v>
      </c>
      <c r="D923" s="172">
        <v>-400</v>
      </c>
      <c r="E923" s="172">
        <v>199.999</v>
      </c>
      <c r="F923" s="172">
        <v>0.1</v>
      </c>
      <c r="G923" s="172" t="s">
        <v>10</v>
      </c>
      <c r="H923" s="172" t="s">
        <v>10</v>
      </c>
      <c r="I923" s="172"/>
      <c r="J923" s="172"/>
      <c r="K923" s="172"/>
      <c r="L923" s="172">
        <v>0.18</v>
      </c>
      <c r="M923" s="172">
        <v>0</v>
      </c>
      <c r="N923" s="172">
        <v>0.12411999283195371</v>
      </c>
      <c r="O923" s="172">
        <v>0</v>
      </c>
    </row>
    <row r="924" spans="2:15" x14ac:dyDescent="0.25">
      <c r="B924" t="str">
        <f t="shared" si="14"/>
        <v>FDT0.1200</v>
      </c>
      <c r="C924" s="172" t="s">
        <v>1144</v>
      </c>
      <c r="D924" s="172">
        <v>200</v>
      </c>
      <c r="E924" s="172">
        <v>752</v>
      </c>
      <c r="F924" s="172">
        <v>0.1</v>
      </c>
      <c r="G924" s="172" t="s">
        <v>10</v>
      </c>
      <c r="H924" s="172" t="s">
        <v>10</v>
      </c>
      <c r="I924" s="172"/>
      <c r="J924" s="172"/>
      <c r="K924" s="172"/>
      <c r="L924" s="172">
        <v>0.11</v>
      </c>
      <c r="M924" s="172">
        <v>0</v>
      </c>
      <c r="N924" s="172">
        <v>8.3094007917652188E-2</v>
      </c>
      <c r="O924" s="172">
        <v>0</v>
      </c>
    </row>
    <row r="925" spans="2:15" x14ac:dyDescent="0.25">
      <c r="B925" t="str">
        <f t="shared" si="14"/>
        <v>FDT1-454</v>
      </c>
      <c r="C925" s="172" t="s">
        <v>1144</v>
      </c>
      <c r="D925" s="172">
        <v>-454</v>
      </c>
      <c r="E925" s="172">
        <v>-400.00099999999998</v>
      </c>
      <c r="F925" s="172">
        <v>1</v>
      </c>
      <c r="G925" s="172" t="s">
        <v>10</v>
      </c>
      <c r="H925" s="172" t="s">
        <v>10</v>
      </c>
      <c r="I925" s="172"/>
      <c r="J925" s="172"/>
      <c r="K925" s="172"/>
      <c r="L925" s="172">
        <v>0.7435523735519004</v>
      </c>
      <c r="M925" s="172">
        <v>0</v>
      </c>
      <c r="N925" s="172">
        <v>0.69585855762120574</v>
      </c>
      <c r="O925" s="172">
        <v>0</v>
      </c>
    </row>
    <row r="926" spans="2:15" x14ac:dyDescent="0.25">
      <c r="B926" t="str">
        <f t="shared" si="14"/>
        <v>FDT1-400</v>
      </c>
      <c r="C926" s="172" t="s">
        <v>1144</v>
      </c>
      <c r="D926" s="172">
        <v>-400</v>
      </c>
      <c r="E926" s="172">
        <v>199.999</v>
      </c>
      <c r="F926" s="172">
        <v>1</v>
      </c>
      <c r="G926" s="172" t="s">
        <v>10</v>
      </c>
      <c r="H926" s="172" t="s">
        <v>10</v>
      </c>
      <c r="I926" s="172"/>
      <c r="J926" s="172"/>
      <c r="K926" s="172"/>
      <c r="L926" s="172">
        <v>0.63424618017379397</v>
      </c>
      <c r="M926" s="172">
        <v>0</v>
      </c>
      <c r="N926" s="172">
        <v>0.58771232131086404</v>
      </c>
      <c r="O926" s="172">
        <v>0</v>
      </c>
    </row>
    <row r="927" spans="2:15" x14ac:dyDescent="0.25">
      <c r="B927" t="str">
        <f t="shared" ref="B927:B990" si="15">CONCATENATE(C927,F927,D927,I927)</f>
        <v>FDT1200</v>
      </c>
      <c r="C927" s="172" t="s">
        <v>1144</v>
      </c>
      <c r="D927" s="172">
        <v>200</v>
      </c>
      <c r="E927" s="172">
        <v>752</v>
      </c>
      <c r="F927" s="172">
        <v>1</v>
      </c>
      <c r="G927" s="172" t="s">
        <v>10</v>
      </c>
      <c r="H927" s="172" t="s">
        <v>10</v>
      </c>
      <c r="I927" s="172"/>
      <c r="J927" s="172"/>
      <c r="K927" s="172"/>
      <c r="L927" s="172">
        <v>0.59634521390870487</v>
      </c>
      <c r="M927" s="172">
        <v>0</v>
      </c>
      <c r="N927" s="172">
        <v>0.58043484918793331</v>
      </c>
      <c r="O927" s="172">
        <v>0</v>
      </c>
    </row>
    <row r="928" spans="2:15" x14ac:dyDescent="0.25">
      <c r="B928" t="str">
        <f t="shared" si="15"/>
        <v>FDPT1000.01-320</v>
      </c>
      <c r="C928" s="172" t="s">
        <v>1145</v>
      </c>
      <c r="D928" s="172">
        <v>-320</v>
      </c>
      <c r="E928" s="172">
        <v>32</v>
      </c>
      <c r="F928" s="172">
        <v>0.01</v>
      </c>
      <c r="G928" s="172" t="s">
        <v>10</v>
      </c>
      <c r="H928" s="172" t="s">
        <v>10</v>
      </c>
      <c r="I928" s="172"/>
      <c r="J928" s="172"/>
      <c r="K928" s="172"/>
      <c r="L928" s="172">
        <v>1.2999999999999999E-2</v>
      </c>
      <c r="M928" s="172">
        <v>0</v>
      </c>
      <c r="N928" s="172">
        <v>1.0679013171358559E-2</v>
      </c>
      <c r="O928" s="172">
        <v>0</v>
      </c>
    </row>
    <row r="929" spans="2:15" x14ac:dyDescent="0.25">
      <c r="B929" t="str">
        <f t="shared" si="15"/>
        <v>FDPT1000.0132.001</v>
      </c>
      <c r="C929" s="172" t="s">
        <v>1145</v>
      </c>
      <c r="D929" s="172">
        <v>32.000999999999998</v>
      </c>
      <c r="E929" s="172">
        <v>400</v>
      </c>
      <c r="F929" s="172">
        <v>0.01</v>
      </c>
      <c r="G929" s="172" t="s">
        <v>10</v>
      </c>
      <c r="H929" s="172" t="s">
        <v>10</v>
      </c>
      <c r="I929" s="172"/>
      <c r="J929" s="172"/>
      <c r="K929" s="172"/>
      <c r="L929" s="172">
        <v>1.6E-2</v>
      </c>
      <c r="M929" s="172">
        <v>0</v>
      </c>
      <c r="N929" s="172">
        <v>1.4506479885439702E-2</v>
      </c>
      <c r="O929" s="172">
        <v>0</v>
      </c>
    </row>
    <row r="930" spans="2:15" x14ac:dyDescent="0.25">
      <c r="B930" t="str">
        <f t="shared" si="15"/>
        <v>FDPT1000.01400.001</v>
      </c>
      <c r="C930" s="172" t="s">
        <v>1145</v>
      </c>
      <c r="D930" s="172">
        <v>400.00099999999998</v>
      </c>
      <c r="E930" s="172">
        <v>800</v>
      </c>
      <c r="F930" s="172">
        <v>0.01</v>
      </c>
      <c r="G930" s="172" t="s">
        <v>10</v>
      </c>
      <c r="H930" s="172" t="s">
        <v>10</v>
      </c>
      <c r="I930" s="172"/>
      <c r="J930" s="172"/>
      <c r="K930" s="172"/>
      <c r="L930" s="172">
        <v>2.1000000000000001E-2</v>
      </c>
      <c r="M930" s="172">
        <v>0</v>
      </c>
      <c r="N930" s="172">
        <v>1.8861623966845133E-2</v>
      </c>
      <c r="O930" s="172">
        <v>0</v>
      </c>
    </row>
    <row r="931" spans="2:15" x14ac:dyDescent="0.25">
      <c r="B931" t="str">
        <f t="shared" si="15"/>
        <v>FDPT1000.01800.001</v>
      </c>
      <c r="C931" s="172" t="s">
        <v>1145</v>
      </c>
      <c r="D931" s="172">
        <v>800.00099999999998</v>
      </c>
      <c r="E931" s="172">
        <v>1200</v>
      </c>
      <c r="F931" s="172">
        <v>0.01</v>
      </c>
      <c r="G931" s="172" t="s">
        <v>10</v>
      </c>
      <c r="H931" s="172" t="s">
        <v>10</v>
      </c>
      <c r="I931" s="172"/>
      <c r="J931" s="172"/>
      <c r="K931" s="172"/>
      <c r="L931" s="172">
        <v>2.7260507467955011E-2</v>
      </c>
      <c r="M931" s="172">
        <v>0</v>
      </c>
      <c r="N931" s="172">
        <v>2.6097132922516801E-2</v>
      </c>
      <c r="O931" s="172">
        <v>0</v>
      </c>
    </row>
    <row r="932" spans="2:15" x14ac:dyDescent="0.25">
      <c r="B932" t="str">
        <f t="shared" si="15"/>
        <v>FDPT1000.011200.001</v>
      </c>
      <c r="C932" s="172" t="s">
        <v>1145</v>
      </c>
      <c r="D932" s="172">
        <v>1200.001</v>
      </c>
      <c r="E932" s="172">
        <v>1562</v>
      </c>
      <c r="F932" s="172">
        <v>0.01</v>
      </c>
      <c r="G932" s="172" t="s">
        <v>10</v>
      </c>
      <c r="H932" s="172" t="s">
        <v>10</v>
      </c>
      <c r="I932" s="172"/>
      <c r="J932" s="172"/>
      <c r="K932" s="172"/>
      <c r="L932" s="172">
        <v>3.4473084940177014E-2</v>
      </c>
      <c r="M932" s="172">
        <v>0</v>
      </c>
      <c r="N932" s="172">
        <v>3.2866752601413189E-2</v>
      </c>
      <c r="O932" s="172">
        <v>0</v>
      </c>
    </row>
    <row r="933" spans="2:15" x14ac:dyDescent="0.25">
      <c r="B933" t="str">
        <f t="shared" si="15"/>
        <v>FDPT1000.1-320</v>
      </c>
      <c r="C933" s="172" t="s">
        <v>1145</v>
      </c>
      <c r="D933" s="172">
        <v>-320</v>
      </c>
      <c r="E933" s="172">
        <v>32</v>
      </c>
      <c r="F933" s="172">
        <v>0.1</v>
      </c>
      <c r="G933" s="172" t="s">
        <v>10</v>
      </c>
      <c r="H933" s="172" t="s">
        <v>10</v>
      </c>
      <c r="I933" s="172"/>
      <c r="J933" s="172"/>
      <c r="K933" s="172"/>
      <c r="L933" s="172">
        <v>5.9935600797430655E-2</v>
      </c>
      <c r="M933" s="172">
        <v>0</v>
      </c>
      <c r="N933" s="172">
        <v>5.8429798239545978E-2</v>
      </c>
      <c r="O933" s="172">
        <v>0</v>
      </c>
    </row>
    <row r="934" spans="2:15" x14ac:dyDescent="0.25">
      <c r="B934" t="str">
        <f t="shared" si="15"/>
        <v>FDPT1000.132.001</v>
      </c>
      <c r="C934" s="172" t="s">
        <v>1145</v>
      </c>
      <c r="D934" s="172">
        <v>32.000999999999998</v>
      </c>
      <c r="E934" s="172">
        <v>400</v>
      </c>
      <c r="F934" s="172">
        <v>0.1</v>
      </c>
      <c r="G934" s="172" t="s">
        <v>10</v>
      </c>
      <c r="H934" s="172" t="s">
        <v>10</v>
      </c>
      <c r="I934" s="172"/>
      <c r="J934" s="172"/>
      <c r="K934" s="172"/>
      <c r="L934" s="172">
        <v>6.0734445574991358E-2</v>
      </c>
      <c r="M934" s="172">
        <v>0</v>
      </c>
      <c r="N934" s="172">
        <v>5.9248949008962742E-2</v>
      </c>
      <c r="O934" s="172">
        <v>0</v>
      </c>
    </row>
    <row r="935" spans="2:15" x14ac:dyDescent="0.25">
      <c r="B935" t="str">
        <f t="shared" si="15"/>
        <v>FDPT1000.1400.001</v>
      </c>
      <c r="C935" s="172" t="s">
        <v>1145</v>
      </c>
      <c r="D935" s="172">
        <v>400.00099999999998</v>
      </c>
      <c r="E935" s="172">
        <v>800</v>
      </c>
      <c r="F935" s="172">
        <v>0.1</v>
      </c>
      <c r="G935" s="172" t="s">
        <v>10</v>
      </c>
      <c r="H935" s="172" t="s">
        <v>10</v>
      </c>
      <c r="I935" s="172"/>
      <c r="J935" s="172"/>
      <c r="K935" s="172"/>
      <c r="L935" s="172">
        <v>6.2482481874573052E-2</v>
      </c>
      <c r="M935" s="172">
        <v>0</v>
      </c>
      <c r="N935" s="172">
        <v>6.046288827592234E-2</v>
      </c>
      <c r="O935" s="172">
        <v>0</v>
      </c>
    </row>
    <row r="936" spans="2:15" x14ac:dyDescent="0.25">
      <c r="B936" t="str">
        <f t="shared" si="15"/>
        <v>FDPT1000.1800.001</v>
      </c>
      <c r="C936" s="172" t="s">
        <v>1145</v>
      </c>
      <c r="D936" s="172">
        <v>800.00099999999998</v>
      </c>
      <c r="E936" s="172">
        <v>1200</v>
      </c>
      <c r="F936" s="172">
        <v>0.1</v>
      </c>
      <c r="G936" s="172" t="s">
        <v>10</v>
      </c>
      <c r="H936" s="172" t="s">
        <v>10</v>
      </c>
      <c r="I936" s="172"/>
      <c r="J936" s="172"/>
      <c r="K936" s="172"/>
      <c r="L936" s="172">
        <v>6.503353003885913E-2</v>
      </c>
      <c r="M936" s="172">
        <v>0</v>
      </c>
      <c r="N936" s="172">
        <v>6.3095644435852388E-2</v>
      </c>
      <c r="O936" s="172">
        <v>0</v>
      </c>
    </row>
    <row r="937" spans="2:15" x14ac:dyDescent="0.25">
      <c r="B937" t="str">
        <f t="shared" si="15"/>
        <v>FDPT1000.11200.001</v>
      </c>
      <c r="C937" s="172" t="s">
        <v>1145</v>
      </c>
      <c r="D937" s="172">
        <v>1200.001</v>
      </c>
      <c r="E937" s="172">
        <v>1562</v>
      </c>
      <c r="F937" s="172">
        <v>0.1</v>
      </c>
      <c r="G937" s="172" t="s">
        <v>10</v>
      </c>
      <c r="H937" s="172" t="s">
        <v>10</v>
      </c>
      <c r="I937" s="172"/>
      <c r="J937" s="172"/>
      <c r="K937" s="172"/>
      <c r="L937" s="172">
        <v>6.9375096839450506E-2</v>
      </c>
      <c r="M937" s="172">
        <v>0</v>
      </c>
      <c r="N937" s="172">
        <v>6.6183256391344938E-2</v>
      </c>
      <c r="O937" s="172">
        <v>0</v>
      </c>
    </row>
    <row r="938" spans="2:15" x14ac:dyDescent="0.25">
      <c r="B938" t="str">
        <f t="shared" si="15"/>
        <v>FDPT1001-320</v>
      </c>
      <c r="C938" s="172" t="s">
        <v>1145</v>
      </c>
      <c r="D938" s="172">
        <v>-320</v>
      </c>
      <c r="E938" s="172">
        <v>32</v>
      </c>
      <c r="F938" s="172">
        <v>1</v>
      </c>
      <c r="G938" s="172" t="s">
        <v>10</v>
      </c>
      <c r="H938" s="172" t="s">
        <v>10</v>
      </c>
      <c r="I938" s="172"/>
      <c r="J938" s="172"/>
      <c r="K938" s="172"/>
      <c r="L938" s="172">
        <v>0.57803717960426548</v>
      </c>
      <c r="M938" s="172">
        <v>0</v>
      </c>
      <c r="N938" s="172">
        <v>0.57742016012805975</v>
      </c>
      <c r="O938" s="172">
        <v>0</v>
      </c>
    </row>
    <row r="939" spans="2:15" x14ac:dyDescent="0.25">
      <c r="B939" t="str">
        <f t="shared" si="15"/>
        <v>FDPT100132.001</v>
      </c>
      <c r="C939" s="172" t="s">
        <v>1145</v>
      </c>
      <c r="D939" s="172">
        <v>32.000999999999998</v>
      </c>
      <c r="E939" s="172">
        <v>400</v>
      </c>
      <c r="F939" s="172">
        <v>1</v>
      </c>
      <c r="G939" s="172" t="s">
        <v>10</v>
      </c>
      <c r="H939" s="172" t="s">
        <v>10</v>
      </c>
      <c r="I939" s="172"/>
      <c r="J939" s="172"/>
      <c r="K939" s="172"/>
      <c r="L939" s="172">
        <v>0.5781205563212628</v>
      </c>
      <c r="M939" s="172">
        <v>0</v>
      </c>
      <c r="N939" s="172">
        <v>0.57750362592685667</v>
      </c>
      <c r="O939" s="172">
        <v>0</v>
      </c>
    </row>
    <row r="940" spans="2:15" x14ac:dyDescent="0.25">
      <c r="B940" t="str">
        <f t="shared" si="15"/>
        <v>FDPT1001400.001</v>
      </c>
      <c r="C940" s="172" t="s">
        <v>1145</v>
      </c>
      <c r="D940" s="172">
        <v>400.00099999999998</v>
      </c>
      <c r="E940" s="172">
        <v>800</v>
      </c>
      <c r="F940" s="172">
        <v>1</v>
      </c>
      <c r="G940" s="172" t="s">
        <v>10</v>
      </c>
      <c r="H940" s="172" t="s">
        <v>10</v>
      </c>
      <c r="I940" s="172"/>
      <c r="J940" s="172"/>
      <c r="K940" s="172"/>
      <c r="L940" s="172">
        <v>0.57848851292728842</v>
      </c>
      <c r="M940" s="172">
        <v>0</v>
      </c>
      <c r="N940" s="172">
        <v>0.5776294321263995</v>
      </c>
      <c r="O940" s="172">
        <v>0</v>
      </c>
    </row>
    <row r="941" spans="2:15" x14ac:dyDescent="0.25">
      <c r="B941" t="str">
        <f t="shared" si="15"/>
        <v>FDPT1001800.001</v>
      </c>
      <c r="C941" s="172" t="s">
        <v>1145</v>
      </c>
      <c r="D941" s="172">
        <v>800.00099999999998</v>
      </c>
      <c r="E941" s="172">
        <v>1200</v>
      </c>
      <c r="F941" s="172">
        <v>1</v>
      </c>
      <c r="G941" s="172" t="s">
        <v>10</v>
      </c>
      <c r="H941" s="172" t="s">
        <v>10</v>
      </c>
      <c r="I941" s="172"/>
      <c r="J941" s="172"/>
      <c r="K941" s="172"/>
      <c r="L941" s="172">
        <v>0.57876960794165266</v>
      </c>
      <c r="M941" s="172">
        <v>0</v>
      </c>
      <c r="N941" s="172">
        <v>0.57791094499652418</v>
      </c>
      <c r="O941" s="172">
        <v>0</v>
      </c>
    </row>
    <row r="942" spans="2:15" x14ac:dyDescent="0.25">
      <c r="B942" t="str">
        <f t="shared" si="15"/>
        <v>FDPT10011200.001</v>
      </c>
      <c r="C942" s="172" t="s">
        <v>1145</v>
      </c>
      <c r="D942" s="172">
        <v>1200.001</v>
      </c>
      <c r="E942" s="172">
        <v>1562</v>
      </c>
      <c r="F942" s="172">
        <v>1</v>
      </c>
      <c r="G942" s="172" t="s">
        <v>10</v>
      </c>
      <c r="H942" s="172" t="s">
        <v>10</v>
      </c>
      <c r="I942" s="172"/>
      <c r="J942" s="172"/>
      <c r="K942" s="172"/>
      <c r="L942" s="172">
        <v>0.57975076193675257</v>
      </c>
      <c r="M942" s="172">
        <v>0</v>
      </c>
      <c r="N942" s="172">
        <v>0.57825619186184474</v>
      </c>
      <c r="O942" s="172">
        <v>0</v>
      </c>
    </row>
    <row r="943" spans="2:15" x14ac:dyDescent="0.25">
      <c r="B943" t="str">
        <f t="shared" si="15"/>
        <v>FDPT10000.01-320</v>
      </c>
      <c r="C943" s="172" t="s">
        <v>1146</v>
      </c>
      <c r="D943" s="172">
        <v>-320</v>
      </c>
      <c r="E943" s="172">
        <v>32</v>
      </c>
      <c r="F943" s="172">
        <v>0.01</v>
      </c>
      <c r="G943" s="172" t="s">
        <v>10</v>
      </c>
      <c r="H943" s="172" t="s">
        <v>10</v>
      </c>
      <c r="I943" s="172"/>
      <c r="J943" s="172"/>
      <c r="K943" s="172"/>
      <c r="L943" s="172">
        <v>9.0497973723531883E-3</v>
      </c>
      <c r="M943" s="172">
        <v>0</v>
      </c>
      <c r="N943" s="172">
        <v>8.0620868997464522E-3</v>
      </c>
      <c r="O943" s="172">
        <v>0</v>
      </c>
    </row>
    <row r="944" spans="2:15" x14ac:dyDescent="0.25">
      <c r="B944" t="str">
        <f t="shared" si="15"/>
        <v>FDPT10000.0132.001</v>
      </c>
      <c r="C944" s="172" t="s">
        <v>1146</v>
      </c>
      <c r="D944" s="172">
        <v>32.000999999999998</v>
      </c>
      <c r="E944" s="172">
        <v>400</v>
      </c>
      <c r="F944" s="172">
        <v>0.01</v>
      </c>
      <c r="G944" s="172" t="s">
        <v>10</v>
      </c>
      <c r="H944" s="172" t="s">
        <v>10</v>
      </c>
      <c r="I944" s="172"/>
      <c r="J944" s="172"/>
      <c r="K944" s="172"/>
      <c r="L944" s="172">
        <v>1.6E-2</v>
      </c>
      <c r="M944" s="172">
        <v>0</v>
      </c>
      <c r="N944" s="172">
        <v>1.4466336601457424E-2</v>
      </c>
      <c r="O944" s="172">
        <v>0</v>
      </c>
    </row>
    <row r="945" spans="2:15" x14ac:dyDescent="0.25">
      <c r="B945" t="str">
        <f t="shared" si="15"/>
        <v>FDPT10000.01400.001</v>
      </c>
      <c r="C945" s="172" t="s">
        <v>1146</v>
      </c>
      <c r="D945" s="172">
        <v>400.00099999999998</v>
      </c>
      <c r="E945" s="172">
        <v>800</v>
      </c>
      <c r="F945" s="172">
        <v>0.01</v>
      </c>
      <c r="G945" s="172" t="s">
        <v>10</v>
      </c>
      <c r="H945" s="172" t="s">
        <v>10</v>
      </c>
      <c r="I945" s="172"/>
      <c r="J945" s="172"/>
      <c r="K945" s="172"/>
      <c r="L945" s="172">
        <v>0.02</v>
      </c>
      <c r="M945" s="172">
        <v>0</v>
      </c>
      <c r="N945" s="172">
        <v>1.8758799073146096E-2</v>
      </c>
      <c r="O945" s="172">
        <v>0</v>
      </c>
    </row>
    <row r="946" spans="2:15" x14ac:dyDescent="0.25">
      <c r="B946" t="str">
        <f t="shared" si="15"/>
        <v>FDPT10000.01800.001</v>
      </c>
      <c r="C946" s="172" t="s">
        <v>1146</v>
      </c>
      <c r="D946" s="172">
        <v>800.00099999999998</v>
      </c>
      <c r="E946" s="172">
        <v>1200</v>
      </c>
      <c r="F946" s="172">
        <v>0.01</v>
      </c>
      <c r="G946" s="172" t="s">
        <v>10</v>
      </c>
      <c r="H946" s="172" t="s">
        <v>10</v>
      </c>
      <c r="I946" s="172"/>
      <c r="J946" s="172"/>
      <c r="K946" s="172"/>
      <c r="L946" s="172">
        <v>2.708015058858106E-2</v>
      </c>
      <c r="M946" s="172">
        <v>0</v>
      </c>
      <c r="N946" s="172">
        <v>2.5908678763404868E-2</v>
      </c>
      <c r="O946" s="172">
        <v>0</v>
      </c>
    </row>
    <row r="947" spans="2:15" x14ac:dyDescent="0.25">
      <c r="B947" t="str">
        <f t="shared" si="15"/>
        <v>FDPT10000.011200.001</v>
      </c>
      <c r="C947" s="172" t="s">
        <v>1146</v>
      </c>
      <c r="D947" s="172">
        <v>1200.001</v>
      </c>
      <c r="E947" s="172">
        <v>1562</v>
      </c>
      <c r="F947" s="172">
        <v>0.01</v>
      </c>
      <c r="G947" s="172" t="s">
        <v>10</v>
      </c>
      <c r="H947" s="172" t="s">
        <v>10</v>
      </c>
      <c r="I947" s="172"/>
      <c r="J947" s="172"/>
      <c r="K947" s="172"/>
      <c r="L947" s="172">
        <v>3.3168701389694487E-2</v>
      </c>
      <c r="M947" s="172">
        <v>0</v>
      </c>
      <c r="N947" s="172">
        <v>3.2593935887533211E-2</v>
      </c>
      <c r="O947" s="172">
        <v>0</v>
      </c>
    </row>
    <row r="948" spans="2:15" x14ac:dyDescent="0.25">
      <c r="B948" t="str">
        <f t="shared" si="15"/>
        <v>FDPT10000.1-320</v>
      </c>
      <c r="C948" s="172" t="s">
        <v>1146</v>
      </c>
      <c r="D948" s="172">
        <v>-320</v>
      </c>
      <c r="E948" s="172">
        <v>32</v>
      </c>
      <c r="F948" s="172">
        <v>0.1</v>
      </c>
      <c r="G948" s="172" t="s">
        <v>10</v>
      </c>
      <c r="H948" s="172" t="s">
        <v>10</v>
      </c>
      <c r="I948" s="172"/>
      <c r="J948" s="172"/>
      <c r="K948" s="172"/>
      <c r="L948" s="172">
        <v>5.8588425430159949E-2</v>
      </c>
      <c r="M948" s="172">
        <v>0</v>
      </c>
      <c r="N948" s="172">
        <v>5.8008596304160505E-2</v>
      </c>
      <c r="O948" s="172">
        <v>0</v>
      </c>
    </row>
    <row r="949" spans="2:15" x14ac:dyDescent="0.25">
      <c r="B949" t="str">
        <f t="shared" si="15"/>
        <v>FDPT10000.132.001</v>
      </c>
      <c r="C949" s="172" t="s">
        <v>1146</v>
      </c>
      <c r="D949" s="172">
        <v>32.000999999999998</v>
      </c>
      <c r="E949" s="172">
        <v>400</v>
      </c>
      <c r="F949" s="172">
        <v>0.1</v>
      </c>
      <c r="G949" s="172" t="s">
        <v>10</v>
      </c>
      <c r="H949" s="172" t="s">
        <v>10</v>
      </c>
      <c r="I949" s="172"/>
      <c r="J949" s="172"/>
      <c r="K949" s="172"/>
      <c r="L949" s="172">
        <v>5.9981478406334103E-2</v>
      </c>
      <c r="M949" s="172">
        <v>0</v>
      </c>
      <c r="N949" s="172">
        <v>5.9239133135678711E-2</v>
      </c>
      <c r="O949" s="172">
        <v>0</v>
      </c>
    </row>
    <row r="950" spans="2:15" x14ac:dyDescent="0.25">
      <c r="B950" t="str">
        <f t="shared" si="15"/>
        <v>FDPT10000.1400.001</v>
      </c>
      <c r="C950" s="172" t="s">
        <v>1146</v>
      </c>
      <c r="D950" s="172">
        <v>400.00099999999998</v>
      </c>
      <c r="E950" s="172">
        <v>800</v>
      </c>
      <c r="F950" s="172">
        <v>0.1</v>
      </c>
      <c r="G950" s="172" t="s">
        <v>10</v>
      </c>
      <c r="H950" s="172" t="s">
        <v>10</v>
      </c>
      <c r="I950" s="172"/>
      <c r="J950" s="172"/>
      <c r="K950" s="172"/>
      <c r="L950" s="172">
        <v>6.1158772059366304E-2</v>
      </c>
      <c r="M950" s="172">
        <v>0</v>
      </c>
      <c r="N950" s="172">
        <v>6.0430890632744011E-2</v>
      </c>
      <c r="O950" s="172">
        <v>0</v>
      </c>
    </row>
    <row r="951" spans="2:15" x14ac:dyDescent="0.25">
      <c r="B951" t="str">
        <f t="shared" si="15"/>
        <v>FDPT10000.1800.001</v>
      </c>
      <c r="C951" s="172" t="s">
        <v>1146</v>
      </c>
      <c r="D951" s="172">
        <v>800.00099999999998</v>
      </c>
      <c r="E951" s="172">
        <v>1200</v>
      </c>
      <c r="F951" s="172">
        <v>0.1</v>
      </c>
      <c r="G951" s="172" t="s">
        <v>10</v>
      </c>
      <c r="H951" s="172" t="s">
        <v>10</v>
      </c>
      <c r="I951" s="172"/>
      <c r="J951" s="172"/>
      <c r="K951" s="172"/>
      <c r="L951" s="172">
        <v>6.4958135116434723E-2</v>
      </c>
      <c r="M951" s="172">
        <v>0</v>
      </c>
      <c r="N951" s="172">
        <v>6.3017931061447166E-2</v>
      </c>
      <c r="O951" s="172">
        <v>0</v>
      </c>
    </row>
    <row r="952" spans="2:15" x14ac:dyDescent="0.25">
      <c r="B952" t="str">
        <f t="shared" si="15"/>
        <v>FDPT10000.11200.001</v>
      </c>
      <c r="C952" s="172" t="s">
        <v>1146</v>
      </c>
      <c r="D952" s="172">
        <v>1200.001</v>
      </c>
      <c r="E952" s="172">
        <v>1562</v>
      </c>
      <c r="F952" s="172">
        <v>0.1</v>
      </c>
      <c r="G952" s="172" t="s">
        <v>10</v>
      </c>
      <c r="H952" s="172" t="s">
        <v>10</v>
      </c>
      <c r="I952" s="172"/>
      <c r="J952" s="172"/>
      <c r="K952" s="172"/>
      <c r="L952" s="172">
        <v>6.7183011525184008E-2</v>
      </c>
      <c r="M952" s="172">
        <v>0</v>
      </c>
      <c r="N952" s="172">
        <v>6.6048199495827492E-2</v>
      </c>
      <c r="O952" s="172">
        <v>0</v>
      </c>
    </row>
    <row r="953" spans="2:15" x14ac:dyDescent="0.25">
      <c r="B953" t="str">
        <f t="shared" si="15"/>
        <v>FDPT10001-320</v>
      </c>
      <c r="C953" s="172" t="s">
        <v>1146</v>
      </c>
      <c r="D953" s="172">
        <v>-320</v>
      </c>
      <c r="E953" s="172">
        <v>32</v>
      </c>
      <c r="F953" s="172">
        <v>1</v>
      </c>
      <c r="G953" s="172" t="s">
        <v>10</v>
      </c>
      <c r="H953" s="172" t="s">
        <v>10</v>
      </c>
      <c r="I953" s="172"/>
      <c r="J953" s="172"/>
      <c r="K953" s="172"/>
      <c r="L953" s="172">
        <v>0.577611826958213</v>
      </c>
      <c r="M953" s="172">
        <v>0</v>
      </c>
      <c r="N953" s="172">
        <v>0.57737769029048835</v>
      </c>
      <c r="O953" s="172">
        <v>0</v>
      </c>
    </row>
    <row r="954" spans="2:15" x14ac:dyDescent="0.25">
      <c r="B954" t="str">
        <f t="shared" si="15"/>
        <v>FDPT1000132.001</v>
      </c>
      <c r="C954" s="172" t="s">
        <v>1146</v>
      </c>
      <c r="D954" s="172">
        <v>32.000999999999998</v>
      </c>
      <c r="E954" s="172">
        <v>400</v>
      </c>
      <c r="F954" s="172">
        <v>1</v>
      </c>
      <c r="G954" s="172" t="s">
        <v>10</v>
      </c>
      <c r="H954" s="172" t="s">
        <v>10</v>
      </c>
      <c r="I954" s="172"/>
      <c r="J954" s="172"/>
      <c r="K954" s="172"/>
      <c r="L954" s="172">
        <v>0.57780903966902264</v>
      </c>
      <c r="M954" s="172">
        <v>0</v>
      </c>
      <c r="N954" s="172">
        <v>0.57750261895048294</v>
      </c>
      <c r="O954" s="172">
        <v>0</v>
      </c>
    </row>
    <row r="955" spans="2:15" x14ac:dyDescent="0.25">
      <c r="B955" t="str">
        <f t="shared" si="15"/>
        <v>FDPT10001400.001</v>
      </c>
      <c r="C955" s="172" t="s">
        <v>1146</v>
      </c>
      <c r="D955" s="172">
        <v>400.00099999999998</v>
      </c>
      <c r="E955" s="172">
        <v>800</v>
      </c>
      <c r="F955" s="172">
        <v>1</v>
      </c>
      <c r="G955" s="172" t="s">
        <v>10</v>
      </c>
      <c r="H955" s="172" t="s">
        <v>10</v>
      </c>
      <c r="I955" s="172"/>
      <c r="J955" s="172"/>
      <c r="K955" s="172"/>
      <c r="L955" s="172">
        <v>0.57793243893316648</v>
      </c>
      <c r="M955" s="172">
        <v>0</v>
      </c>
      <c r="N955" s="172">
        <v>0.57762608367582113</v>
      </c>
      <c r="O955" s="172">
        <v>0</v>
      </c>
    </row>
    <row r="956" spans="2:15" x14ac:dyDescent="0.25">
      <c r="B956" t="str">
        <f t="shared" si="15"/>
        <v>FDPT10001800.001</v>
      </c>
      <c r="C956" s="172" t="s">
        <v>1146</v>
      </c>
      <c r="D956" s="172">
        <v>800.00099999999998</v>
      </c>
      <c r="E956" s="172">
        <v>1200</v>
      </c>
      <c r="F956" s="172">
        <v>1</v>
      </c>
      <c r="G956" s="172" t="s">
        <v>10</v>
      </c>
      <c r="H956" s="172" t="s">
        <v>10</v>
      </c>
      <c r="I956" s="172"/>
      <c r="J956" s="172"/>
      <c r="K956" s="172"/>
      <c r="L956" s="172">
        <v>0.57876114102920229</v>
      </c>
      <c r="M956" s="172">
        <v>0</v>
      </c>
      <c r="N956" s="172">
        <v>0.57790246550370883</v>
      </c>
      <c r="O956" s="172">
        <v>0</v>
      </c>
    </row>
    <row r="957" spans="2:15" x14ac:dyDescent="0.25">
      <c r="B957" t="str">
        <f t="shared" si="15"/>
        <v>FDPT100011200.001</v>
      </c>
      <c r="C957" s="172" t="s">
        <v>1146</v>
      </c>
      <c r="D957" s="172">
        <v>1200.001</v>
      </c>
      <c r="E957" s="172">
        <v>1562</v>
      </c>
      <c r="F957" s="172">
        <v>1</v>
      </c>
      <c r="G957" s="172" t="s">
        <v>10</v>
      </c>
      <c r="H957" s="172" t="s">
        <v>10</v>
      </c>
      <c r="I957" s="172"/>
      <c r="J957" s="172"/>
      <c r="K957" s="172"/>
      <c r="L957" s="172">
        <v>0.57876345269933049</v>
      </c>
      <c r="M957" s="172">
        <v>0</v>
      </c>
      <c r="N957" s="172">
        <v>0.5782407497372013</v>
      </c>
      <c r="O957" s="172">
        <v>0</v>
      </c>
    </row>
    <row r="958" spans="2:15" x14ac:dyDescent="0.25">
      <c r="B958" t="str">
        <f t="shared" si="15"/>
        <v>ACA0.0010.10.1</v>
      </c>
      <c r="C958" t="s">
        <v>111</v>
      </c>
      <c r="D958">
        <v>0.1</v>
      </c>
      <c r="E958">
        <v>1</v>
      </c>
      <c r="F958">
        <v>1E-3</v>
      </c>
      <c r="G958" t="s">
        <v>186</v>
      </c>
      <c r="H958" t="s">
        <v>207</v>
      </c>
      <c r="I958">
        <v>0.1</v>
      </c>
      <c r="J958">
        <v>5</v>
      </c>
      <c r="K958" t="s">
        <v>91</v>
      </c>
      <c r="L958">
        <v>0.58139999999999992</v>
      </c>
      <c r="M958">
        <v>0.92454999999999998</v>
      </c>
      <c r="N958">
        <v>0.58099999999999996</v>
      </c>
      <c r="O958">
        <v>0.92447999999999997</v>
      </c>
    </row>
    <row r="959" spans="2:15" x14ac:dyDescent="0.25">
      <c r="B959" t="str">
        <f t="shared" si="15"/>
        <v>ACA0.010.10.1</v>
      </c>
      <c r="C959" t="s">
        <v>111</v>
      </c>
      <c r="D959">
        <v>0.1</v>
      </c>
      <c r="E959">
        <v>1</v>
      </c>
      <c r="F959">
        <v>0.01</v>
      </c>
      <c r="G959" t="s">
        <v>186</v>
      </c>
      <c r="H959" t="s">
        <v>207</v>
      </c>
      <c r="I959">
        <v>0.1</v>
      </c>
      <c r="J959">
        <v>5</v>
      </c>
      <c r="K959" t="s">
        <v>91</v>
      </c>
      <c r="L959">
        <v>5.7669999999999995</v>
      </c>
      <c r="M959">
        <v>0.17222000000000001</v>
      </c>
      <c r="N959">
        <v>5.7667999999999999</v>
      </c>
      <c r="O959">
        <v>0.1719</v>
      </c>
    </row>
    <row r="960" spans="2:15" x14ac:dyDescent="0.25">
      <c r="B960" t="str">
        <f t="shared" si="15"/>
        <v>ACA0.10.10.1</v>
      </c>
      <c r="C960" t="s">
        <v>111</v>
      </c>
      <c r="D960">
        <v>0.1</v>
      </c>
      <c r="E960">
        <v>1</v>
      </c>
      <c r="F960">
        <v>0.1</v>
      </c>
      <c r="G960" t="s">
        <v>186</v>
      </c>
      <c r="H960" t="s">
        <v>207</v>
      </c>
      <c r="I960">
        <v>0.1</v>
      </c>
      <c r="J960">
        <v>5</v>
      </c>
      <c r="K960" t="s">
        <v>91</v>
      </c>
      <c r="L960">
        <v>57.734999999999999</v>
      </c>
      <c r="M960">
        <v>1.7606999999999998E-2</v>
      </c>
      <c r="N960">
        <v>57.734999999999999</v>
      </c>
      <c r="O960">
        <v>1.7472999999999999E-2</v>
      </c>
    </row>
    <row r="961" spans="2:15" x14ac:dyDescent="0.25">
      <c r="B961" t="str">
        <f t="shared" si="15"/>
        <v>ACA0.000010.15</v>
      </c>
      <c r="C961" t="s">
        <v>111</v>
      </c>
      <c r="D961">
        <v>0.1</v>
      </c>
      <c r="E961">
        <v>1</v>
      </c>
      <c r="F961">
        <v>1.0000000000000001E-5</v>
      </c>
      <c r="G961" t="s">
        <v>186</v>
      </c>
      <c r="H961" t="s">
        <v>207</v>
      </c>
      <c r="I961">
        <v>5</v>
      </c>
      <c r="J961">
        <v>20</v>
      </c>
      <c r="K961" t="s">
        <v>91</v>
      </c>
      <c r="L961">
        <v>0.23</v>
      </c>
      <c r="M961">
        <v>3.5</v>
      </c>
      <c r="N961">
        <v>0.22975000000000001</v>
      </c>
      <c r="O961">
        <v>3.4775999999999998</v>
      </c>
    </row>
    <row r="962" spans="2:15" x14ac:dyDescent="0.25">
      <c r="B962" t="str">
        <f t="shared" si="15"/>
        <v>ACA0.00010.15</v>
      </c>
      <c r="C962" t="s">
        <v>111</v>
      </c>
      <c r="D962">
        <v>0.1</v>
      </c>
      <c r="E962">
        <v>1</v>
      </c>
      <c r="F962">
        <v>1E-4</v>
      </c>
      <c r="G962" t="s">
        <v>186</v>
      </c>
      <c r="H962" t="s">
        <v>207</v>
      </c>
      <c r="I962">
        <v>5</v>
      </c>
      <c r="J962">
        <v>20</v>
      </c>
      <c r="K962" t="s">
        <v>91</v>
      </c>
      <c r="L962">
        <v>0.23056000000000001</v>
      </c>
      <c r="M962">
        <v>3.4994000000000001</v>
      </c>
      <c r="N962">
        <v>0.23289000000000001</v>
      </c>
      <c r="O962">
        <v>3.4748999999999999</v>
      </c>
    </row>
    <row r="963" spans="2:15" x14ac:dyDescent="0.25">
      <c r="B963" t="str">
        <f t="shared" si="15"/>
        <v>ACA0.0010.15</v>
      </c>
      <c r="C963" t="s">
        <v>111</v>
      </c>
      <c r="D963">
        <v>0.1</v>
      </c>
      <c r="E963">
        <v>1</v>
      </c>
      <c r="F963">
        <v>1E-3</v>
      </c>
      <c r="G963" t="s">
        <v>186</v>
      </c>
      <c r="H963" t="s">
        <v>207</v>
      </c>
      <c r="I963">
        <v>5</v>
      </c>
      <c r="J963">
        <v>20</v>
      </c>
      <c r="K963" t="s">
        <v>91</v>
      </c>
      <c r="L963">
        <v>0.49087000000000003</v>
      </c>
      <c r="M963">
        <v>3.2613999999999996</v>
      </c>
      <c r="N963">
        <v>0.49054999999999999</v>
      </c>
      <c r="O963">
        <v>3.2615000000000003</v>
      </c>
    </row>
    <row r="964" spans="2:15" x14ac:dyDescent="0.25">
      <c r="B964" t="str">
        <f t="shared" si="15"/>
        <v>ACA0.010.15</v>
      </c>
      <c r="C964" t="s">
        <v>111</v>
      </c>
      <c r="D964">
        <v>0.1</v>
      </c>
      <c r="E964">
        <v>1</v>
      </c>
      <c r="F964">
        <v>0.01</v>
      </c>
      <c r="G964" t="s">
        <v>186</v>
      </c>
      <c r="H964" t="s">
        <v>207</v>
      </c>
      <c r="I964">
        <v>5</v>
      </c>
      <c r="J964">
        <v>20</v>
      </c>
      <c r="K964" t="s">
        <v>91</v>
      </c>
      <c r="L964">
        <v>5.6848999999999998</v>
      </c>
      <c r="M964">
        <v>1.177</v>
      </c>
      <c r="N964">
        <v>5.6848000000000001</v>
      </c>
      <c r="O964">
        <v>1.1766999999999999</v>
      </c>
    </row>
    <row r="965" spans="2:15" x14ac:dyDescent="0.25">
      <c r="B965" t="str">
        <f t="shared" si="15"/>
        <v>ACA0.10.15</v>
      </c>
      <c r="C965" t="s">
        <v>111</v>
      </c>
      <c r="D965">
        <v>0.1</v>
      </c>
      <c r="E965">
        <v>1</v>
      </c>
      <c r="F965">
        <v>0.1</v>
      </c>
      <c r="G965" t="s">
        <v>186</v>
      </c>
      <c r="H965" t="s">
        <v>207</v>
      </c>
      <c r="I965">
        <v>5</v>
      </c>
      <c r="J965">
        <v>20</v>
      </c>
      <c r="K965" t="s">
        <v>91</v>
      </c>
      <c r="L965">
        <v>57.725999999999999</v>
      </c>
      <c r="M965">
        <v>0.12907000000000002</v>
      </c>
      <c r="N965">
        <v>57.725999999999999</v>
      </c>
      <c r="O965">
        <v>0.12894</v>
      </c>
    </row>
    <row r="966" spans="2:15" x14ac:dyDescent="0.25">
      <c r="B966" t="str">
        <f t="shared" si="15"/>
        <v>ACA0.000010.120</v>
      </c>
      <c r="C966" t="s">
        <v>111</v>
      </c>
      <c r="D966">
        <v>0.1</v>
      </c>
      <c r="E966">
        <v>1</v>
      </c>
      <c r="F966">
        <v>1.0000000000000001E-5</v>
      </c>
      <c r="G966" t="s">
        <v>186</v>
      </c>
      <c r="H966" t="s">
        <v>207</v>
      </c>
      <c r="I966">
        <v>20</v>
      </c>
      <c r="J966">
        <v>50</v>
      </c>
      <c r="K966" t="s">
        <v>91</v>
      </c>
      <c r="L966">
        <v>0.46</v>
      </c>
      <c r="M966">
        <v>12</v>
      </c>
      <c r="N966">
        <v>0.45898</v>
      </c>
      <c r="O966">
        <v>11.587</v>
      </c>
    </row>
    <row r="967" spans="2:15" x14ac:dyDescent="0.25">
      <c r="B967" t="str">
        <f t="shared" si="15"/>
        <v>ACA0.00010.120</v>
      </c>
      <c r="C967" t="s">
        <v>111</v>
      </c>
      <c r="D967">
        <v>0.1</v>
      </c>
      <c r="E967">
        <v>1</v>
      </c>
      <c r="F967">
        <v>1E-4</v>
      </c>
      <c r="G967" t="s">
        <v>186</v>
      </c>
      <c r="H967" t="s">
        <v>207</v>
      </c>
      <c r="I967">
        <v>20</v>
      </c>
      <c r="J967">
        <v>50</v>
      </c>
      <c r="K967" t="s">
        <v>91</v>
      </c>
      <c r="L967">
        <v>0.46</v>
      </c>
      <c r="M967">
        <v>12</v>
      </c>
      <c r="N967">
        <v>0.4602</v>
      </c>
      <c r="O967">
        <v>11.586</v>
      </c>
    </row>
    <row r="968" spans="2:15" x14ac:dyDescent="0.25">
      <c r="B968" t="str">
        <f t="shared" si="15"/>
        <v>ACA0.0010.120</v>
      </c>
      <c r="C968" t="s">
        <v>111</v>
      </c>
      <c r="D968">
        <v>0.1</v>
      </c>
      <c r="E968">
        <v>1</v>
      </c>
      <c r="F968">
        <v>1E-3</v>
      </c>
      <c r="G968" t="s">
        <v>186</v>
      </c>
      <c r="H968" t="s">
        <v>207</v>
      </c>
      <c r="I968">
        <v>20</v>
      </c>
      <c r="J968">
        <v>50</v>
      </c>
      <c r="K968" t="s">
        <v>91</v>
      </c>
      <c r="L968">
        <v>0.52660999999999991</v>
      </c>
      <c r="M968">
        <v>11.933</v>
      </c>
      <c r="N968">
        <v>0.56907999999999992</v>
      </c>
      <c r="O968">
        <v>11.491</v>
      </c>
    </row>
    <row r="969" spans="2:15" x14ac:dyDescent="0.25">
      <c r="B969" t="str">
        <f t="shared" si="15"/>
        <v>ACA0.010.120</v>
      </c>
      <c r="C969" t="s">
        <v>111</v>
      </c>
      <c r="D969">
        <v>0.1</v>
      </c>
      <c r="E969">
        <v>1</v>
      </c>
      <c r="F969">
        <v>0.01</v>
      </c>
      <c r="G969" t="s">
        <v>186</v>
      </c>
      <c r="H969" t="s">
        <v>207</v>
      </c>
      <c r="I969">
        <v>20</v>
      </c>
      <c r="J969">
        <v>50</v>
      </c>
      <c r="K969" t="s">
        <v>91</v>
      </c>
      <c r="L969">
        <v>5.1798999999999999</v>
      </c>
      <c r="M969">
        <v>8.1869999999999994</v>
      </c>
      <c r="N969">
        <v>5.1783000000000001</v>
      </c>
      <c r="O969">
        <v>8.1814999999999998</v>
      </c>
    </row>
    <row r="970" spans="2:15" x14ac:dyDescent="0.25">
      <c r="B970" t="str">
        <f t="shared" si="15"/>
        <v>ACA0.10.120</v>
      </c>
      <c r="C970" t="s">
        <v>111</v>
      </c>
      <c r="D970">
        <v>0.1</v>
      </c>
      <c r="E970">
        <v>1</v>
      </c>
      <c r="F970">
        <v>0.1</v>
      </c>
      <c r="G970" t="s">
        <v>186</v>
      </c>
      <c r="H970" t="s">
        <v>207</v>
      </c>
      <c r="I970">
        <v>20</v>
      </c>
      <c r="J970">
        <v>50</v>
      </c>
      <c r="K970" t="s">
        <v>91</v>
      </c>
      <c r="L970">
        <v>57.622999999999998</v>
      </c>
      <c r="M970">
        <v>1.3638999999999999</v>
      </c>
      <c r="N970">
        <v>57.622999999999998</v>
      </c>
      <c r="O970">
        <v>1.3577000000000001</v>
      </c>
    </row>
    <row r="971" spans="2:15" x14ac:dyDescent="0.25">
      <c r="B971" t="str">
        <f t="shared" si="15"/>
        <v>ACAshunt0.000110.001</v>
      </c>
      <c r="C971" t="s">
        <v>724</v>
      </c>
      <c r="D971">
        <v>1</v>
      </c>
      <c r="E971">
        <v>10</v>
      </c>
      <c r="F971">
        <v>1E-4</v>
      </c>
      <c r="G971" t="s">
        <v>186</v>
      </c>
      <c r="H971" t="s">
        <v>207</v>
      </c>
      <c r="I971">
        <v>1E-3</v>
      </c>
      <c r="J971">
        <v>0.05</v>
      </c>
      <c r="K971" t="s">
        <v>91</v>
      </c>
      <c r="L971">
        <v>0.5</v>
      </c>
      <c r="M971">
        <v>0.19</v>
      </c>
      <c r="N971">
        <v>0.49922</v>
      </c>
      <c r="O971">
        <v>0.12453</v>
      </c>
    </row>
    <row r="972" spans="2:15" x14ac:dyDescent="0.25">
      <c r="B972" t="str">
        <f t="shared" si="15"/>
        <v>ACAshunt0.00110.001</v>
      </c>
      <c r="C972" t="s">
        <v>724</v>
      </c>
      <c r="D972">
        <v>1</v>
      </c>
      <c r="E972">
        <v>10</v>
      </c>
      <c r="F972">
        <v>1E-3</v>
      </c>
      <c r="G972" t="s">
        <v>186</v>
      </c>
      <c r="H972" t="s">
        <v>207</v>
      </c>
      <c r="I972">
        <v>1E-3</v>
      </c>
      <c r="J972">
        <v>0.05</v>
      </c>
      <c r="K972" t="s">
        <v>91</v>
      </c>
      <c r="L972">
        <v>0.67981999999999998</v>
      </c>
      <c r="M972">
        <v>0.17202000000000001</v>
      </c>
      <c r="N972">
        <v>0.73876999999999993</v>
      </c>
      <c r="O972">
        <v>0.10982</v>
      </c>
    </row>
    <row r="973" spans="2:15" x14ac:dyDescent="0.25">
      <c r="B973" t="str">
        <f t="shared" si="15"/>
        <v>ACAshunt0.0110.001</v>
      </c>
      <c r="C973" t="s">
        <v>724</v>
      </c>
      <c r="D973">
        <v>1</v>
      </c>
      <c r="E973">
        <v>10</v>
      </c>
      <c r="F973">
        <v>0.01</v>
      </c>
      <c r="G973" t="s">
        <v>186</v>
      </c>
      <c r="H973" t="s">
        <v>207</v>
      </c>
      <c r="I973">
        <v>1E-3</v>
      </c>
      <c r="J973">
        <v>0.05</v>
      </c>
      <c r="K973" t="s">
        <v>91</v>
      </c>
      <c r="L973">
        <v>5.7843</v>
      </c>
      <c r="M973">
        <v>2.4903999999999999E-2</v>
      </c>
      <c r="N973">
        <v>5.7824</v>
      </c>
      <c r="O973">
        <v>2.4912E-2</v>
      </c>
    </row>
    <row r="974" spans="2:15" x14ac:dyDescent="0.25">
      <c r="B974" t="str">
        <f t="shared" si="15"/>
        <v>ACAshunt0.110.001</v>
      </c>
      <c r="C974" t="s">
        <v>724</v>
      </c>
      <c r="D974">
        <v>1</v>
      </c>
      <c r="E974">
        <v>10</v>
      </c>
      <c r="F974">
        <v>0.1</v>
      </c>
      <c r="G974" t="s">
        <v>186</v>
      </c>
      <c r="H974" t="s">
        <v>207</v>
      </c>
      <c r="I974">
        <v>1E-3</v>
      </c>
      <c r="J974">
        <v>0.05</v>
      </c>
      <c r="K974" t="s">
        <v>91</v>
      </c>
      <c r="L974">
        <v>57.736999999999995</v>
      </c>
      <c r="M974">
        <v>2.5533999999999999E-3</v>
      </c>
      <c r="N974">
        <v>57.736999999999995</v>
      </c>
      <c r="O974">
        <v>2.5533999999999999E-3</v>
      </c>
    </row>
    <row r="975" spans="2:15" x14ac:dyDescent="0.25">
      <c r="B975" t="str">
        <f t="shared" si="15"/>
        <v>ACAshunt110.001</v>
      </c>
      <c r="C975" t="s">
        <v>724</v>
      </c>
      <c r="D975">
        <v>1</v>
      </c>
      <c r="E975">
        <v>10</v>
      </c>
      <c r="F975">
        <v>1</v>
      </c>
      <c r="G975" t="s">
        <v>186</v>
      </c>
      <c r="H975" t="s">
        <v>207</v>
      </c>
      <c r="I975">
        <v>1E-3</v>
      </c>
      <c r="J975">
        <v>0.05</v>
      </c>
      <c r="K975" t="s">
        <v>91</v>
      </c>
      <c r="L975">
        <v>577.36</v>
      </c>
      <c r="M975">
        <v>2.5541000000000002E-4</v>
      </c>
      <c r="N975">
        <v>577.36</v>
      </c>
      <c r="O975">
        <v>2.5541000000000002E-4</v>
      </c>
    </row>
    <row r="976" spans="2:15" x14ac:dyDescent="0.25">
      <c r="B976" t="str">
        <f t="shared" si="15"/>
        <v>ACAshunt0.000110.05</v>
      </c>
      <c r="C976" t="s">
        <v>724</v>
      </c>
      <c r="D976">
        <v>1</v>
      </c>
      <c r="E976">
        <v>10</v>
      </c>
      <c r="F976">
        <v>1E-4</v>
      </c>
      <c r="G976" t="s">
        <v>186</v>
      </c>
      <c r="H976" t="s">
        <v>207</v>
      </c>
      <c r="I976">
        <v>0.05</v>
      </c>
      <c r="J976">
        <v>1</v>
      </c>
      <c r="K976" t="s">
        <v>91</v>
      </c>
      <c r="L976">
        <v>0.46</v>
      </c>
      <c r="M976">
        <v>0.18</v>
      </c>
      <c r="N976">
        <v>0.43867</v>
      </c>
      <c r="O976">
        <v>0.1699</v>
      </c>
    </row>
    <row r="977" spans="2:15" x14ac:dyDescent="0.25">
      <c r="B977" t="str">
        <f t="shared" si="15"/>
        <v>ACAshunt0.00110.05</v>
      </c>
      <c r="C977" t="s">
        <v>724</v>
      </c>
      <c r="D977">
        <v>1</v>
      </c>
      <c r="E977">
        <v>10</v>
      </c>
      <c r="F977">
        <v>1E-3</v>
      </c>
      <c r="G977" t="s">
        <v>186</v>
      </c>
      <c r="H977" t="s">
        <v>207</v>
      </c>
      <c r="I977">
        <v>0.05</v>
      </c>
      <c r="J977">
        <v>1</v>
      </c>
      <c r="K977" t="s">
        <v>91</v>
      </c>
      <c r="L977">
        <v>0.68307999999999991</v>
      </c>
      <c r="M977">
        <v>0.15769</v>
      </c>
      <c r="N977">
        <v>0.68454999999999999</v>
      </c>
      <c r="O977">
        <v>0.15292</v>
      </c>
    </row>
    <row r="978" spans="2:15" x14ac:dyDescent="0.25">
      <c r="B978" t="str">
        <f t="shared" si="15"/>
        <v>ACAshunt0.0110.05</v>
      </c>
      <c r="C978" t="s">
        <v>724</v>
      </c>
      <c r="D978">
        <v>1</v>
      </c>
      <c r="E978">
        <v>10</v>
      </c>
      <c r="F978">
        <v>0.01</v>
      </c>
      <c r="G978" t="s">
        <v>186</v>
      </c>
      <c r="H978" t="s">
        <v>207</v>
      </c>
      <c r="I978">
        <v>0.05</v>
      </c>
      <c r="J978">
        <v>1</v>
      </c>
      <c r="K978" t="s">
        <v>91</v>
      </c>
      <c r="L978">
        <v>5.7686000000000002</v>
      </c>
      <c r="M978">
        <v>3.8993E-2</v>
      </c>
      <c r="N978">
        <v>5.7667000000000002</v>
      </c>
      <c r="O978">
        <v>3.9004999999999998E-2</v>
      </c>
    </row>
    <row r="979" spans="2:15" x14ac:dyDescent="0.25">
      <c r="B979" t="str">
        <f t="shared" si="15"/>
        <v>ACAshunt0.110.05</v>
      </c>
      <c r="C979" t="s">
        <v>724</v>
      </c>
      <c r="D979">
        <v>1</v>
      </c>
      <c r="E979">
        <v>10</v>
      </c>
      <c r="F979">
        <v>0.1</v>
      </c>
      <c r="G979" t="s">
        <v>186</v>
      </c>
      <c r="H979" t="s">
        <v>207</v>
      </c>
      <c r="I979">
        <v>0.05</v>
      </c>
      <c r="J979">
        <v>1</v>
      </c>
      <c r="K979" t="s">
        <v>91</v>
      </c>
      <c r="L979">
        <v>57.735999999999997</v>
      </c>
      <c r="M979">
        <v>4.0391999999999997E-3</v>
      </c>
      <c r="N979">
        <v>57.734999999999999</v>
      </c>
      <c r="O979">
        <v>4.0393E-3</v>
      </c>
    </row>
    <row r="980" spans="2:15" x14ac:dyDescent="0.25">
      <c r="B980" t="str">
        <f t="shared" si="15"/>
        <v>ACAshunt110.05</v>
      </c>
      <c r="C980" t="s">
        <v>724</v>
      </c>
      <c r="D980">
        <v>1</v>
      </c>
      <c r="E980">
        <v>10</v>
      </c>
      <c r="F980">
        <v>1</v>
      </c>
      <c r="G980" t="s">
        <v>186</v>
      </c>
      <c r="H980" t="s">
        <v>207</v>
      </c>
      <c r="I980">
        <v>0.05</v>
      </c>
      <c r="J980">
        <v>1</v>
      </c>
      <c r="K980" t="s">
        <v>91</v>
      </c>
      <c r="L980">
        <v>577.36</v>
      </c>
      <c r="M980">
        <v>4.0408000000000002E-4</v>
      </c>
      <c r="N980">
        <v>577.36</v>
      </c>
      <c r="O980">
        <v>4.0408000000000002E-4</v>
      </c>
    </row>
    <row r="981" spans="2:15" x14ac:dyDescent="0.25">
      <c r="B981" t="str">
        <f t="shared" si="15"/>
        <v>ACAshunt0.000111</v>
      </c>
      <c r="C981" t="s">
        <v>724</v>
      </c>
      <c r="D981">
        <v>1</v>
      </c>
      <c r="E981">
        <v>10</v>
      </c>
      <c r="F981">
        <v>1E-4</v>
      </c>
      <c r="G981" t="s">
        <v>186</v>
      </c>
      <c r="H981" t="s">
        <v>207</v>
      </c>
      <c r="I981">
        <v>1</v>
      </c>
      <c r="J981">
        <v>5</v>
      </c>
      <c r="K981" t="s">
        <v>91</v>
      </c>
      <c r="L981">
        <v>0.71</v>
      </c>
      <c r="M981">
        <v>0.17</v>
      </c>
      <c r="N981">
        <v>0.68947000000000003</v>
      </c>
      <c r="O981">
        <v>0.17149</v>
      </c>
    </row>
    <row r="982" spans="2:15" x14ac:dyDescent="0.25">
      <c r="B982" t="str">
        <f t="shared" si="15"/>
        <v>ACAshunt0.00111</v>
      </c>
      <c r="C982" t="s">
        <v>724</v>
      </c>
      <c r="D982">
        <v>1</v>
      </c>
      <c r="E982">
        <v>10</v>
      </c>
      <c r="F982">
        <v>1E-3</v>
      </c>
      <c r="G982" t="s">
        <v>186</v>
      </c>
      <c r="H982" t="s">
        <v>207</v>
      </c>
      <c r="I982">
        <v>1</v>
      </c>
      <c r="J982">
        <v>5</v>
      </c>
      <c r="K982" t="s">
        <v>91</v>
      </c>
      <c r="L982">
        <v>0.87873999999999997</v>
      </c>
      <c r="M982">
        <v>0.15945999999999999</v>
      </c>
      <c r="N982">
        <v>0.87591999999999992</v>
      </c>
      <c r="O982">
        <v>0.15962999999999999</v>
      </c>
    </row>
    <row r="983" spans="2:15" x14ac:dyDescent="0.25">
      <c r="B983" t="str">
        <f t="shared" si="15"/>
        <v>ACAshunt0.0111</v>
      </c>
      <c r="C983" t="s">
        <v>724</v>
      </c>
      <c r="D983">
        <v>1</v>
      </c>
      <c r="E983">
        <v>10</v>
      </c>
      <c r="F983">
        <v>0.01</v>
      </c>
      <c r="G983" t="s">
        <v>186</v>
      </c>
      <c r="H983" t="s">
        <v>207</v>
      </c>
      <c r="I983">
        <v>1</v>
      </c>
      <c r="J983">
        <v>5</v>
      </c>
      <c r="K983" t="s">
        <v>91</v>
      </c>
      <c r="L983">
        <v>5.7931999999999997</v>
      </c>
      <c r="M983">
        <v>4.6295000000000003E-2</v>
      </c>
      <c r="N983">
        <v>5.7911999999999999</v>
      </c>
      <c r="O983">
        <v>4.6309000000000003E-2</v>
      </c>
    </row>
    <row r="984" spans="2:15" x14ac:dyDescent="0.25">
      <c r="B984" t="str">
        <f t="shared" si="15"/>
        <v>ACAshunt0.111</v>
      </c>
      <c r="C984" t="s">
        <v>724</v>
      </c>
      <c r="D984">
        <v>1</v>
      </c>
      <c r="E984">
        <v>10</v>
      </c>
      <c r="F984">
        <v>0.1</v>
      </c>
      <c r="G984" t="s">
        <v>186</v>
      </c>
      <c r="H984" t="s">
        <v>207</v>
      </c>
      <c r="I984">
        <v>1</v>
      </c>
      <c r="J984">
        <v>5</v>
      </c>
      <c r="K984" t="s">
        <v>91</v>
      </c>
      <c r="L984">
        <v>57.738</v>
      </c>
      <c r="M984">
        <v>4.8469000000000003E-3</v>
      </c>
      <c r="N984">
        <v>57.736999999999995</v>
      </c>
      <c r="O984">
        <v>4.8469000000000003E-3</v>
      </c>
    </row>
    <row r="985" spans="2:15" x14ac:dyDescent="0.25">
      <c r="B985" t="str">
        <f t="shared" si="15"/>
        <v>ACAshunt111</v>
      </c>
      <c r="C985" t="s">
        <v>724</v>
      </c>
      <c r="D985">
        <v>1</v>
      </c>
      <c r="E985">
        <v>10</v>
      </c>
      <c r="F985">
        <v>1</v>
      </c>
      <c r="G985" t="s">
        <v>186</v>
      </c>
      <c r="H985" t="s">
        <v>207</v>
      </c>
      <c r="I985">
        <v>1</v>
      </c>
      <c r="J985">
        <v>5</v>
      </c>
      <c r="K985" t="s">
        <v>91</v>
      </c>
      <c r="L985">
        <v>577.36</v>
      </c>
      <c r="M985">
        <v>4.8493000000000001E-4</v>
      </c>
      <c r="N985">
        <v>577.36</v>
      </c>
      <c r="O985">
        <v>4.8493000000000001E-4</v>
      </c>
    </row>
    <row r="986" spans="2:15" x14ac:dyDescent="0.25">
      <c r="B986" t="str">
        <f t="shared" si="15"/>
        <v>ACAshunt0.0001100.001</v>
      </c>
      <c r="C986" t="s">
        <v>724</v>
      </c>
      <c r="D986">
        <v>10</v>
      </c>
      <c r="E986">
        <v>20</v>
      </c>
      <c r="F986">
        <v>1E-4</v>
      </c>
      <c r="G986" t="s">
        <v>186</v>
      </c>
      <c r="H986" t="s">
        <v>207</v>
      </c>
      <c r="I986">
        <v>1E-3</v>
      </c>
      <c r="J986">
        <v>0.05</v>
      </c>
      <c r="K986" t="s">
        <v>91</v>
      </c>
      <c r="L986">
        <v>0.92</v>
      </c>
      <c r="M986">
        <v>0.49</v>
      </c>
      <c r="N986">
        <v>0.84721999999999997</v>
      </c>
      <c r="O986">
        <v>0.49356</v>
      </c>
    </row>
    <row r="987" spans="2:15" x14ac:dyDescent="0.25">
      <c r="B987" t="str">
        <f t="shared" si="15"/>
        <v>ACAshunt0.001100.001</v>
      </c>
      <c r="C987" t="s">
        <v>724</v>
      </c>
      <c r="D987">
        <v>10</v>
      </c>
      <c r="E987">
        <v>20</v>
      </c>
      <c r="F987">
        <v>1E-3</v>
      </c>
      <c r="G987" t="s">
        <v>186</v>
      </c>
      <c r="H987" t="s">
        <v>207</v>
      </c>
      <c r="I987">
        <v>1E-3</v>
      </c>
      <c r="J987">
        <v>0.05</v>
      </c>
      <c r="K987" t="s">
        <v>91</v>
      </c>
      <c r="L987">
        <v>0.92</v>
      </c>
      <c r="M987">
        <v>0.49223</v>
      </c>
      <c r="N987">
        <v>0.88885999999999998</v>
      </c>
      <c r="O987">
        <v>0.49225000000000002</v>
      </c>
    </row>
    <row r="988" spans="2:15" x14ac:dyDescent="0.25">
      <c r="B988" t="str">
        <f t="shared" si="15"/>
        <v>ACAshunt0.01100.001</v>
      </c>
      <c r="C988" t="s">
        <v>724</v>
      </c>
      <c r="D988">
        <v>10</v>
      </c>
      <c r="E988">
        <v>20</v>
      </c>
      <c r="F988">
        <v>0.01</v>
      </c>
      <c r="G988" t="s">
        <v>186</v>
      </c>
      <c r="H988" t="s">
        <v>207</v>
      </c>
      <c r="I988">
        <v>1E-3</v>
      </c>
      <c r="J988">
        <v>0.05</v>
      </c>
      <c r="K988" t="s">
        <v>91</v>
      </c>
      <c r="L988">
        <v>4.1705999999999994</v>
      </c>
      <c r="M988">
        <v>0.40024999999999999</v>
      </c>
      <c r="N988">
        <v>4.1688000000000001</v>
      </c>
      <c r="O988">
        <v>0.40028999999999998</v>
      </c>
    </row>
    <row r="989" spans="2:15" x14ac:dyDescent="0.25">
      <c r="B989" t="str">
        <f t="shared" si="15"/>
        <v>ACAshunt0.1100.001</v>
      </c>
      <c r="C989" t="s">
        <v>724</v>
      </c>
      <c r="D989">
        <v>10</v>
      </c>
      <c r="E989">
        <v>20</v>
      </c>
      <c r="F989">
        <v>0.1</v>
      </c>
      <c r="G989" t="s">
        <v>186</v>
      </c>
      <c r="H989" t="s">
        <v>207</v>
      </c>
      <c r="I989">
        <v>1E-3</v>
      </c>
      <c r="J989">
        <v>0.05</v>
      </c>
      <c r="K989" t="s">
        <v>91</v>
      </c>
      <c r="L989">
        <v>57.327999999999996</v>
      </c>
      <c r="M989">
        <v>6.9761000000000004E-2</v>
      </c>
      <c r="N989">
        <v>57.326999999999998</v>
      </c>
      <c r="O989">
        <v>6.9762000000000005E-2</v>
      </c>
    </row>
    <row r="990" spans="2:15" x14ac:dyDescent="0.25">
      <c r="B990" t="str">
        <f t="shared" si="15"/>
        <v>ACAshunt1100.001</v>
      </c>
      <c r="C990" t="s">
        <v>724</v>
      </c>
      <c r="D990">
        <v>10</v>
      </c>
      <c r="E990">
        <v>20</v>
      </c>
      <c r="F990">
        <v>1</v>
      </c>
      <c r="G990" t="s">
        <v>186</v>
      </c>
      <c r="H990" t="s">
        <v>207</v>
      </c>
      <c r="I990">
        <v>1E-3</v>
      </c>
      <c r="J990">
        <v>0.05</v>
      </c>
      <c r="K990" t="s">
        <v>91</v>
      </c>
      <c r="L990">
        <v>577.30999999999995</v>
      </c>
      <c r="M990">
        <v>7.0524999999999997E-3</v>
      </c>
      <c r="N990">
        <v>577.30999999999995</v>
      </c>
      <c r="O990">
        <v>7.0524999999999997E-3</v>
      </c>
    </row>
    <row r="991" spans="2:15" x14ac:dyDescent="0.25">
      <c r="B991" t="str">
        <f t="shared" ref="B991:B1054" si="16">CONCATENATE(C991,F991,D991,I991)</f>
        <v>ACAshunt0.0001100.05</v>
      </c>
      <c r="C991" t="s">
        <v>724</v>
      </c>
      <c r="D991">
        <v>10</v>
      </c>
      <c r="E991">
        <v>20</v>
      </c>
      <c r="F991">
        <v>1E-4</v>
      </c>
      <c r="G991" t="s">
        <v>186</v>
      </c>
      <c r="H991" t="s">
        <v>207</v>
      </c>
      <c r="I991">
        <v>0.05</v>
      </c>
      <c r="J991">
        <v>1</v>
      </c>
      <c r="K991" t="s">
        <v>91</v>
      </c>
      <c r="L991">
        <v>2</v>
      </c>
      <c r="M991">
        <v>0.5</v>
      </c>
      <c r="N991">
        <v>-2.6160999999999999</v>
      </c>
      <c r="O991">
        <v>0.62219000000000002</v>
      </c>
    </row>
    <row r="992" spans="2:15" x14ac:dyDescent="0.25">
      <c r="B992" t="str">
        <f t="shared" si="16"/>
        <v>ACAshunt0.001100.05</v>
      </c>
      <c r="C992" t="s">
        <v>724</v>
      </c>
      <c r="D992">
        <v>10</v>
      </c>
      <c r="E992">
        <v>20</v>
      </c>
      <c r="F992">
        <v>1E-3</v>
      </c>
      <c r="G992" t="s">
        <v>186</v>
      </c>
      <c r="H992" t="s">
        <v>207</v>
      </c>
      <c r="I992">
        <v>0.05</v>
      </c>
      <c r="J992">
        <v>1</v>
      </c>
      <c r="K992" t="s">
        <v>91</v>
      </c>
      <c r="L992">
        <v>2</v>
      </c>
      <c r="M992">
        <v>0.5</v>
      </c>
      <c r="N992">
        <v>-2.5419</v>
      </c>
      <c r="O992">
        <v>0.61931999999999998</v>
      </c>
    </row>
    <row r="993" spans="2:15" x14ac:dyDescent="0.25">
      <c r="B993" t="str">
        <f t="shared" si="16"/>
        <v>ACAshunt0.01100.05</v>
      </c>
      <c r="C993" t="s">
        <v>724</v>
      </c>
      <c r="D993">
        <v>10</v>
      </c>
      <c r="E993">
        <v>20</v>
      </c>
      <c r="F993">
        <v>0.01</v>
      </c>
      <c r="G993" t="s">
        <v>186</v>
      </c>
      <c r="H993" t="s">
        <v>207</v>
      </c>
      <c r="I993">
        <v>0.05</v>
      </c>
      <c r="J993">
        <v>1</v>
      </c>
      <c r="K993" t="s">
        <v>91</v>
      </c>
      <c r="L993">
        <v>2</v>
      </c>
      <c r="M993">
        <v>0.5</v>
      </c>
      <c r="N993">
        <v>2.2160000000000002</v>
      </c>
      <c r="O993">
        <v>0.45911000000000002</v>
      </c>
    </row>
    <row r="994" spans="2:15" x14ac:dyDescent="0.25">
      <c r="B994" t="str">
        <f t="shared" si="16"/>
        <v>ACAshunt0.1100.05</v>
      </c>
      <c r="C994" t="s">
        <v>724</v>
      </c>
      <c r="D994">
        <v>10</v>
      </c>
      <c r="E994">
        <v>20</v>
      </c>
      <c r="F994">
        <v>0.1</v>
      </c>
      <c r="G994" t="s">
        <v>186</v>
      </c>
      <c r="H994" t="s">
        <v>207</v>
      </c>
      <c r="I994">
        <v>0.05</v>
      </c>
      <c r="J994">
        <v>1</v>
      </c>
      <c r="K994" t="s">
        <v>91</v>
      </c>
      <c r="L994">
        <v>57.131</v>
      </c>
      <c r="M994">
        <v>7.1795999999999999E-2</v>
      </c>
      <c r="N994">
        <v>57.129999999999995</v>
      </c>
      <c r="O994">
        <v>7.1797E-2</v>
      </c>
    </row>
    <row r="995" spans="2:15" x14ac:dyDescent="0.25">
      <c r="B995" t="str">
        <f t="shared" si="16"/>
        <v>ACAshunt1100.05</v>
      </c>
      <c r="C995" t="s">
        <v>724</v>
      </c>
      <c r="D995">
        <v>10</v>
      </c>
      <c r="E995">
        <v>20</v>
      </c>
      <c r="F995">
        <v>1</v>
      </c>
      <c r="G995" t="s">
        <v>186</v>
      </c>
      <c r="H995" t="s">
        <v>207</v>
      </c>
      <c r="I995">
        <v>0.05</v>
      </c>
      <c r="J995">
        <v>1</v>
      </c>
      <c r="K995" t="s">
        <v>91</v>
      </c>
      <c r="L995">
        <v>577.29</v>
      </c>
      <c r="M995">
        <v>7.2378E-3</v>
      </c>
      <c r="N995">
        <v>577.29</v>
      </c>
      <c r="O995">
        <v>7.2378E-3</v>
      </c>
    </row>
    <row r="996" spans="2:15" x14ac:dyDescent="0.25">
      <c r="B996" t="str">
        <f t="shared" si="16"/>
        <v>ACAshunt0.0001101</v>
      </c>
      <c r="C996" t="s">
        <v>724</v>
      </c>
      <c r="D996">
        <v>10</v>
      </c>
      <c r="E996">
        <v>20</v>
      </c>
      <c r="F996">
        <v>1E-4</v>
      </c>
      <c r="G996" t="s">
        <v>186</v>
      </c>
      <c r="H996" t="s">
        <v>207</v>
      </c>
      <c r="I996">
        <v>1</v>
      </c>
      <c r="J996">
        <v>5</v>
      </c>
      <c r="K996" t="s">
        <v>91</v>
      </c>
      <c r="L996">
        <v>2</v>
      </c>
      <c r="M996">
        <v>0.85</v>
      </c>
      <c r="N996">
        <v>-10.611000000000001</v>
      </c>
      <c r="O996">
        <v>1.4719</v>
      </c>
    </row>
    <row r="997" spans="2:15" x14ac:dyDescent="0.25">
      <c r="B997" t="str">
        <f t="shared" si="16"/>
        <v>ACAshunt0.001101</v>
      </c>
      <c r="C997" t="s">
        <v>724</v>
      </c>
      <c r="D997">
        <v>10</v>
      </c>
      <c r="E997">
        <v>20</v>
      </c>
      <c r="F997">
        <v>1E-3</v>
      </c>
      <c r="G997" t="s">
        <v>186</v>
      </c>
      <c r="H997" t="s">
        <v>207</v>
      </c>
      <c r="I997">
        <v>1</v>
      </c>
      <c r="J997">
        <v>5</v>
      </c>
      <c r="K997" t="s">
        <v>91</v>
      </c>
      <c r="L997">
        <v>2</v>
      </c>
      <c r="M997">
        <v>0.85</v>
      </c>
      <c r="N997">
        <v>-10.540999999999999</v>
      </c>
      <c r="O997">
        <v>1.4688000000000001</v>
      </c>
    </row>
    <row r="998" spans="2:15" x14ac:dyDescent="0.25">
      <c r="B998" t="str">
        <f t="shared" si="16"/>
        <v>ACAshunt0.01101</v>
      </c>
      <c r="C998" t="s">
        <v>724</v>
      </c>
      <c r="D998">
        <v>10</v>
      </c>
      <c r="E998">
        <v>20</v>
      </c>
      <c r="F998">
        <v>0.01</v>
      </c>
      <c r="G998" t="s">
        <v>186</v>
      </c>
      <c r="H998" t="s">
        <v>207</v>
      </c>
      <c r="I998">
        <v>1</v>
      </c>
      <c r="J998">
        <v>5</v>
      </c>
      <c r="K998" t="s">
        <v>91</v>
      </c>
      <c r="L998">
        <v>2</v>
      </c>
      <c r="M998">
        <v>0.91927999999999999</v>
      </c>
      <c r="N998">
        <v>-5.5198</v>
      </c>
      <c r="O998">
        <v>1.2605999999999999</v>
      </c>
    </row>
    <row r="999" spans="2:15" x14ac:dyDescent="0.25">
      <c r="B999" t="str">
        <f t="shared" si="16"/>
        <v>ACAshunt0.1101</v>
      </c>
      <c r="C999" t="s">
        <v>724</v>
      </c>
      <c r="D999">
        <v>10</v>
      </c>
      <c r="E999">
        <v>20</v>
      </c>
      <c r="F999">
        <v>0.1</v>
      </c>
      <c r="G999" t="s">
        <v>186</v>
      </c>
      <c r="H999" t="s">
        <v>207</v>
      </c>
      <c r="I999">
        <v>1</v>
      </c>
      <c r="J999">
        <v>5</v>
      </c>
      <c r="K999" t="s">
        <v>91</v>
      </c>
      <c r="L999">
        <v>55.035999999999994</v>
      </c>
      <c r="M999">
        <v>0.28460999999999997</v>
      </c>
      <c r="N999">
        <v>55.035999999999994</v>
      </c>
      <c r="O999">
        <v>0.28460999999999997</v>
      </c>
    </row>
    <row r="1000" spans="2:15" x14ac:dyDescent="0.25">
      <c r="B1000" t="str">
        <f t="shared" si="16"/>
        <v>ACAshunt1101</v>
      </c>
      <c r="C1000" t="s">
        <v>724</v>
      </c>
      <c r="D1000">
        <v>10</v>
      </c>
      <c r="E1000">
        <v>20</v>
      </c>
      <c r="F1000">
        <v>1</v>
      </c>
      <c r="G1000" t="s">
        <v>186</v>
      </c>
      <c r="H1000" t="s">
        <v>207</v>
      </c>
      <c r="I1000">
        <v>1</v>
      </c>
      <c r="J1000">
        <v>5</v>
      </c>
      <c r="K1000" t="s">
        <v>91</v>
      </c>
      <c r="L1000">
        <v>577.08000000000004</v>
      </c>
      <c r="M1000">
        <v>2.9227E-2</v>
      </c>
      <c r="N1000">
        <v>577.08000000000004</v>
      </c>
      <c r="O1000">
        <v>2.9227E-2</v>
      </c>
    </row>
    <row r="1001" spans="2:15" x14ac:dyDescent="0.25">
      <c r="B1001" t="str">
        <f t="shared" si="16"/>
        <v>Frequency0.001</v>
      </c>
      <c r="C1001" t="s">
        <v>114</v>
      </c>
      <c r="D1001">
        <v>1E-3</v>
      </c>
      <c r="E1001">
        <v>0.04</v>
      </c>
      <c r="G1001" t="s">
        <v>91</v>
      </c>
      <c r="H1001" t="s">
        <v>704</v>
      </c>
      <c r="L1001">
        <v>0</v>
      </c>
      <c r="M1001">
        <v>5.9999999999999995E-4</v>
      </c>
      <c r="N1001">
        <v>0</v>
      </c>
      <c r="O1001">
        <v>5.7779440691881631E-4</v>
      </c>
    </row>
    <row r="1002" spans="2:15" x14ac:dyDescent="0.25">
      <c r="B1002" t="str">
        <f t="shared" si="16"/>
        <v>Frequency0.04</v>
      </c>
      <c r="C1002" t="s">
        <v>114</v>
      </c>
      <c r="D1002">
        <v>0.04</v>
      </c>
      <c r="E1002">
        <v>10000</v>
      </c>
      <c r="G1002" t="s">
        <v>91</v>
      </c>
      <c r="H1002" t="s">
        <v>704</v>
      </c>
      <c r="L1002">
        <v>0</v>
      </c>
      <c r="M1002">
        <v>1.2E-4</v>
      </c>
      <c r="N1002">
        <v>0</v>
      </c>
      <c r="O1002">
        <v>1.1563159891079371E-4</v>
      </c>
    </row>
    <row r="1003" spans="2:15" x14ac:dyDescent="0.25">
      <c r="B1003" t="str">
        <f t="shared" si="16"/>
        <v>TC Ind, E 0.1-454</v>
      </c>
      <c r="C1003" t="s">
        <v>725</v>
      </c>
      <c r="D1003">
        <v>-454</v>
      </c>
      <c r="E1003">
        <v>300</v>
      </c>
      <c r="F1003">
        <v>0.1</v>
      </c>
      <c r="G1003" t="s">
        <v>10</v>
      </c>
      <c r="H1003" t="s">
        <v>10</v>
      </c>
      <c r="L1003">
        <v>0.12</v>
      </c>
      <c r="M1003">
        <v>0</v>
      </c>
      <c r="N1003">
        <v>8.4426822631612108E-2</v>
      </c>
      <c r="O1003">
        <v>0</v>
      </c>
    </row>
    <row r="1004" spans="2:15" x14ac:dyDescent="0.25">
      <c r="B1004" t="str">
        <f t="shared" si="16"/>
        <v>TC Ind, E 0.1300.001</v>
      </c>
      <c r="C1004" t="s">
        <v>725</v>
      </c>
      <c r="D1004">
        <v>300.00099999999998</v>
      </c>
      <c r="E1004">
        <v>1100</v>
      </c>
      <c r="F1004">
        <v>0.1</v>
      </c>
      <c r="G1004" t="s">
        <v>10</v>
      </c>
      <c r="H1004" t="s">
        <v>10</v>
      </c>
      <c r="L1004">
        <v>0.09</v>
      </c>
      <c r="M1004">
        <v>0</v>
      </c>
      <c r="N1004">
        <v>8.3673707446042786E-2</v>
      </c>
      <c r="O1004">
        <v>0</v>
      </c>
    </row>
    <row r="1005" spans="2:15" x14ac:dyDescent="0.25">
      <c r="B1005" t="str">
        <f t="shared" si="16"/>
        <v>TC Ind, E 0.11100.001</v>
      </c>
      <c r="C1005" t="s">
        <v>725</v>
      </c>
      <c r="D1005">
        <v>1100.001</v>
      </c>
      <c r="E1005">
        <v>1832</v>
      </c>
      <c r="F1005">
        <v>0.1</v>
      </c>
      <c r="G1005" t="s">
        <v>10</v>
      </c>
      <c r="H1005" t="s">
        <v>10</v>
      </c>
      <c r="L1005">
        <v>9.0999999999999998E-2</v>
      </c>
      <c r="M1005">
        <v>0</v>
      </c>
      <c r="N1005">
        <v>8.6130536965929677E-2</v>
      </c>
      <c r="O1005">
        <v>0</v>
      </c>
    </row>
    <row r="1006" spans="2:15" x14ac:dyDescent="0.25">
      <c r="B1006" t="str">
        <f t="shared" si="16"/>
        <v>TC Ind, E 1-454</v>
      </c>
      <c r="C1006" t="s">
        <v>725</v>
      </c>
      <c r="D1006">
        <v>-454</v>
      </c>
      <c r="E1006">
        <v>300</v>
      </c>
      <c r="F1006">
        <v>1</v>
      </c>
      <c r="G1006" t="s">
        <v>10</v>
      </c>
      <c r="H1006" t="s">
        <v>10</v>
      </c>
      <c r="L1006">
        <v>0.60174071524176409</v>
      </c>
      <c r="M1006">
        <v>0</v>
      </c>
      <c r="N1006">
        <v>0.58062715091499961</v>
      </c>
      <c r="O1006">
        <v>0</v>
      </c>
    </row>
    <row r="1007" spans="2:15" x14ac:dyDescent="0.25">
      <c r="B1007" t="str">
        <f t="shared" si="16"/>
        <v>TC Ind, E 1300.001</v>
      </c>
      <c r="C1007" t="s">
        <v>725</v>
      </c>
      <c r="D1007">
        <v>300.00099999999998</v>
      </c>
      <c r="E1007">
        <v>1100</v>
      </c>
      <c r="F1007">
        <v>1</v>
      </c>
      <c r="G1007" t="s">
        <v>10</v>
      </c>
      <c r="H1007" t="s">
        <v>10</v>
      </c>
      <c r="L1007">
        <v>0.58290227919913284</v>
      </c>
      <c r="M1007">
        <v>0</v>
      </c>
      <c r="N1007">
        <v>0.58051812143788073</v>
      </c>
      <c r="O1007">
        <v>0</v>
      </c>
    </row>
    <row r="1008" spans="2:15" x14ac:dyDescent="0.25">
      <c r="B1008" t="str">
        <f t="shared" si="16"/>
        <v>TC Ind, E 11100.001</v>
      </c>
      <c r="C1008" t="s">
        <v>725</v>
      </c>
      <c r="D1008">
        <v>1100.001</v>
      </c>
      <c r="E1008">
        <v>1832</v>
      </c>
      <c r="F1008">
        <v>1</v>
      </c>
      <c r="G1008" t="s">
        <v>10</v>
      </c>
      <c r="H1008" t="s">
        <v>10</v>
      </c>
      <c r="L1008">
        <v>0.5832600167813814</v>
      </c>
      <c r="M1008">
        <v>0</v>
      </c>
      <c r="N1008">
        <v>0.58087732732311004</v>
      </c>
      <c r="O1008">
        <v>0</v>
      </c>
    </row>
    <row r="1009" spans="2:15" x14ac:dyDescent="0.25">
      <c r="B1009" t="str">
        <f t="shared" si="16"/>
        <v>TC Ind, E 0.1-270</v>
      </c>
      <c r="C1009" t="s">
        <v>725</v>
      </c>
      <c r="D1009">
        <v>-270</v>
      </c>
      <c r="E1009">
        <v>149</v>
      </c>
      <c r="F1009">
        <v>0.1</v>
      </c>
      <c r="G1009" t="s">
        <v>5</v>
      </c>
      <c r="H1009" t="s">
        <v>5</v>
      </c>
      <c r="L1009">
        <v>8.0212404696611408E-2</v>
      </c>
      <c r="M1009">
        <v>0</v>
      </c>
      <c r="N1009">
        <v>6.7140116914641515E-2</v>
      </c>
      <c r="O1009">
        <v>0</v>
      </c>
    </row>
    <row r="1010" spans="2:15" x14ac:dyDescent="0.25">
      <c r="B1010" t="str">
        <f t="shared" si="16"/>
        <v>TC Ind, E 0.1149.001</v>
      </c>
      <c r="C1010" t="s">
        <v>725</v>
      </c>
      <c r="D1010">
        <v>149.001</v>
      </c>
      <c r="E1010">
        <v>593</v>
      </c>
      <c r="F1010">
        <v>0.1</v>
      </c>
      <c r="G1010" t="s">
        <v>5</v>
      </c>
      <c r="H1010" t="s">
        <v>5</v>
      </c>
      <c r="L1010">
        <v>6.8417880143780321E-2</v>
      </c>
      <c r="M1010">
        <v>0</v>
      </c>
      <c r="N1010">
        <v>6.6835471572126673E-2</v>
      </c>
      <c r="O1010">
        <v>0</v>
      </c>
    </row>
    <row r="1011" spans="2:15" x14ac:dyDescent="0.25">
      <c r="B1011" t="str">
        <f t="shared" si="16"/>
        <v>TC Ind, E 0.1593.001</v>
      </c>
      <c r="C1011" t="s">
        <v>725</v>
      </c>
      <c r="D1011">
        <v>593.00099999999998</v>
      </c>
      <c r="E1011">
        <v>1000</v>
      </c>
      <c r="F1011">
        <v>0.1</v>
      </c>
      <c r="G1011" t="s">
        <v>5</v>
      </c>
      <c r="H1011" t="s">
        <v>5</v>
      </c>
      <c r="L1011">
        <v>6.9362327609740135E-2</v>
      </c>
      <c r="M1011">
        <v>0</v>
      </c>
      <c r="N1011">
        <v>6.7801964782303922E-2</v>
      </c>
      <c r="O1011">
        <v>0</v>
      </c>
    </row>
    <row r="1012" spans="2:15" x14ac:dyDescent="0.25">
      <c r="B1012" t="str">
        <f t="shared" si="16"/>
        <v>TC Ind, E 1-270</v>
      </c>
      <c r="C1012" t="s">
        <v>725</v>
      </c>
      <c r="D1012">
        <v>-270</v>
      </c>
      <c r="E1012">
        <v>149</v>
      </c>
      <c r="F1012">
        <v>1</v>
      </c>
      <c r="G1012" t="s">
        <v>5</v>
      </c>
      <c r="H1012" t="s">
        <v>5</v>
      </c>
      <c r="L1012">
        <v>0.58498951577863068</v>
      </c>
      <c r="M1012">
        <v>0</v>
      </c>
      <c r="N1012">
        <v>0.57836648874162122</v>
      </c>
      <c r="O1012">
        <v>0</v>
      </c>
    </row>
    <row r="1013" spans="2:15" x14ac:dyDescent="0.25">
      <c r="B1013" t="str">
        <f t="shared" si="16"/>
        <v>TC Ind, E 1149.001</v>
      </c>
      <c r="C1013" t="s">
        <v>725</v>
      </c>
      <c r="D1013">
        <v>149.001</v>
      </c>
      <c r="E1013">
        <v>593</v>
      </c>
      <c r="F1013">
        <v>1</v>
      </c>
      <c r="G1013" t="s">
        <v>5</v>
      </c>
      <c r="H1013" t="s">
        <v>5</v>
      </c>
      <c r="L1013">
        <v>0.57907088038742649</v>
      </c>
      <c r="M1013">
        <v>0</v>
      </c>
      <c r="N1013">
        <v>0.57833120291081364</v>
      </c>
      <c r="O1013">
        <v>0</v>
      </c>
    </row>
    <row r="1014" spans="2:15" x14ac:dyDescent="0.25">
      <c r="B1014" t="str">
        <f t="shared" si="16"/>
        <v>TC Ind, E 1593.001</v>
      </c>
      <c r="C1014" t="s">
        <v>725</v>
      </c>
      <c r="D1014">
        <v>593.00099999999998</v>
      </c>
      <c r="E1014">
        <v>1000</v>
      </c>
      <c r="F1014">
        <v>1</v>
      </c>
      <c r="G1014" t="s">
        <v>5</v>
      </c>
      <c r="H1014" t="s">
        <v>5</v>
      </c>
      <c r="L1014">
        <v>0.57918322720943971</v>
      </c>
      <c r="M1014">
        <v>0</v>
      </c>
      <c r="N1014">
        <v>0.57844369339490675</v>
      </c>
      <c r="O1014">
        <v>0</v>
      </c>
    </row>
    <row r="1015" spans="2:15" x14ac:dyDescent="0.25">
      <c r="B1015" t="str">
        <f t="shared" si="16"/>
        <v>TC Ind, J0.1-346</v>
      </c>
      <c r="C1015" t="s">
        <v>726</v>
      </c>
      <c r="D1015">
        <v>-346</v>
      </c>
      <c r="E1015">
        <v>499.99900000000002</v>
      </c>
      <c r="F1015">
        <v>0.1</v>
      </c>
      <c r="G1015" t="s">
        <v>10</v>
      </c>
      <c r="H1015" t="s">
        <v>10</v>
      </c>
      <c r="L1015">
        <v>0.14000000000000001</v>
      </c>
      <c r="M1015">
        <v>0</v>
      </c>
      <c r="N1015">
        <v>9.1293914909540946E-2</v>
      </c>
      <c r="O1015">
        <v>0</v>
      </c>
    </row>
    <row r="1016" spans="2:15" x14ac:dyDescent="0.25">
      <c r="B1016" t="str">
        <f t="shared" si="16"/>
        <v>TC Ind, J0.1500</v>
      </c>
      <c r="C1016" t="s">
        <v>726</v>
      </c>
      <c r="D1016">
        <v>500</v>
      </c>
      <c r="E1016">
        <v>1350</v>
      </c>
      <c r="F1016">
        <v>0.1</v>
      </c>
      <c r="G1016" t="s">
        <v>10</v>
      </c>
      <c r="H1016" t="s">
        <v>10</v>
      </c>
      <c r="L1016">
        <v>0.11</v>
      </c>
      <c r="M1016">
        <v>0</v>
      </c>
      <c r="N1016">
        <v>8.4615211958016454E-2</v>
      </c>
      <c r="O1016">
        <v>0</v>
      </c>
    </row>
    <row r="1017" spans="2:15" x14ac:dyDescent="0.25">
      <c r="B1017" t="str">
        <f t="shared" si="16"/>
        <v>TC Ind, J0.11350.001</v>
      </c>
      <c r="C1017" t="s">
        <v>726</v>
      </c>
      <c r="D1017">
        <v>1350.001</v>
      </c>
      <c r="E1017">
        <v>2192</v>
      </c>
      <c r="F1017">
        <v>0.1</v>
      </c>
      <c r="G1017" t="s">
        <v>10</v>
      </c>
      <c r="H1017" t="s">
        <v>10</v>
      </c>
      <c r="L1017">
        <v>0.11</v>
      </c>
      <c r="M1017">
        <v>0</v>
      </c>
      <c r="N1017">
        <v>8.8259121266980517E-2</v>
      </c>
      <c r="O1017">
        <v>0</v>
      </c>
    </row>
    <row r="1018" spans="2:15" x14ac:dyDescent="0.25">
      <c r="B1018" t="str">
        <f t="shared" si="16"/>
        <v>TC Ind, J1-346</v>
      </c>
      <c r="C1018" t="s">
        <v>726</v>
      </c>
      <c r="D1018">
        <v>-346</v>
      </c>
      <c r="E1018">
        <v>499.99900000000002</v>
      </c>
      <c r="F1018">
        <v>1</v>
      </c>
      <c r="G1018" t="s">
        <v>10</v>
      </c>
      <c r="H1018" t="s">
        <v>10</v>
      </c>
      <c r="L1018">
        <v>0.61863965548932853</v>
      </c>
      <c r="M1018">
        <v>0</v>
      </c>
      <c r="N1018">
        <v>0.58166534957783989</v>
      </c>
      <c r="O1018">
        <v>0</v>
      </c>
    </row>
    <row r="1019" spans="2:15" x14ac:dyDescent="0.25">
      <c r="B1019" t="str">
        <f t="shared" si="16"/>
        <v>TC Ind, J1500</v>
      </c>
      <c r="C1019" t="s">
        <v>726</v>
      </c>
      <c r="D1019">
        <v>500</v>
      </c>
      <c r="E1019">
        <v>1350</v>
      </c>
      <c r="F1019">
        <v>1</v>
      </c>
      <c r="G1019" t="s">
        <v>10</v>
      </c>
      <c r="H1019" t="s">
        <v>10</v>
      </c>
      <c r="L1019">
        <v>0.59110695575872962</v>
      </c>
      <c r="M1019">
        <v>0</v>
      </c>
      <c r="N1019">
        <v>0.58065457381708463</v>
      </c>
      <c r="O1019">
        <v>0</v>
      </c>
    </row>
    <row r="1020" spans="2:15" x14ac:dyDescent="0.25">
      <c r="B1020" t="str">
        <f t="shared" si="16"/>
        <v>TC Ind, J11350.001</v>
      </c>
      <c r="C1020" t="s">
        <v>726</v>
      </c>
      <c r="D1020">
        <v>1350.001</v>
      </c>
      <c r="E1020">
        <v>2192</v>
      </c>
      <c r="F1020">
        <v>1</v>
      </c>
      <c r="G1020" t="s">
        <v>10</v>
      </c>
      <c r="H1020" t="s">
        <v>10</v>
      </c>
      <c r="L1020">
        <v>0.58890105303403684</v>
      </c>
      <c r="M1020">
        <v>0</v>
      </c>
      <c r="N1020">
        <v>0.58119675884060096</v>
      </c>
      <c r="O1020">
        <v>0</v>
      </c>
    </row>
    <row r="1021" spans="2:15" x14ac:dyDescent="0.25">
      <c r="B1021" t="str">
        <f t="shared" si="16"/>
        <v>TC Ind, J0.1-210</v>
      </c>
      <c r="C1021" t="s">
        <v>726</v>
      </c>
      <c r="D1021">
        <v>-210</v>
      </c>
      <c r="E1021">
        <v>259.99900000000002</v>
      </c>
      <c r="F1021">
        <v>0.1</v>
      </c>
      <c r="G1021" t="s">
        <v>5</v>
      </c>
      <c r="H1021" t="s">
        <v>5</v>
      </c>
      <c r="L1021">
        <v>9.1179633359444567E-2</v>
      </c>
      <c r="M1021">
        <v>0</v>
      </c>
      <c r="N1021">
        <v>6.9923590654088555E-2</v>
      </c>
      <c r="O1021">
        <v>0</v>
      </c>
    </row>
    <row r="1022" spans="2:15" x14ac:dyDescent="0.25">
      <c r="B1022" t="str">
        <f t="shared" si="16"/>
        <v>TC Ind, J0.1260</v>
      </c>
      <c r="C1022" t="s">
        <v>726</v>
      </c>
      <c r="D1022">
        <v>260</v>
      </c>
      <c r="E1022">
        <v>732</v>
      </c>
      <c r="F1022">
        <v>0.1</v>
      </c>
      <c r="G1022" t="s">
        <v>5</v>
      </c>
      <c r="H1022" t="s">
        <v>5</v>
      </c>
      <c r="L1022">
        <v>7.3531185828734386E-2</v>
      </c>
      <c r="M1022">
        <v>0</v>
      </c>
      <c r="N1022">
        <v>6.7206284834653712E-2</v>
      </c>
      <c r="O1022">
        <v>0</v>
      </c>
    </row>
    <row r="1023" spans="2:15" x14ac:dyDescent="0.25">
      <c r="B1023" t="str">
        <f t="shared" si="16"/>
        <v>TC Ind, J0.1732.001</v>
      </c>
      <c r="C1023" t="s">
        <v>726</v>
      </c>
      <c r="D1023">
        <v>732.00099999999998</v>
      </c>
      <c r="E1023">
        <v>1200</v>
      </c>
      <c r="F1023">
        <v>0.1</v>
      </c>
      <c r="G1023" t="s">
        <v>5</v>
      </c>
      <c r="H1023" t="s">
        <v>5</v>
      </c>
      <c r="L1023">
        <v>7.3544826106785005E-2</v>
      </c>
      <c r="M1023">
        <v>0</v>
      </c>
      <c r="N1023">
        <v>6.8653162651124811E-2</v>
      </c>
      <c r="O1023">
        <v>0</v>
      </c>
    </row>
    <row r="1024" spans="2:15" x14ac:dyDescent="0.25">
      <c r="B1024" t="str">
        <f t="shared" si="16"/>
        <v>TC Ind, J1-210</v>
      </c>
      <c r="C1024" t="s">
        <v>726</v>
      </c>
      <c r="D1024">
        <v>-210</v>
      </c>
      <c r="E1024">
        <v>259.99900000000002</v>
      </c>
      <c r="F1024">
        <v>1</v>
      </c>
      <c r="G1024" t="s">
        <v>5</v>
      </c>
      <c r="H1024" t="s">
        <v>5</v>
      </c>
      <c r="L1024">
        <v>0.59041254777347796</v>
      </c>
      <c r="M1024">
        <v>0</v>
      </c>
      <c r="N1024">
        <v>0.57869621437327601</v>
      </c>
      <c r="O1024">
        <v>0</v>
      </c>
    </row>
    <row r="1025" spans="2:15" x14ac:dyDescent="0.25">
      <c r="B1025" t="str">
        <f t="shared" si="16"/>
        <v>TC Ind, J1260</v>
      </c>
      <c r="C1025" t="s">
        <v>726</v>
      </c>
      <c r="D1025">
        <v>260</v>
      </c>
      <c r="E1025">
        <v>732</v>
      </c>
      <c r="F1025">
        <v>1</v>
      </c>
      <c r="G1025" t="s">
        <v>5</v>
      </c>
      <c r="H1025" t="s">
        <v>5</v>
      </c>
      <c r="L1025">
        <v>0.58163234705545031</v>
      </c>
      <c r="M1025">
        <v>0</v>
      </c>
      <c r="N1025">
        <v>0.57837417362921451</v>
      </c>
      <c r="O1025">
        <v>0</v>
      </c>
    </row>
    <row r="1026" spans="2:15" x14ac:dyDescent="0.25">
      <c r="B1026" t="str">
        <f t="shared" si="16"/>
        <v>TC Ind, J1732.001</v>
      </c>
      <c r="C1026" t="s">
        <v>726</v>
      </c>
      <c r="D1026">
        <v>732.00099999999998</v>
      </c>
      <c r="E1026">
        <v>1200</v>
      </c>
      <c r="F1026">
        <v>1</v>
      </c>
      <c r="G1026" t="s">
        <v>5</v>
      </c>
      <c r="H1026" t="s">
        <v>5</v>
      </c>
      <c r="L1026">
        <v>0.58094371118233445</v>
      </c>
      <c r="M1026">
        <v>0</v>
      </c>
      <c r="N1026">
        <v>0.5785440836634681</v>
      </c>
      <c r="O1026">
        <v>0</v>
      </c>
    </row>
    <row r="1027" spans="2:15" x14ac:dyDescent="0.25">
      <c r="B1027" t="str">
        <f t="shared" si="16"/>
        <v>TC Ind, K0.1-454</v>
      </c>
      <c r="C1027" t="s">
        <v>727</v>
      </c>
      <c r="D1027">
        <v>-454</v>
      </c>
      <c r="E1027">
        <v>-400.00099999999998</v>
      </c>
      <c r="F1027">
        <v>0.1</v>
      </c>
      <c r="G1027" t="s">
        <v>10</v>
      </c>
      <c r="H1027" t="s">
        <v>10</v>
      </c>
      <c r="L1027">
        <v>0.76</v>
      </c>
      <c r="M1027">
        <v>0</v>
      </c>
      <c r="N1027">
        <v>0.74712634120949173</v>
      </c>
      <c r="O1027">
        <v>0</v>
      </c>
    </row>
    <row r="1028" spans="2:15" x14ac:dyDescent="0.25">
      <c r="B1028" t="str">
        <f t="shared" si="16"/>
        <v>TC Ind, K0.1-400</v>
      </c>
      <c r="C1028" t="s">
        <v>727</v>
      </c>
      <c r="D1028">
        <v>-400</v>
      </c>
      <c r="E1028">
        <v>499.99900000000002</v>
      </c>
      <c r="F1028">
        <v>0.1</v>
      </c>
      <c r="G1028" t="s">
        <v>10</v>
      </c>
      <c r="H1028" t="s">
        <v>10</v>
      </c>
      <c r="L1028">
        <v>0.19</v>
      </c>
      <c r="M1028">
        <v>0</v>
      </c>
      <c r="N1028">
        <v>0.13406498917185575</v>
      </c>
      <c r="O1028">
        <v>0</v>
      </c>
    </row>
    <row r="1029" spans="2:15" x14ac:dyDescent="0.25">
      <c r="B1029" t="str">
        <f t="shared" si="16"/>
        <v>TC Ind, K0.1500</v>
      </c>
      <c r="C1029" t="s">
        <v>727</v>
      </c>
      <c r="D1029">
        <v>500</v>
      </c>
      <c r="E1029">
        <v>1500</v>
      </c>
      <c r="F1029">
        <v>0.1</v>
      </c>
      <c r="G1029" t="s">
        <v>10</v>
      </c>
      <c r="H1029" t="s">
        <v>10</v>
      </c>
      <c r="L1029">
        <v>0.12</v>
      </c>
      <c r="M1029">
        <v>0</v>
      </c>
      <c r="N1029">
        <v>8.7399116669075461E-2</v>
      </c>
      <c r="O1029">
        <v>0</v>
      </c>
    </row>
    <row r="1030" spans="2:15" x14ac:dyDescent="0.25">
      <c r="B1030" t="str">
        <f t="shared" si="16"/>
        <v>TC Ind, K0.11500.001</v>
      </c>
      <c r="C1030" t="s">
        <v>727</v>
      </c>
      <c r="D1030">
        <v>1500.001</v>
      </c>
      <c r="E1030">
        <v>2500</v>
      </c>
      <c r="F1030">
        <v>0.1</v>
      </c>
      <c r="G1030" t="s">
        <v>10</v>
      </c>
      <c r="H1030" t="s">
        <v>10</v>
      </c>
      <c r="L1030">
        <v>0.13</v>
      </c>
      <c r="M1030">
        <v>0</v>
      </c>
      <c r="N1030">
        <v>9.4911697006631171E-2</v>
      </c>
      <c r="O1030">
        <v>0</v>
      </c>
    </row>
    <row r="1031" spans="2:15" x14ac:dyDescent="0.25">
      <c r="B1031" t="str">
        <f t="shared" si="16"/>
        <v>TC Ind, K1-454</v>
      </c>
      <c r="C1031" t="s">
        <v>727</v>
      </c>
      <c r="D1031">
        <v>-454</v>
      </c>
      <c r="E1031">
        <v>-400.00099999999998</v>
      </c>
      <c r="F1031">
        <v>1</v>
      </c>
      <c r="G1031" t="s">
        <v>10</v>
      </c>
      <c r="H1031" t="s">
        <v>10</v>
      </c>
      <c r="L1031">
        <v>0.97818646981497448</v>
      </c>
      <c r="M1031">
        <v>0</v>
      </c>
      <c r="N1031">
        <v>0.94244244902756902</v>
      </c>
      <c r="O1031">
        <v>0</v>
      </c>
    </row>
    <row r="1032" spans="2:15" x14ac:dyDescent="0.25">
      <c r="B1032" t="str">
        <f t="shared" si="16"/>
        <v>TC Ind, K1-400</v>
      </c>
      <c r="C1032" t="s">
        <v>727</v>
      </c>
      <c r="D1032">
        <v>-400</v>
      </c>
      <c r="E1032">
        <v>499.99900000000002</v>
      </c>
      <c r="F1032">
        <v>1</v>
      </c>
      <c r="G1032" t="s">
        <v>10</v>
      </c>
      <c r="H1032" t="s">
        <v>10</v>
      </c>
      <c r="L1032">
        <v>0.63789983469148803</v>
      </c>
      <c r="M1032">
        <v>0</v>
      </c>
      <c r="N1032">
        <v>0.58989272018024597</v>
      </c>
      <c r="O1032">
        <v>0</v>
      </c>
    </row>
    <row r="1033" spans="2:15" x14ac:dyDescent="0.25">
      <c r="B1033" t="str">
        <f t="shared" si="16"/>
        <v>TC Ind, K1500</v>
      </c>
      <c r="C1033" t="s">
        <v>727</v>
      </c>
      <c r="D1033">
        <v>500</v>
      </c>
      <c r="E1033">
        <v>1500</v>
      </c>
      <c r="F1033">
        <v>1</v>
      </c>
      <c r="G1033" t="s">
        <v>10</v>
      </c>
      <c r="H1033" t="s">
        <v>10</v>
      </c>
      <c r="L1033">
        <v>0.59927905300645423</v>
      </c>
      <c r="M1033">
        <v>0</v>
      </c>
      <c r="N1033">
        <v>0.5810667823878205</v>
      </c>
      <c r="O1033">
        <v>0</v>
      </c>
    </row>
    <row r="1034" spans="2:15" x14ac:dyDescent="0.25">
      <c r="B1034" t="str">
        <f t="shared" si="16"/>
        <v>TC Ind, K11500.001</v>
      </c>
      <c r="C1034" t="s">
        <v>727</v>
      </c>
      <c r="D1034">
        <v>1500.001</v>
      </c>
      <c r="E1034">
        <v>2500</v>
      </c>
      <c r="F1034">
        <v>1</v>
      </c>
      <c r="G1034" t="s">
        <v>10</v>
      </c>
      <c r="H1034" t="s">
        <v>10</v>
      </c>
      <c r="L1034">
        <v>0.6073107452859613</v>
      </c>
      <c r="M1034">
        <v>0</v>
      </c>
      <c r="N1034">
        <v>0.582244132841782</v>
      </c>
      <c r="O1034">
        <v>0</v>
      </c>
    </row>
    <row r="1035" spans="2:15" x14ac:dyDescent="0.25">
      <c r="B1035" t="str">
        <f t="shared" si="16"/>
        <v>TC Ind, K0.1-270</v>
      </c>
      <c r="C1035" t="s">
        <v>727</v>
      </c>
      <c r="D1035">
        <v>-270</v>
      </c>
      <c r="E1035">
        <v>-240.001</v>
      </c>
      <c r="F1035">
        <v>0.1</v>
      </c>
      <c r="G1035" t="s">
        <v>5</v>
      </c>
      <c r="H1035" t="s">
        <v>5</v>
      </c>
      <c r="L1035">
        <v>0.42910226868372153</v>
      </c>
      <c r="M1035">
        <v>0</v>
      </c>
      <c r="N1035">
        <v>0.42288486840721595</v>
      </c>
      <c r="O1035">
        <v>0</v>
      </c>
    </row>
    <row r="1036" spans="2:15" x14ac:dyDescent="0.25">
      <c r="B1036" t="str">
        <f t="shared" si="16"/>
        <v>TC Ind, K0.1-240</v>
      </c>
      <c r="C1036" t="s">
        <v>727</v>
      </c>
      <c r="D1036">
        <v>-240</v>
      </c>
      <c r="E1036">
        <v>259.99900000000002</v>
      </c>
      <c r="F1036">
        <v>0.1</v>
      </c>
      <c r="G1036" t="s">
        <v>5</v>
      </c>
      <c r="H1036" t="s">
        <v>5</v>
      </c>
      <c r="L1036">
        <v>0.11174595941370535</v>
      </c>
      <c r="M1036">
        <v>0</v>
      </c>
      <c r="N1036">
        <v>8.9101658819640203E-2</v>
      </c>
      <c r="O1036">
        <v>0</v>
      </c>
    </row>
    <row r="1037" spans="2:15" x14ac:dyDescent="0.25">
      <c r="B1037" t="str">
        <f t="shared" si="16"/>
        <v>TC Ind, K0.1260</v>
      </c>
      <c r="C1037" t="s">
        <v>727</v>
      </c>
      <c r="D1037">
        <v>260</v>
      </c>
      <c r="E1037">
        <v>816</v>
      </c>
      <c r="F1037">
        <v>0.1</v>
      </c>
      <c r="G1037" t="s">
        <v>5</v>
      </c>
      <c r="H1037" t="s">
        <v>5</v>
      </c>
      <c r="L1037">
        <v>7.9534875645267386E-2</v>
      </c>
      <c r="M1037">
        <v>0</v>
      </c>
      <c r="N1037">
        <v>6.8316136123774462E-2</v>
      </c>
      <c r="O1037">
        <v>0</v>
      </c>
    </row>
    <row r="1038" spans="2:15" x14ac:dyDescent="0.25">
      <c r="B1038" t="str">
        <f t="shared" si="16"/>
        <v>TC Ind, K0.1816.001</v>
      </c>
      <c r="C1038" t="s">
        <v>727</v>
      </c>
      <c r="D1038">
        <v>816.00099999999998</v>
      </c>
      <c r="E1038">
        <v>1371</v>
      </c>
      <c r="F1038">
        <v>0.1</v>
      </c>
      <c r="G1038" t="s">
        <v>5</v>
      </c>
      <c r="H1038" t="s">
        <v>5</v>
      </c>
      <c r="L1038">
        <v>8.5998874559203631E-2</v>
      </c>
      <c r="M1038">
        <v>0</v>
      </c>
      <c r="N1038">
        <v>7.1379452555502029E-2</v>
      </c>
      <c r="O1038">
        <v>0</v>
      </c>
    </row>
    <row r="1039" spans="2:15" x14ac:dyDescent="0.25">
      <c r="B1039" t="str">
        <f t="shared" si="16"/>
        <v>TC Ind, K1-270</v>
      </c>
      <c r="C1039" t="s">
        <v>727</v>
      </c>
      <c r="D1039">
        <v>-270</v>
      </c>
      <c r="E1039">
        <v>-240.001</v>
      </c>
      <c r="F1039">
        <v>1</v>
      </c>
      <c r="G1039" t="s">
        <v>5</v>
      </c>
      <c r="H1039" t="s">
        <v>5</v>
      </c>
      <c r="L1039">
        <v>0.72802485683848872</v>
      </c>
      <c r="M1039">
        <v>0</v>
      </c>
      <c r="N1039">
        <v>0.71332433852195765</v>
      </c>
      <c r="O1039">
        <v>0</v>
      </c>
    </row>
    <row r="1040" spans="2:15" x14ac:dyDescent="0.25">
      <c r="B1040" t="str">
        <f t="shared" si="16"/>
        <v>TC Ind, K1-240</v>
      </c>
      <c r="C1040" t="s">
        <v>727</v>
      </c>
      <c r="D1040">
        <v>-240</v>
      </c>
      <c r="E1040">
        <v>259.99900000000002</v>
      </c>
      <c r="F1040">
        <v>1</v>
      </c>
      <c r="G1040" t="s">
        <v>5</v>
      </c>
      <c r="H1040" t="s">
        <v>5</v>
      </c>
      <c r="L1040">
        <v>0.59676739268154</v>
      </c>
      <c r="M1040">
        <v>0</v>
      </c>
      <c r="N1040">
        <v>0.58132530101863944</v>
      </c>
      <c r="O1040">
        <v>0</v>
      </c>
    </row>
    <row r="1041" spans="2:15" x14ac:dyDescent="0.25">
      <c r="B1041" t="str">
        <f t="shared" si="16"/>
        <v>TC Ind, K1260</v>
      </c>
      <c r="C1041" t="s">
        <v>727</v>
      </c>
      <c r="D1041">
        <v>260</v>
      </c>
      <c r="E1041">
        <v>816</v>
      </c>
      <c r="F1041">
        <v>1</v>
      </c>
      <c r="G1041" t="s">
        <v>5</v>
      </c>
      <c r="H1041" t="s">
        <v>5</v>
      </c>
      <c r="L1041">
        <v>0.58421049495108046</v>
      </c>
      <c r="M1041">
        <v>0</v>
      </c>
      <c r="N1041">
        <v>0.57850418706771878</v>
      </c>
      <c r="O1041">
        <v>0</v>
      </c>
    </row>
    <row r="1042" spans="2:15" x14ac:dyDescent="0.25">
      <c r="B1042" t="str">
        <f t="shared" si="16"/>
        <v>TC Ind, K1816.001</v>
      </c>
      <c r="C1042" t="s">
        <v>727</v>
      </c>
      <c r="D1042">
        <v>816.00099999999998</v>
      </c>
      <c r="E1042">
        <v>1371</v>
      </c>
      <c r="F1042">
        <v>1</v>
      </c>
      <c r="G1042" t="s">
        <v>5</v>
      </c>
      <c r="H1042" t="s">
        <v>5</v>
      </c>
      <c r="L1042">
        <v>0.58676924507035066</v>
      </c>
      <c r="M1042">
        <v>0</v>
      </c>
      <c r="N1042">
        <v>0.57887392949339433</v>
      </c>
      <c r="O1042">
        <v>0</v>
      </c>
    </row>
    <row r="1043" spans="2:15" x14ac:dyDescent="0.25">
      <c r="B1043" t="str">
        <f t="shared" si="16"/>
        <v>TC Ind, N0.1-454</v>
      </c>
      <c r="C1043" t="s">
        <v>728</v>
      </c>
      <c r="D1043">
        <v>-454</v>
      </c>
      <c r="E1043">
        <v>-400.00099999999998</v>
      </c>
      <c r="F1043">
        <v>0.1</v>
      </c>
      <c r="G1043" t="s">
        <v>10</v>
      </c>
      <c r="H1043" t="s">
        <v>10</v>
      </c>
      <c r="L1043">
        <v>1.5</v>
      </c>
      <c r="M1043">
        <v>0</v>
      </c>
      <c r="N1043">
        <v>1.4092184255033218</v>
      </c>
      <c r="O1043">
        <v>0</v>
      </c>
    </row>
    <row r="1044" spans="2:15" x14ac:dyDescent="0.25">
      <c r="B1044" t="str">
        <f t="shared" si="16"/>
        <v>TC Ind, N0.1-400</v>
      </c>
      <c r="C1044" t="s">
        <v>728</v>
      </c>
      <c r="D1044">
        <v>-400</v>
      </c>
      <c r="E1044">
        <v>-150.001</v>
      </c>
      <c r="F1044">
        <v>0.1</v>
      </c>
      <c r="G1044" t="s">
        <v>10</v>
      </c>
      <c r="H1044" t="s">
        <v>10</v>
      </c>
      <c r="L1044">
        <v>0.24</v>
      </c>
      <c r="M1044">
        <v>0</v>
      </c>
      <c r="N1044">
        <v>0.1964992671923122</v>
      </c>
      <c r="O1044">
        <v>0</v>
      </c>
    </row>
    <row r="1045" spans="2:15" x14ac:dyDescent="0.25">
      <c r="B1045" t="str">
        <f t="shared" si="16"/>
        <v>TC Ind, N0.1-150</v>
      </c>
      <c r="C1045" t="s">
        <v>728</v>
      </c>
      <c r="D1045">
        <v>-150</v>
      </c>
      <c r="E1045">
        <v>700</v>
      </c>
      <c r="F1045">
        <v>0.1</v>
      </c>
      <c r="G1045" t="s">
        <v>10</v>
      </c>
      <c r="H1045" t="s">
        <v>10</v>
      </c>
      <c r="L1045">
        <v>0.14000000000000001</v>
      </c>
      <c r="M1045">
        <v>0</v>
      </c>
      <c r="N1045">
        <v>8.7994560583858614E-2</v>
      </c>
      <c r="O1045">
        <v>0</v>
      </c>
    </row>
    <row r="1046" spans="2:15" x14ac:dyDescent="0.25">
      <c r="B1046" t="str">
        <f t="shared" si="16"/>
        <v>TC Ind, N0.1700.001</v>
      </c>
      <c r="C1046" t="s">
        <v>728</v>
      </c>
      <c r="D1046">
        <v>700.00099999999998</v>
      </c>
      <c r="E1046">
        <v>1500</v>
      </c>
      <c r="F1046">
        <v>0.1</v>
      </c>
      <c r="G1046" t="s">
        <v>10</v>
      </c>
      <c r="H1046" t="s">
        <v>10</v>
      </c>
      <c r="L1046">
        <v>0.12</v>
      </c>
      <c r="M1046">
        <v>0</v>
      </c>
      <c r="N1046">
        <v>8.6893228923035623E-2</v>
      </c>
      <c r="O1046">
        <v>0</v>
      </c>
    </row>
    <row r="1047" spans="2:15" x14ac:dyDescent="0.25">
      <c r="B1047" t="str">
        <f t="shared" si="16"/>
        <v>TC Ind, N0.11500.001</v>
      </c>
      <c r="C1047" t="s">
        <v>728</v>
      </c>
      <c r="D1047">
        <v>1500.001</v>
      </c>
      <c r="E1047">
        <v>2372</v>
      </c>
      <c r="F1047">
        <v>0.1</v>
      </c>
      <c r="G1047" t="s">
        <v>10</v>
      </c>
      <c r="H1047" t="s">
        <v>10</v>
      </c>
      <c r="L1047">
        <v>0.13</v>
      </c>
      <c r="M1047">
        <v>0</v>
      </c>
      <c r="N1047">
        <v>9.1887095352296902E-2</v>
      </c>
      <c r="O1047">
        <v>0</v>
      </c>
    </row>
    <row r="1048" spans="2:15" x14ac:dyDescent="0.25">
      <c r="B1048" t="str">
        <f t="shared" si="16"/>
        <v>TC Ind, N1-454</v>
      </c>
      <c r="C1048" t="s">
        <v>728</v>
      </c>
      <c r="D1048">
        <v>-454</v>
      </c>
      <c r="E1048">
        <v>-400.00099999999998</v>
      </c>
      <c r="F1048">
        <v>1</v>
      </c>
      <c r="G1048" t="s">
        <v>10</v>
      </c>
      <c r="H1048" t="s">
        <v>10</v>
      </c>
      <c r="L1048">
        <v>1.5424007310755872</v>
      </c>
      <c r="M1048">
        <v>0</v>
      </c>
      <c r="N1048">
        <v>1.521807008387746</v>
      </c>
      <c r="O1048">
        <v>0</v>
      </c>
    </row>
    <row r="1049" spans="2:15" x14ac:dyDescent="0.25">
      <c r="B1049" t="str">
        <f t="shared" si="16"/>
        <v>TC Ind, N1-400</v>
      </c>
      <c r="C1049" t="s">
        <v>728</v>
      </c>
      <c r="D1049">
        <v>-400</v>
      </c>
      <c r="E1049">
        <v>-150.001</v>
      </c>
      <c r="F1049">
        <v>1</v>
      </c>
      <c r="G1049" t="s">
        <v>10</v>
      </c>
      <c r="H1049" t="s">
        <v>10</v>
      </c>
      <c r="L1049">
        <v>0.65705053569079475</v>
      </c>
      <c r="M1049">
        <v>0</v>
      </c>
      <c r="N1049">
        <v>0.60713422075115797</v>
      </c>
      <c r="O1049">
        <v>0</v>
      </c>
    </row>
    <row r="1050" spans="2:15" x14ac:dyDescent="0.25">
      <c r="B1050" t="str">
        <f t="shared" si="16"/>
        <v>TC Ind, N1-150</v>
      </c>
      <c r="C1050" t="s">
        <v>728</v>
      </c>
      <c r="D1050">
        <v>-150</v>
      </c>
      <c r="E1050">
        <v>700</v>
      </c>
      <c r="F1050">
        <v>1</v>
      </c>
      <c r="G1050" t="s">
        <v>10</v>
      </c>
      <c r="H1050" t="s">
        <v>10</v>
      </c>
      <c r="L1050">
        <v>0.61816137629003554</v>
      </c>
      <c r="M1050">
        <v>0</v>
      </c>
      <c r="N1050">
        <v>0.58115664213045559</v>
      </c>
      <c r="O1050">
        <v>0</v>
      </c>
    </row>
    <row r="1051" spans="2:15" x14ac:dyDescent="0.25">
      <c r="B1051" t="str">
        <f t="shared" si="16"/>
        <v>TC Ind, N1700.001</v>
      </c>
      <c r="C1051" t="s">
        <v>728</v>
      </c>
      <c r="D1051">
        <v>700.00099999999998</v>
      </c>
      <c r="E1051">
        <v>1500</v>
      </c>
      <c r="F1051">
        <v>1</v>
      </c>
      <c r="G1051" t="s">
        <v>10</v>
      </c>
      <c r="H1051" t="s">
        <v>10</v>
      </c>
      <c r="L1051">
        <v>0.60093888569785725</v>
      </c>
      <c r="M1051">
        <v>0</v>
      </c>
      <c r="N1051">
        <v>0.58099090632528083</v>
      </c>
      <c r="O1051">
        <v>0</v>
      </c>
    </row>
    <row r="1052" spans="2:15" x14ac:dyDescent="0.25">
      <c r="B1052" t="str">
        <f t="shared" si="16"/>
        <v>TC Ind, N11500.001</v>
      </c>
      <c r="C1052" t="s">
        <v>728</v>
      </c>
      <c r="D1052">
        <v>1500.001</v>
      </c>
      <c r="E1052">
        <v>2372</v>
      </c>
      <c r="F1052">
        <v>1</v>
      </c>
      <c r="G1052" t="s">
        <v>10</v>
      </c>
      <c r="H1052" t="s">
        <v>10</v>
      </c>
      <c r="L1052">
        <v>0.60340755939640556</v>
      </c>
      <c r="M1052">
        <v>0</v>
      </c>
      <c r="N1052">
        <v>0.58175874578065623</v>
      </c>
      <c r="O1052">
        <v>0</v>
      </c>
    </row>
    <row r="1053" spans="2:15" x14ac:dyDescent="0.25">
      <c r="B1053" t="str">
        <f t="shared" si="16"/>
        <v>TC Ind, N0.1-270</v>
      </c>
      <c r="C1053" t="s">
        <v>728</v>
      </c>
      <c r="D1053">
        <v>-270</v>
      </c>
      <c r="E1053">
        <v>-240.001</v>
      </c>
      <c r="F1053">
        <v>0.1</v>
      </c>
      <c r="G1053" t="s">
        <v>5</v>
      </c>
      <c r="H1053" t="s">
        <v>5</v>
      </c>
      <c r="L1053">
        <v>0.7975669842355757</v>
      </c>
      <c r="M1053">
        <v>0</v>
      </c>
      <c r="N1053">
        <v>0.79450865407942717</v>
      </c>
      <c r="O1053">
        <v>0</v>
      </c>
    </row>
    <row r="1054" spans="2:15" x14ac:dyDescent="0.25">
      <c r="B1054" t="str">
        <f t="shared" si="16"/>
        <v>TC Ind, N0.1-240</v>
      </c>
      <c r="C1054" t="s">
        <v>728</v>
      </c>
      <c r="D1054">
        <v>-240</v>
      </c>
      <c r="E1054">
        <v>-101.001</v>
      </c>
      <c r="F1054">
        <v>0.1</v>
      </c>
      <c r="G1054" t="s">
        <v>5</v>
      </c>
      <c r="H1054" t="s">
        <v>5</v>
      </c>
      <c r="L1054">
        <v>0.13910321957754598</v>
      </c>
      <c r="M1054">
        <v>0</v>
      </c>
      <c r="N1054">
        <v>0.12033541773439295</v>
      </c>
      <c r="O1054">
        <v>0</v>
      </c>
    </row>
    <row r="1055" spans="2:15" x14ac:dyDescent="0.25">
      <c r="B1055" t="str">
        <f t="shared" ref="B1055:B1118" si="17">CONCATENATE(C1055,F1055,D1055,I1055)</f>
        <v>TC Ind, N0.1-101</v>
      </c>
      <c r="C1055" t="s">
        <v>728</v>
      </c>
      <c r="D1055">
        <v>-101</v>
      </c>
      <c r="E1055">
        <v>371</v>
      </c>
      <c r="F1055">
        <v>0.1</v>
      </c>
      <c r="G1055" t="s">
        <v>5</v>
      </c>
      <c r="H1055" t="s">
        <v>5</v>
      </c>
      <c r="L1055">
        <v>9.0154951045681858E-2</v>
      </c>
      <c r="M1055">
        <v>0</v>
      </c>
      <c r="N1055">
        <v>6.8582054419848743E-2</v>
      </c>
      <c r="O1055">
        <v>0</v>
      </c>
    </row>
    <row r="1056" spans="2:15" x14ac:dyDescent="0.25">
      <c r="B1056" t="str">
        <f t="shared" si="17"/>
        <v>TC Ind, N0.1371.001</v>
      </c>
      <c r="C1056" t="s">
        <v>728</v>
      </c>
      <c r="D1056">
        <v>371.00099999999998</v>
      </c>
      <c r="E1056">
        <v>816</v>
      </c>
      <c r="F1056">
        <v>0.1</v>
      </c>
      <c r="G1056" t="s">
        <v>5</v>
      </c>
      <c r="H1056" t="s">
        <v>5</v>
      </c>
      <c r="L1056">
        <v>8.0367188363578243E-2</v>
      </c>
      <c r="M1056">
        <v>0</v>
      </c>
      <c r="N1056">
        <v>6.8115074903546124E-2</v>
      </c>
      <c r="O1056">
        <v>0</v>
      </c>
    </row>
    <row r="1057" spans="2:15" x14ac:dyDescent="0.25">
      <c r="B1057" t="str">
        <f t="shared" si="17"/>
        <v>TC Ind, N0.1816.001</v>
      </c>
      <c r="C1057" t="s">
        <v>728</v>
      </c>
      <c r="D1057">
        <v>816.00099999999998</v>
      </c>
      <c r="E1057">
        <v>1300</v>
      </c>
      <c r="F1057">
        <v>0.1</v>
      </c>
      <c r="G1057" t="s">
        <v>5</v>
      </c>
      <c r="H1057" t="s">
        <v>5</v>
      </c>
      <c r="L1057">
        <v>8.3056110467415276E-2</v>
      </c>
      <c r="M1057">
        <v>0</v>
      </c>
      <c r="N1057">
        <v>7.0132563066661269E-2</v>
      </c>
      <c r="O1057">
        <v>0</v>
      </c>
    </row>
    <row r="1058" spans="2:15" x14ac:dyDescent="0.25">
      <c r="B1058" t="str">
        <f t="shared" si="17"/>
        <v>TC Ind, N1-270</v>
      </c>
      <c r="C1058" t="s">
        <v>728</v>
      </c>
      <c r="D1058">
        <v>-270</v>
      </c>
      <c r="E1058">
        <v>-240.001</v>
      </c>
      <c r="F1058">
        <v>1</v>
      </c>
      <c r="G1058" t="s">
        <v>5</v>
      </c>
      <c r="H1058" t="s">
        <v>5</v>
      </c>
      <c r="L1058">
        <v>0.99031327020757198</v>
      </c>
      <c r="M1058">
        <v>0</v>
      </c>
      <c r="N1058">
        <v>0.98043051839847528</v>
      </c>
      <c r="O1058">
        <v>0</v>
      </c>
    </row>
    <row r="1059" spans="2:15" x14ac:dyDescent="0.25">
      <c r="B1059" t="str">
        <f t="shared" si="17"/>
        <v>TC Ind, N1-240</v>
      </c>
      <c r="C1059" t="s">
        <v>728</v>
      </c>
      <c r="D1059">
        <v>-240</v>
      </c>
      <c r="E1059">
        <v>-101.001</v>
      </c>
      <c r="F1059">
        <v>1</v>
      </c>
      <c r="G1059" t="s">
        <v>5</v>
      </c>
      <c r="H1059" t="s">
        <v>5</v>
      </c>
      <c r="L1059">
        <v>0.60328847536101948</v>
      </c>
      <c r="M1059">
        <v>0</v>
      </c>
      <c r="N1059">
        <v>0.58692470791517282</v>
      </c>
      <c r="O1059">
        <v>0</v>
      </c>
    </row>
    <row r="1060" spans="2:15" x14ac:dyDescent="0.25">
      <c r="B1060" t="str">
        <f t="shared" si="17"/>
        <v>TC Ind, N1-101</v>
      </c>
      <c r="C1060" t="s">
        <v>728</v>
      </c>
      <c r="D1060">
        <v>-101</v>
      </c>
      <c r="E1060">
        <v>371</v>
      </c>
      <c r="F1060">
        <v>1</v>
      </c>
      <c r="G1060" t="s">
        <v>5</v>
      </c>
      <c r="H1060" t="s">
        <v>5</v>
      </c>
      <c r="L1060">
        <v>0.59025517043635967</v>
      </c>
      <c r="M1060">
        <v>0</v>
      </c>
      <c r="N1060">
        <v>0.5785356498855081</v>
      </c>
      <c r="O1060">
        <v>0</v>
      </c>
    </row>
    <row r="1061" spans="2:15" x14ac:dyDescent="0.25">
      <c r="B1061" t="str">
        <f t="shared" si="17"/>
        <v>TC Ind, N1371.001</v>
      </c>
      <c r="C1061" t="s">
        <v>728</v>
      </c>
      <c r="D1061">
        <v>371.00099999999998</v>
      </c>
      <c r="E1061">
        <v>816</v>
      </c>
      <c r="F1061">
        <v>1</v>
      </c>
      <c r="G1061" t="s">
        <v>5</v>
      </c>
      <c r="H1061" t="s">
        <v>5</v>
      </c>
      <c r="L1061">
        <v>0.58473630772726992</v>
      </c>
      <c r="M1061">
        <v>0</v>
      </c>
      <c r="N1061">
        <v>0.57848047800173497</v>
      </c>
      <c r="O1061">
        <v>0</v>
      </c>
    </row>
    <row r="1062" spans="2:15" x14ac:dyDescent="0.25">
      <c r="B1062" t="str">
        <f t="shared" si="17"/>
        <v>TC Ind, N1816.001</v>
      </c>
      <c r="C1062" t="s">
        <v>728</v>
      </c>
      <c r="D1062">
        <v>816.00099999999998</v>
      </c>
      <c r="E1062">
        <v>1300</v>
      </c>
      <c r="F1062">
        <v>1</v>
      </c>
      <c r="G1062" t="s">
        <v>5</v>
      </c>
      <c r="H1062" t="s">
        <v>5</v>
      </c>
      <c r="L1062">
        <v>0.58552330503320227</v>
      </c>
      <c r="M1062">
        <v>0</v>
      </c>
      <c r="N1062">
        <v>0.57872150158975377</v>
      </c>
      <c r="O1062">
        <v>0</v>
      </c>
    </row>
    <row r="1063" spans="2:15" x14ac:dyDescent="0.25">
      <c r="B1063" t="str">
        <f t="shared" si="17"/>
        <v>TC Ind, R0.1-58</v>
      </c>
      <c r="C1063" t="s">
        <v>729</v>
      </c>
      <c r="D1063">
        <v>-58</v>
      </c>
      <c r="E1063">
        <v>31.998999999999999</v>
      </c>
      <c r="F1063">
        <v>0.1</v>
      </c>
      <c r="G1063" t="s">
        <v>10</v>
      </c>
      <c r="H1063" t="s">
        <v>10</v>
      </c>
      <c r="L1063">
        <v>0.26</v>
      </c>
      <c r="M1063">
        <v>0</v>
      </c>
      <c r="N1063">
        <v>0.22208790818126992</v>
      </c>
      <c r="O1063">
        <v>0</v>
      </c>
    </row>
    <row r="1064" spans="2:15" x14ac:dyDescent="0.25">
      <c r="B1064" t="str">
        <f t="shared" si="17"/>
        <v>TC Ind, R0.132</v>
      </c>
      <c r="C1064" t="s">
        <v>729</v>
      </c>
      <c r="D1064">
        <v>32</v>
      </c>
      <c r="E1064">
        <v>1100</v>
      </c>
      <c r="F1064">
        <v>0.1</v>
      </c>
      <c r="G1064" t="s">
        <v>10</v>
      </c>
      <c r="H1064" t="s">
        <v>10</v>
      </c>
      <c r="L1064">
        <v>0.19</v>
      </c>
      <c r="M1064">
        <v>0</v>
      </c>
      <c r="N1064">
        <v>0.13900942855751769</v>
      </c>
      <c r="O1064">
        <v>0</v>
      </c>
    </row>
    <row r="1065" spans="2:15" x14ac:dyDescent="0.25">
      <c r="B1065" t="str">
        <f t="shared" si="17"/>
        <v>TC Ind, R0.11100.001</v>
      </c>
      <c r="C1065" t="s">
        <v>729</v>
      </c>
      <c r="D1065">
        <v>1100.001</v>
      </c>
      <c r="E1065">
        <v>2200</v>
      </c>
      <c r="F1065">
        <v>0.1</v>
      </c>
      <c r="G1065" t="s">
        <v>10</v>
      </c>
      <c r="H1065" t="s">
        <v>10</v>
      </c>
      <c r="L1065">
        <v>0.16</v>
      </c>
      <c r="M1065">
        <v>0</v>
      </c>
      <c r="N1065">
        <v>0.10378609303404512</v>
      </c>
      <c r="O1065">
        <v>0</v>
      </c>
    </row>
    <row r="1066" spans="2:15" x14ac:dyDescent="0.25">
      <c r="B1066" t="str">
        <f t="shared" si="17"/>
        <v>TC Ind, R0.12200.001</v>
      </c>
      <c r="C1066" t="s">
        <v>729</v>
      </c>
      <c r="D1066">
        <v>2200.0010000000002</v>
      </c>
      <c r="E1066">
        <v>3214</v>
      </c>
      <c r="F1066">
        <v>0.1</v>
      </c>
      <c r="G1066" t="s">
        <v>10</v>
      </c>
      <c r="H1066" t="s">
        <v>10</v>
      </c>
      <c r="L1066">
        <v>0.17</v>
      </c>
      <c r="M1066">
        <v>0</v>
      </c>
      <c r="N1066">
        <v>0.1177179549958747</v>
      </c>
      <c r="O1066">
        <v>0</v>
      </c>
    </row>
    <row r="1067" spans="2:15" x14ac:dyDescent="0.25">
      <c r="B1067" t="str">
        <f t="shared" si="17"/>
        <v>TC Ind, R1-58</v>
      </c>
      <c r="C1067" t="s">
        <v>729</v>
      </c>
      <c r="D1067">
        <v>-58</v>
      </c>
      <c r="E1067">
        <v>31.998999999999999</v>
      </c>
      <c r="F1067">
        <v>1</v>
      </c>
      <c r="G1067" t="s">
        <v>10</v>
      </c>
      <c r="H1067" t="s">
        <v>10</v>
      </c>
      <c r="L1067">
        <v>0.66463000154998442</v>
      </c>
      <c r="M1067">
        <v>0</v>
      </c>
      <c r="N1067">
        <v>0.61589206762251147</v>
      </c>
      <c r="O1067">
        <v>0</v>
      </c>
    </row>
    <row r="1068" spans="2:15" x14ac:dyDescent="0.25">
      <c r="B1068" t="str">
        <f t="shared" si="17"/>
        <v>TC Ind, R132</v>
      </c>
      <c r="C1068" t="s">
        <v>729</v>
      </c>
      <c r="D1068">
        <v>32</v>
      </c>
      <c r="E1068">
        <v>1100</v>
      </c>
      <c r="F1068">
        <v>1</v>
      </c>
      <c r="G1068" t="s">
        <v>10</v>
      </c>
      <c r="H1068" t="s">
        <v>10</v>
      </c>
      <c r="L1068">
        <v>0.64166472649498796</v>
      </c>
      <c r="M1068">
        <v>0</v>
      </c>
      <c r="N1068">
        <v>0.59103605746848287</v>
      </c>
      <c r="O1068">
        <v>0</v>
      </c>
    </row>
    <row r="1069" spans="2:15" x14ac:dyDescent="0.25">
      <c r="B1069" t="str">
        <f t="shared" si="17"/>
        <v>TC Ind, R11100.001</v>
      </c>
      <c r="C1069" t="s">
        <v>729</v>
      </c>
      <c r="D1069">
        <v>1100.001</v>
      </c>
      <c r="E1069">
        <v>2200</v>
      </c>
      <c r="F1069">
        <v>1</v>
      </c>
      <c r="G1069" t="s">
        <v>10</v>
      </c>
      <c r="H1069" t="s">
        <v>10</v>
      </c>
      <c r="L1069">
        <v>0.62727452593346189</v>
      </c>
      <c r="M1069">
        <v>0</v>
      </c>
      <c r="N1069">
        <v>0.58375641590244776</v>
      </c>
      <c r="O1069">
        <v>0</v>
      </c>
    </row>
    <row r="1070" spans="2:15" x14ac:dyDescent="0.25">
      <c r="B1070" t="str">
        <f t="shared" si="17"/>
        <v>TC Ind, R12200.001</v>
      </c>
      <c r="C1070" t="s">
        <v>729</v>
      </c>
      <c r="D1070">
        <v>2200.0010000000002</v>
      </c>
      <c r="E1070">
        <v>3214</v>
      </c>
      <c r="F1070">
        <v>1</v>
      </c>
      <c r="G1070" t="s">
        <v>10</v>
      </c>
      <c r="H1070" t="s">
        <v>10</v>
      </c>
      <c r="L1070">
        <v>0.62972954091910649</v>
      </c>
      <c r="M1070">
        <v>0</v>
      </c>
      <c r="N1070">
        <v>0.58639365355400197</v>
      </c>
      <c r="O1070">
        <v>0</v>
      </c>
    </row>
    <row r="1071" spans="2:15" x14ac:dyDescent="0.25">
      <c r="B1071" t="str">
        <f t="shared" si="17"/>
        <v>TC Ind, R0.1-50</v>
      </c>
      <c r="C1071" t="s">
        <v>729</v>
      </c>
      <c r="D1071">
        <v>-50</v>
      </c>
      <c r="E1071">
        <v>-1E-3</v>
      </c>
      <c r="F1071">
        <v>0.1</v>
      </c>
      <c r="G1071" t="s">
        <v>5</v>
      </c>
      <c r="H1071" t="s">
        <v>5</v>
      </c>
      <c r="L1071">
        <v>0.15076017913497772</v>
      </c>
      <c r="M1071">
        <v>0</v>
      </c>
      <c r="N1071">
        <v>0.13383962489882242</v>
      </c>
      <c r="O1071">
        <v>0</v>
      </c>
    </row>
    <row r="1072" spans="2:15" x14ac:dyDescent="0.25">
      <c r="B1072" t="str">
        <f t="shared" si="17"/>
        <v>TC Ind, R0.10</v>
      </c>
      <c r="C1072" t="s">
        <v>729</v>
      </c>
      <c r="D1072">
        <v>0</v>
      </c>
      <c r="E1072">
        <v>593</v>
      </c>
      <c r="F1072">
        <v>0.1</v>
      </c>
      <c r="G1072" t="s">
        <v>5</v>
      </c>
      <c r="H1072" t="s">
        <v>5</v>
      </c>
      <c r="L1072">
        <v>0.11488820753031059</v>
      </c>
      <c r="M1072">
        <v>0</v>
      </c>
      <c r="N1072">
        <v>9.1562622339984495E-2</v>
      </c>
      <c r="O1072">
        <v>0</v>
      </c>
    </row>
    <row r="1073" spans="2:15" x14ac:dyDescent="0.25">
      <c r="B1073" t="str">
        <f t="shared" si="17"/>
        <v>TC Ind, R0.1593.001</v>
      </c>
      <c r="C1073" t="s">
        <v>729</v>
      </c>
      <c r="D1073">
        <v>593.00099999999998</v>
      </c>
      <c r="E1073">
        <v>1204</v>
      </c>
      <c r="F1073">
        <v>0.1</v>
      </c>
      <c r="G1073" t="s">
        <v>5</v>
      </c>
      <c r="H1073" t="s">
        <v>5</v>
      </c>
      <c r="L1073">
        <v>9.8605898527910199E-2</v>
      </c>
      <c r="M1073">
        <v>0</v>
      </c>
      <c r="N1073">
        <v>7.5210557939653103E-2</v>
      </c>
      <c r="O1073">
        <v>0</v>
      </c>
    </row>
    <row r="1074" spans="2:15" x14ac:dyDescent="0.25">
      <c r="B1074" t="str">
        <f t="shared" si="17"/>
        <v>TC Ind, R0.11204.001</v>
      </c>
      <c r="C1074" t="s">
        <v>729</v>
      </c>
      <c r="D1074">
        <v>1204.001</v>
      </c>
      <c r="E1074">
        <v>1768</v>
      </c>
      <c r="F1074">
        <v>0.1</v>
      </c>
      <c r="G1074" t="s">
        <v>5</v>
      </c>
      <c r="H1074" t="s">
        <v>5</v>
      </c>
      <c r="L1074">
        <v>0.10339603933597968</v>
      </c>
      <c r="M1074">
        <v>0</v>
      </c>
      <c r="N1074">
        <v>8.1389469536696527E-2</v>
      </c>
      <c r="O1074">
        <v>0</v>
      </c>
    </row>
    <row r="1075" spans="2:15" x14ac:dyDescent="0.25">
      <c r="B1075" t="str">
        <f t="shared" si="17"/>
        <v>TC Ind, R1-50</v>
      </c>
      <c r="C1075" t="s">
        <v>729</v>
      </c>
      <c r="D1075">
        <v>-50</v>
      </c>
      <c r="E1075">
        <v>-1E-3</v>
      </c>
      <c r="F1075">
        <v>1</v>
      </c>
      <c r="G1075" t="s">
        <v>5</v>
      </c>
      <c r="H1075" t="s">
        <v>5</v>
      </c>
      <c r="L1075">
        <v>0.60594999040520658</v>
      </c>
      <c r="M1075">
        <v>0</v>
      </c>
      <c r="N1075">
        <v>0.58984154244428866</v>
      </c>
      <c r="O1075">
        <v>0</v>
      </c>
    </row>
    <row r="1076" spans="2:15" x14ac:dyDescent="0.25">
      <c r="B1076" t="str">
        <f t="shared" si="17"/>
        <v>TC Ind, R10</v>
      </c>
      <c r="C1076" t="s">
        <v>729</v>
      </c>
      <c r="D1076">
        <v>0</v>
      </c>
      <c r="E1076">
        <v>593</v>
      </c>
      <c r="F1076">
        <v>1</v>
      </c>
      <c r="G1076" t="s">
        <v>5</v>
      </c>
      <c r="H1076" t="s">
        <v>5</v>
      </c>
      <c r="L1076">
        <v>0.59803516576267246</v>
      </c>
      <c r="M1076">
        <v>0</v>
      </c>
      <c r="N1076">
        <v>0.58170758445268245</v>
      </c>
      <c r="O1076">
        <v>0</v>
      </c>
    </row>
    <row r="1077" spans="2:15" x14ac:dyDescent="0.25">
      <c r="B1077" t="str">
        <f t="shared" si="17"/>
        <v>TC Ind, R1593.001</v>
      </c>
      <c r="C1077" t="s">
        <v>729</v>
      </c>
      <c r="D1077">
        <v>593.00099999999998</v>
      </c>
      <c r="E1077">
        <v>1204</v>
      </c>
      <c r="F1077">
        <v>1</v>
      </c>
      <c r="G1077" t="s">
        <v>5</v>
      </c>
      <c r="H1077" t="s">
        <v>5</v>
      </c>
      <c r="L1077">
        <v>0.59323065397971841</v>
      </c>
      <c r="M1077">
        <v>0</v>
      </c>
      <c r="N1077">
        <v>0.57935880767068182</v>
      </c>
      <c r="O1077">
        <v>0</v>
      </c>
    </row>
    <row r="1078" spans="2:15" x14ac:dyDescent="0.25">
      <c r="B1078" t="str">
        <f t="shared" si="17"/>
        <v>TC Ind, R11204.001</v>
      </c>
      <c r="C1078" t="s">
        <v>729</v>
      </c>
      <c r="D1078">
        <v>1204.001</v>
      </c>
      <c r="E1078">
        <v>1768</v>
      </c>
      <c r="F1078">
        <v>1</v>
      </c>
      <c r="G1078" t="s">
        <v>5</v>
      </c>
      <c r="H1078" t="s">
        <v>5</v>
      </c>
      <c r="L1078">
        <v>0.59404564348800293</v>
      </c>
      <c r="M1078">
        <v>0</v>
      </c>
      <c r="N1078">
        <v>0.58019328309750795</v>
      </c>
      <c r="O1078">
        <v>0</v>
      </c>
    </row>
    <row r="1079" spans="2:15" x14ac:dyDescent="0.25">
      <c r="B1079" t="str">
        <f t="shared" si="17"/>
        <v>TC Ind, S0.1-58</v>
      </c>
      <c r="C1079" t="s">
        <v>730</v>
      </c>
      <c r="D1079">
        <v>-58</v>
      </c>
      <c r="E1079">
        <v>31.998999999999999</v>
      </c>
      <c r="F1079">
        <v>0.1</v>
      </c>
      <c r="G1079" t="s">
        <v>10</v>
      </c>
      <c r="H1079" t="s">
        <v>10</v>
      </c>
      <c r="L1079">
        <v>0.22</v>
      </c>
      <c r="M1079">
        <v>0</v>
      </c>
      <c r="N1079">
        <v>0.17931029664571285</v>
      </c>
      <c r="O1079">
        <v>0</v>
      </c>
    </row>
    <row r="1080" spans="2:15" x14ac:dyDescent="0.25">
      <c r="B1080" t="str">
        <f t="shared" si="17"/>
        <v>TC Ind, S0.132</v>
      </c>
      <c r="C1080" t="s">
        <v>730</v>
      </c>
      <c r="D1080">
        <v>32</v>
      </c>
      <c r="E1080">
        <v>1100</v>
      </c>
      <c r="F1080">
        <v>0.1</v>
      </c>
      <c r="G1080" t="s">
        <v>10</v>
      </c>
      <c r="H1080" t="s">
        <v>10</v>
      </c>
      <c r="L1080">
        <v>0.18</v>
      </c>
      <c r="M1080">
        <v>0</v>
      </c>
      <c r="N1080">
        <v>0.12669630907216789</v>
      </c>
      <c r="O1080">
        <v>0</v>
      </c>
    </row>
    <row r="1081" spans="2:15" x14ac:dyDescent="0.25">
      <c r="B1081" t="str">
        <f t="shared" si="17"/>
        <v>TC Ind, S0.11100.001</v>
      </c>
      <c r="C1081" t="s">
        <v>730</v>
      </c>
      <c r="D1081">
        <v>1100.001</v>
      </c>
      <c r="E1081">
        <v>2200</v>
      </c>
      <c r="F1081">
        <v>0.1</v>
      </c>
      <c r="G1081" t="s">
        <v>10</v>
      </c>
      <c r="H1081" t="s">
        <v>10</v>
      </c>
      <c r="L1081">
        <v>0.17</v>
      </c>
      <c r="M1081">
        <v>0</v>
      </c>
      <c r="N1081">
        <v>0.10378609303404512</v>
      </c>
      <c r="O1081">
        <v>0</v>
      </c>
    </row>
    <row r="1082" spans="2:15" x14ac:dyDescent="0.25">
      <c r="B1082" t="str">
        <f t="shared" si="17"/>
        <v>TC Ind, S0.12200.001</v>
      </c>
      <c r="C1082" t="s">
        <v>730</v>
      </c>
      <c r="D1082">
        <v>2200.0010000000002</v>
      </c>
      <c r="E1082">
        <v>3214</v>
      </c>
      <c r="F1082">
        <v>0.1</v>
      </c>
      <c r="G1082" t="s">
        <v>10</v>
      </c>
      <c r="H1082" t="s">
        <v>10</v>
      </c>
      <c r="L1082">
        <v>0.17</v>
      </c>
      <c r="M1082">
        <v>0</v>
      </c>
      <c r="N1082">
        <v>0.1177179549958747</v>
      </c>
      <c r="O1082">
        <v>0</v>
      </c>
    </row>
    <row r="1083" spans="2:15" x14ac:dyDescent="0.25">
      <c r="B1083" t="str">
        <f t="shared" si="17"/>
        <v>TC Ind, S1-58</v>
      </c>
      <c r="C1083" t="s">
        <v>730</v>
      </c>
      <c r="D1083">
        <v>-58</v>
      </c>
      <c r="E1083">
        <v>31.998999999999999</v>
      </c>
      <c r="F1083">
        <v>1</v>
      </c>
      <c r="G1083" t="s">
        <v>10</v>
      </c>
      <c r="H1083" t="s">
        <v>10</v>
      </c>
      <c r="L1083">
        <v>0.65158436328933933</v>
      </c>
      <c r="M1083">
        <v>0</v>
      </c>
      <c r="N1083">
        <v>0.60179081289362801</v>
      </c>
      <c r="O1083">
        <v>0</v>
      </c>
    </row>
    <row r="1084" spans="2:15" x14ac:dyDescent="0.25">
      <c r="B1084" t="str">
        <f t="shared" si="17"/>
        <v>TC Ind, S132</v>
      </c>
      <c r="C1084" t="s">
        <v>730</v>
      </c>
      <c r="D1084">
        <v>32</v>
      </c>
      <c r="E1084">
        <v>1100</v>
      </c>
      <c r="F1084">
        <v>1</v>
      </c>
      <c r="G1084" t="s">
        <v>10</v>
      </c>
      <c r="H1084" t="s">
        <v>10</v>
      </c>
      <c r="L1084">
        <v>0.63802434580791778</v>
      </c>
      <c r="M1084">
        <v>0</v>
      </c>
      <c r="N1084">
        <v>0.58826180798392003</v>
      </c>
      <c r="O1084">
        <v>0</v>
      </c>
    </row>
    <row r="1085" spans="2:15" x14ac:dyDescent="0.25">
      <c r="B1085" t="str">
        <f t="shared" si="17"/>
        <v>TC Ind, S11100.001</v>
      </c>
      <c r="C1085" t="s">
        <v>730</v>
      </c>
      <c r="D1085">
        <v>1100.001</v>
      </c>
      <c r="E1085">
        <v>2200</v>
      </c>
      <c r="F1085">
        <v>1</v>
      </c>
      <c r="G1085" t="s">
        <v>10</v>
      </c>
      <c r="H1085" t="s">
        <v>10</v>
      </c>
      <c r="L1085">
        <v>0.62798411313657576</v>
      </c>
      <c r="M1085">
        <v>0</v>
      </c>
      <c r="N1085">
        <v>0.58451883508930136</v>
      </c>
      <c r="O1085">
        <v>0</v>
      </c>
    </row>
    <row r="1086" spans="2:15" x14ac:dyDescent="0.25">
      <c r="B1086" t="str">
        <f t="shared" si="17"/>
        <v>TC Ind, S12200.001</v>
      </c>
      <c r="C1086" t="s">
        <v>730</v>
      </c>
      <c r="D1086">
        <v>2200.0010000000002</v>
      </c>
      <c r="E1086">
        <v>3214</v>
      </c>
      <c r="F1086">
        <v>1</v>
      </c>
      <c r="G1086" t="s">
        <v>10</v>
      </c>
      <c r="H1086" t="s">
        <v>10</v>
      </c>
      <c r="L1086">
        <v>0.62972954091910649</v>
      </c>
      <c r="M1086">
        <v>0</v>
      </c>
      <c r="N1086">
        <v>0.58773734320897941</v>
      </c>
      <c r="O1086">
        <v>0</v>
      </c>
    </row>
    <row r="1087" spans="2:15" x14ac:dyDescent="0.25">
      <c r="B1087" t="str">
        <f t="shared" si="17"/>
        <v>TC Ind, S0.1-50</v>
      </c>
      <c r="C1087" t="s">
        <v>730</v>
      </c>
      <c r="D1087">
        <v>-50</v>
      </c>
      <c r="E1087">
        <v>-1E-3</v>
      </c>
      <c r="F1087">
        <v>0.1</v>
      </c>
      <c r="G1087" t="s">
        <v>5</v>
      </c>
      <c r="H1087" t="s">
        <v>5</v>
      </c>
      <c r="L1087">
        <v>0.1314298115833096</v>
      </c>
      <c r="M1087">
        <v>0</v>
      </c>
      <c r="N1087">
        <v>0.11161634715878845</v>
      </c>
      <c r="O1087">
        <v>0</v>
      </c>
    </row>
    <row r="1088" spans="2:15" x14ac:dyDescent="0.25">
      <c r="B1088" t="str">
        <f t="shared" si="17"/>
        <v>TC Ind, S0.10</v>
      </c>
      <c r="C1088" t="s">
        <v>730</v>
      </c>
      <c r="D1088">
        <v>0</v>
      </c>
      <c r="E1088">
        <v>593</v>
      </c>
      <c r="F1088">
        <v>0.1</v>
      </c>
      <c r="G1088" t="s">
        <v>5</v>
      </c>
      <c r="H1088" t="s">
        <v>5</v>
      </c>
      <c r="L1088">
        <v>0.10978506271772852</v>
      </c>
      <c r="M1088">
        <v>0</v>
      </c>
      <c r="N1088">
        <v>8.5698229898479014E-2</v>
      </c>
      <c r="O1088">
        <v>0</v>
      </c>
    </row>
    <row r="1089" spans="2:15" x14ac:dyDescent="0.25">
      <c r="B1089" t="str">
        <f t="shared" si="17"/>
        <v>TC Ind, S0.1593.001</v>
      </c>
      <c r="C1089" t="s">
        <v>730</v>
      </c>
      <c r="D1089">
        <v>593.00099999999998</v>
      </c>
      <c r="E1089">
        <v>1204</v>
      </c>
      <c r="F1089">
        <v>0.1</v>
      </c>
      <c r="G1089" t="s">
        <v>5</v>
      </c>
      <c r="H1089" t="s">
        <v>5</v>
      </c>
      <c r="L1089">
        <v>9.8605898527910199E-2</v>
      </c>
      <c r="M1089">
        <v>0</v>
      </c>
      <c r="N1089">
        <v>7.70604124410183E-2</v>
      </c>
      <c r="O1089">
        <v>0</v>
      </c>
    </row>
    <row r="1090" spans="2:15" x14ac:dyDescent="0.25">
      <c r="B1090" t="str">
        <f t="shared" si="17"/>
        <v>TC Ind, S0.11204.001</v>
      </c>
      <c r="C1090" t="s">
        <v>730</v>
      </c>
      <c r="D1090">
        <v>1204.001</v>
      </c>
      <c r="E1090">
        <v>1768</v>
      </c>
      <c r="F1090">
        <v>0.1</v>
      </c>
      <c r="G1090" t="s">
        <v>5</v>
      </c>
      <c r="H1090" t="s">
        <v>5</v>
      </c>
      <c r="L1090">
        <v>0.10577747758193447</v>
      </c>
      <c r="M1090">
        <v>0</v>
      </c>
      <c r="N1090">
        <v>8.4394191534098134E-2</v>
      </c>
      <c r="O1090">
        <v>0</v>
      </c>
    </row>
    <row r="1091" spans="2:15" x14ac:dyDescent="0.25">
      <c r="B1091" t="str">
        <f t="shared" si="17"/>
        <v>TC Ind, S1-50</v>
      </c>
      <c r="C1091" t="s">
        <v>730</v>
      </c>
      <c r="D1091">
        <v>-50</v>
      </c>
      <c r="E1091">
        <v>-1E-3</v>
      </c>
      <c r="F1091">
        <v>1</v>
      </c>
      <c r="G1091" t="s">
        <v>5</v>
      </c>
      <c r="H1091" t="s">
        <v>5</v>
      </c>
      <c r="L1091">
        <v>0.60143208646702884</v>
      </c>
      <c r="M1091">
        <v>0</v>
      </c>
      <c r="N1091">
        <v>0.58519928994580239</v>
      </c>
      <c r="O1091">
        <v>0</v>
      </c>
    </row>
    <row r="1092" spans="2:15" x14ac:dyDescent="0.25">
      <c r="B1092" t="str">
        <f t="shared" si="17"/>
        <v>TC Ind, S10</v>
      </c>
      <c r="C1092" t="s">
        <v>730</v>
      </c>
      <c r="D1092">
        <v>0</v>
      </c>
      <c r="E1092">
        <v>593</v>
      </c>
      <c r="F1092">
        <v>1</v>
      </c>
      <c r="G1092" t="s">
        <v>5</v>
      </c>
      <c r="H1092" t="s">
        <v>5</v>
      </c>
      <c r="L1092">
        <v>0.59680690357983024</v>
      </c>
      <c r="M1092">
        <v>0</v>
      </c>
      <c r="N1092">
        <v>0.58081338363344615</v>
      </c>
      <c r="O1092">
        <v>0</v>
      </c>
    </row>
    <row r="1093" spans="2:15" x14ac:dyDescent="0.25">
      <c r="B1093" t="str">
        <f t="shared" si="17"/>
        <v>TC Ind, S1593.001</v>
      </c>
      <c r="C1093" t="s">
        <v>730</v>
      </c>
      <c r="D1093">
        <v>593.00099999999998</v>
      </c>
      <c r="E1093">
        <v>1204</v>
      </c>
      <c r="F1093">
        <v>1</v>
      </c>
      <c r="G1093" t="s">
        <v>5</v>
      </c>
      <c r="H1093" t="s">
        <v>5</v>
      </c>
      <c r="L1093">
        <v>0.59346801763969592</v>
      </c>
      <c r="M1093">
        <v>0</v>
      </c>
      <c r="N1093">
        <v>0.57960185227928662</v>
      </c>
      <c r="O1093">
        <v>0</v>
      </c>
    </row>
    <row r="1094" spans="2:15" x14ac:dyDescent="0.25">
      <c r="B1094" t="str">
        <f t="shared" si="17"/>
        <v>TC Ind, S11204.001</v>
      </c>
      <c r="C1094" t="s">
        <v>730</v>
      </c>
      <c r="D1094">
        <v>1204.001</v>
      </c>
      <c r="E1094">
        <v>1768</v>
      </c>
      <c r="F1094">
        <v>1</v>
      </c>
      <c r="G1094" t="s">
        <v>5</v>
      </c>
      <c r="H1094" t="s">
        <v>5</v>
      </c>
      <c r="L1094">
        <v>0.59446476797225301</v>
      </c>
      <c r="M1094">
        <v>0</v>
      </c>
      <c r="N1094">
        <v>0.58062240704669166</v>
      </c>
      <c r="O1094">
        <v>0</v>
      </c>
    </row>
    <row r="1095" spans="2:15" x14ac:dyDescent="0.25">
      <c r="B1095" t="str">
        <f t="shared" si="17"/>
        <v>TC Ind, T0.1-454</v>
      </c>
      <c r="C1095" t="s">
        <v>731</v>
      </c>
      <c r="D1095">
        <v>-454</v>
      </c>
      <c r="E1095">
        <v>-400.00099999999998</v>
      </c>
      <c r="F1095">
        <v>0.1</v>
      </c>
      <c r="G1095" t="s">
        <v>10</v>
      </c>
      <c r="H1095" t="s">
        <v>10</v>
      </c>
      <c r="L1095">
        <v>0.41</v>
      </c>
      <c r="M1095">
        <v>0</v>
      </c>
      <c r="N1095">
        <v>0.3849456755008554</v>
      </c>
      <c r="O1095">
        <v>0</v>
      </c>
    </row>
    <row r="1096" spans="2:15" x14ac:dyDescent="0.25">
      <c r="B1096" t="str">
        <f t="shared" si="17"/>
        <v>TC Ind, T0.1-400</v>
      </c>
      <c r="C1096" t="s">
        <v>731</v>
      </c>
      <c r="D1096">
        <v>-400</v>
      </c>
      <c r="E1096">
        <v>199.999</v>
      </c>
      <c r="F1096">
        <v>0.1</v>
      </c>
      <c r="G1096" t="s">
        <v>10</v>
      </c>
      <c r="H1096" t="s">
        <v>10</v>
      </c>
      <c r="L1096">
        <v>0.18</v>
      </c>
      <c r="M1096">
        <v>0</v>
      </c>
      <c r="N1096">
        <v>0.12271035083718228</v>
      </c>
      <c r="O1096">
        <v>0</v>
      </c>
    </row>
    <row r="1097" spans="2:15" x14ac:dyDescent="0.25">
      <c r="B1097" t="str">
        <f t="shared" si="17"/>
        <v>TC Ind, T0.1200</v>
      </c>
      <c r="C1097" t="s">
        <v>731</v>
      </c>
      <c r="D1097">
        <v>200</v>
      </c>
      <c r="E1097">
        <v>752</v>
      </c>
      <c r="F1097">
        <v>0.1</v>
      </c>
      <c r="G1097" t="s">
        <v>10</v>
      </c>
      <c r="H1097" t="s">
        <v>10</v>
      </c>
      <c r="L1097">
        <v>0.11</v>
      </c>
      <c r="M1097">
        <v>0</v>
      </c>
      <c r="N1097">
        <v>8.3058652509657493E-2</v>
      </c>
      <c r="O1097">
        <v>0</v>
      </c>
    </row>
    <row r="1098" spans="2:15" x14ac:dyDescent="0.25">
      <c r="B1098" t="str">
        <f t="shared" si="17"/>
        <v>TC Ind, T1-454</v>
      </c>
      <c r="C1098" t="s">
        <v>731</v>
      </c>
      <c r="D1098">
        <v>-454</v>
      </c>
      <c r="E1098">
        <v>-400.00099999999998</v>
      </c>
      <c r="F1098">
        <v>1</v>
      </c>
      <c r="G1098" t="s">
        <v>10</v>
      </c>
      <c r="H1098" t="s">
        <v>10</v>
      </c>
      <c r="L1098">
        <v>0.73948236834072656</v>
      </c>
      <c r="M1098">
        <v>0</v>
      </c>
      <c r="N1098">
        <v>0.69150789806538726</v>
      </c>
      <c r="O1098">
        <v>0</v>
      </c>
    </row>
    <row r="1099" spans="2:15" x14ac:dyDescent="0.25">
      <c r="B1099" t="str">
        <f t="shared" si="17"/>
        <v>TC Ind, T1-400</v>
      </c>
      <c r="C1099" t="s">
        <v>731</v>
      </c>
      <c r="D1099">
        <v>-400</v>
      </c>
      <c r="E1099">
        <v>199.999</v>
      </c>
      <c r="F1099">
        <v>1</v>
      </c>
      <c r="G1099" t="s">
        <v>10</v>
      </c>
      <c r="H1099" t="s">
        <v>10</v>
      </c>
      <c r="L1099">
        <v>0.63397182480535275</v>
      </c>
      <c r="M1099">
        <v>0</v>
      </c>
      <c r="N1099">
        <v>0.5874162324983746</v>
      </c>
      <c r="O1099">
        <v>0</v>
      </c>
    </row>
    <row r="1100" spans="2:15" x14ac:dyDescent="0.25">
      <c r="B1100" t="str">
        <f t="shared" si="17"/>
        <v>TC Ind, T1200</v>
      </c>
      <c r="C1100" t="s">
        <v>731</v>
      </c>
      <c r="D1100">
        <v>200</v>
      </c>
      <c r="E1100">
        <v>752</v>
      </c>
      <c r="F1100">
        <v>1</v>
      </c>
      <c r="G1100" t="s">
        <v>10</v>
      </c>
      <c r="H1100" t="s">
        <v>10</v>
      </c>
      <c r="L1100">
        <v>0.59634028855739751</v>
      </c>
      <c r="M1100">
        <v>0</v>
      </c>
      <c r="N1100">
        <v>0.58042978882610785</v>
      </c>
      <c r="O1100">
        <v>0</v>
      </c>
    </row>
    <row r="1101" spans="2:15" x14ac:dyDescent="0.25">
      <c r="B1101" t="str">
        <f t="shared" si="17"/>
        <v>TC Ind, T0.1-270</v>
      </c>
      <c r="C1101" t="s">
        <v>731</v>
      </c>
      <c r="D1101">
        <v>-270</v>
      </c>
      <c r="E1101">
        <v>-240.001</v>
      </c>
      <c r="F1101">
        <v>0.1</v>
      </c>
      <c r="G1101" t="s">
        <v>5</v>
      </c>
      <c r="H1101" t="s">
        <v>5</v>
      </c>
      <c r="L1101">
        <v>0.23330473088353035</v>
      </c>
      <c r="M1101">
        <v>0</v>
      </c>
      <c r="N1101">
        <v>0.22166179731949329</v>
      </c>
      <c r="O1101">
        <v>0</v>
      </c>
    </row>
    <row r="1102" spans="2:15" x14ac:dyDescent="0.25">
      <c r="B1102" t="str">
        <f t="shared" si="17"/>
        <v>TC Ind, T0.1-240</v>
      </c>
      <c r="C1102" t="s">
        <v>731</v>
      </c>
      <c r="D1102">
        <v>-240</v>
      </c>
      <c r="E1102">
        <v>92.998999999999995</v>
      </c>
      <c r="F1102">
        <v>0.1</v>
      </c>
      <c r="G1102" t="s">
        <v>5</v>
      </c>
      <c r="H1102" t="s">
        <v>5</v>
      </c>
      <c r="L1102">
        <v>0.1067924535217786</v>
      </c>
      <c r="M1102">
        <v>0</v>
      </c>
      <c r="N1102">
        <v>8.3768095571335674E-2</v>
      </c>
      <c r="O1102">
        <v>0</v>
      </c>
    </row>
    <row r="1103" spans="2:15" x14ac:dyDescent="0.25">
      <c r="B1103" t="str">
        <f t="shared" si="17"/>
        <v>TC Ind, T0.193</v>
      </c>
      <c r="C1103" t="s">
        <v>731</v>
      </c>
      <c r="D1103">
        <v>93</v>
      </c>
      <c r="E1103">
        <v>400</v>
      </c>
      <c r="F1103">
        <v>0.1</v>
      </c>
      <c r="G1103" t="s">
        <v>5</v>
      </c>
      <c r="H1103" t="s">
        <v>5</v>
      </c>
      <c r="L1103">
        <v>7.6683362460088569E-2</v>
      </c>
      <c r="M1103">
        <v>0</v>
      </c>
      <c r="N1103">
        <v>6.6600766904438821E-2</v>
      </c>
      <c r="O1103">
        <v>0</v>
      </c>
    </row>
    <row r="1104" spans="2:15" x14ac:dyDescent="0.25">
      <c r="B1104" t="str">
        <f t="shared" si="17"/>
        <v>TC Ind, T1-270</v>
      </c>
      <c r="C1104" t="s">
        <v>731</v>
      </c>
      <c r="D1104">
        <v>-270</v>
      </c>
      <c r="E1104">
        <v>-240.001</v>
      </c>
      <c r="F1104">
        <v>1</v>
      </c>
      <c r="G1104" t="s">
        <v>5</v>
      </c>
      <c r="H1104" t="s">
        <v>5</v>
      </c>
      <c r="L1104">
        <v>0.63271046509270079</v>
      </c>
      <c r="M1104">
        <v>0</v>
      </c>
      <c r="N1104">
        <v>0.61573854223274693</v>
      </c>
      <c r="O1104">
        <v>0</v>
      </c>
    </row>
    <row r="1105" spans="2:15" x14ac:dyDescent="0.25">
      <c r="B1105" t="str">
        <f t="shared" si="17"/>
        <v>TC Ind, T1-240</v>
      </c>
      <c r="C1105" t="s">
        <v>731</v>
      </c>
      <c r="D1105">
        <v>-240</v>
      </c>
      <c r="E1105">
        <v>92.998999999999995</v>
      </c>
      <c r="F1105">
        <v>1</v>
      </c>
      <c r="G1105" t="s">
        <v>5</v>
      </c>
      <c r="H1105" t="s">
        <v>5</v>
      </c>
      <c r="L1105">
        <v>0.5954554819714567</v>
      </c>
      <c r="M1105">
        <v>0</v>
      </c>
      <c r="N1105">
        <v>0.58053173370251565</v>
      </c>
      <c r="O1105">
        <v>0</v>
      </c>
    </row>
    <row r="1106" spans="2:15" x14ac:dyDescent="0.25">
      <c r="B1106" t="str">
        <f t="shared" si="17"/>
        <v>TC Ind, T193</v>
      </c>
      <c r="C1106" t="s">
        <v>731</v>
      </c>
      <c r="D1106">
        <v>93</v>
      </c>
      <c r="E1106">
        <v>400</v>
      </c>
      <c r="F1106">
        <v>1</v>
      </c>
      <c r="G1106" t="s">
        <v>5</v>
      </c>
      <c r="H1106" t="s">
        <v>5</v>
      </c>
      <c r="L1106">
        <v>0.58327897772503612</v>
      </c>
      <c r="M1106">
        <v>0</v>
      </c>
      <c r="N1106">
        <v>0.5783041260031434</v>
      </c>
      <c r="O1106">
        <v>0</v>
      </c>
    </row>
    <row r="1107" spans="2:15" x14ac:dyDescent="0.25">
      <c r="B1107" t="str">
        <f t="shared" si="17"/>
        <v>PT1000.01-320</v>
      </c>
      <c r="C1107" t="s">
        <v>732</v>
      </c>
      <c r="D1107">
        <v>-320</v>
      </c>
      <c r="E1107">
        <v>32</v>
      </c>
      <c r="F1107">
        <v>0.01</v>
      </c>
      <c r="G1107" t="s">
        <v>10</v>
      </c>
      <c r="H1107" t="s">
        <v>10</v>
      </c>
      <c r="L1107">
        <v>1.2999999999999999E-2</v>
      </c>
      <c r="M1107">
        <v>0</v>
      </c>
      <c r="N1107">
        <v>1.0649564457783983E-2</v>
      </c>
      <c r="O1107">
        <v>0</v>
      </c>
    </row>
    <row r="1108" spans="2:15" x14ac:dyDescent="0.25">
      <c r="B1108" t="str">
        <f t="shared" si="17"/>
        <v>PT1000.0132.001</v>
      </c>
      <c r="C1108" t="s">
        <v>732</v>
      </c>
      <c r="D1108">
        <v>32.000999999999998</v>
      </c>
      <c r="E1108">
        <v>400</v>
      </c>
      <c r="F1108">
        <v>0.01</v>
      </c>
      <c r="G1108" t="s">
        <v>10</v>
      </c>
      <c r="H1108" t="s">
        <v>10</v>
      </c>
      <c r="L1108">
        <v>1.6E-2</v>
      </c>
      <c r="M1108">
        <v>0</v>
      </c>
      <c r="N1108">
        <v>1.438042275688259E-2</v>
      </c>
      <c r="O1108">
        <v>0</v>
      </c>
    </row>
    <row r="1109" spans="2:15" x14ac:dyDescent="0.25">
      <c r="B1109" t="str">
        <f t="shared" si="17"/>
        <v>PT1000.01400.001</v>
      </c>
      <c r="C1109" t="s">
        <v>732</v>
      </c>
      <c r="D1109">
        <v>400.00099999999998</v>
      </c>
      <c r="E1109">
        <v>800</v>
      </c>
      <c r="F1109">
        <v>0.01</v>
      </c>
      <c r="G1109" t="s">
        <v>10</v>
      </c>
      <c r="H1109" t="s">
        <v>10</v>
      </c>
      <c r="L1109">
        <v>2.1000000000000001E-2</v>
      </c>
      <c r="M1109">
        <v>0</v>
      </c>
      <c r="N1109">
        <v>1.8635774297481356E-2</v>
      </c>
      <c r="O1109">
        <v>0</v>
      </c>
    </row>
    <row r="1110" spans="2:15" x14ac:dyDescent="0.25">
      <c r="B1110" t="str">
        <f t="shared" si="17"/>
        <v>PT1000.01800.001</v>
      </c>
      <c r="C1110" t="s">
        <v>732</v>
      </c>
      <c r="D1110">
        <v>800.00099999999998</v>
      </c>
      <c r="E1110">
        <v>1200</v>
      </c>
      <c r="F1110">
        <v>0.01</v>
      </c>
      <c r="G1110" t="s">
        <v>10</v>
      </c>
      <c r="H1110" t="s">
        <v>10</v>
      </c>
      <c r="L1110">
        <v>2.7E-2</v>
      </c>
      <c r="M1110">
        <v>0</v>
      </c>
      <c r="N1110">
        <v>2.5728382878661856E-2</v>
      </c>
      <c r="O1110">
        <v>0</v>
      </c>
    </row>
    <row r="1111" spans="2:15" x14ac:dyDescent="0.25">
      <c r="B1111" t="str">
        <f t="shared" si="17"/>
        <v>PT1000.011200.001</v>
      </c>
      <c r="C1111" t="s">
        <v>732</v>
      </c>
      <c r="D1111">
        <v>1200.001</v>
      </c>
      <c r="E1111">
        <v>1562</v>
      </c>
      <c r="F1111">
        <v>0.01</v>
      </c>
      <c r="G1111" t="s">
        <v>10</v>
      </c>
      <c r="H1111" t="s">
        <v>10</v>
      </c>
      <c r="L1111">
        <v>3.4000000000000002E-2</v>
      </c>
      <c r="M1111">
        <v>0</v>
      </c>
      <c r="N1111">
        <v>3.2361406243587444E-2</v>
      </c>
      <c r="O1111">
        <v>0</v>
      </c>
    </row>
    <row r="1112" spans="2:15" x14ac:dyDescent="0.25">
      <c r="B1112" t="str">
        <f t="shared" si="17"/>
        <v>PT1000.1-320</v>
      </c>
      <c r="C1112" t="s">
        <v>732</v>
      </c>
      <c r="D1112">
        <v>-320</v>
      </c>
      <c r="E1112">
        <v>32</v>
      </c>
      <c r="F1112">
        <v>0.1</v>
      </c>
      <c r="G1112" t="s">
        <v>10</v>
      </c>
      <c r="H1112" t="s">
        <v>10</v>
      </c>
      <c r="L1112">
        <v>5.9930360784625825E-2</v>
      </c>
      <c r="M1112">
        <v>0</v>
      </c>
      <c r="N1112">
        <v>5.8424423173365575E-2</v>
      </c>
      <c r="O1112">
        <v>0</v>
      </c>
    </row>
    <row r="1113" spans="2:15" x14ac:dyDescent="0.25">
      <c r="B1113" t="str">
        <f t="shared" si="17"/>
        <v>PT1000.132.001</v>
      </c>
      <c r="C1113" t="s">
        <v>732</v>
      </c>
      <c r="D1113">
        <v>32.000999999999998</v>
      </c>
      <c r="E1113">
        <v>400</v>
      </c>
      <c r="F1113">
        <v>0.1</v>
      </c>
      <c r="G1113" t="s">
        <v>10</v>
      </c>
      <c r="H1113" t="s">
        <v>10</v>
      </c>
      <c r="L1113">
        <v>6.0704460126926318E-2</v>
      </c>
      <c r="M1113">
        <v>0</v>
      </c>
      <c r="N1113">
        <v>5.921821137679411E-2</v>
      </c>
      <c r="O1113">
        <v>0</v>
      </c>
    </row>
    <row r="1114" spans="2:15" x14ac:dyDescent="0.25">
      <c r="B1114" t="str">
        <f t="shared" si="17"/>
        <v>PT1000.1400.001</v>
      </c>
      <c r="C1114" t="s">
        <v>732</v>
      </c>
      <c r="D1114">
        <v>400.00099999999998</v>
      </c>
      <c r="E1114">
        <v>800</v>
      </c>
      <c r="F1114">
        <v>0.1</v>
      </c>
      <c r="G1114" t="s">
        <v>10</v>
      </c>
      <c r="H1114" t="s">
        <v>10</v>
      </c>
      <c r="L1114">
        <v>6.2414675888018113E-2</v>
      </c>
      <c r="M1114">
        <v>0</v>
      </c>
      <c r="N1114">
        <v>6.0392814834768771E-2</v>
      </c>
      <c r="O1114">
        <v>0</v>
      </c>
    </row>
    <row r="1115" spans="2:15" x14ac:dyDescent="0.25">
      <c r="B1115" t="str">
        <f t="shared" si="17"/>
        <v>PT1000.1800.001</v>
      </c>
      <c r="C1115" t="s">
        <v>732</v>
      </c>
      <c r="D1115">
        <v>800.00099999999998</v>
      </c>
      <c r="E1115">
        <v>1200</v>
      </c>
      <c r="F1115">
        <v>0.1</v>
      </c>
      <c r="G1115" t="s">
        <v>10</v>
      </c>
      <c r="H1115" t="s">
        <v>10</v>
      </c>
      <c r="L1115">
        <v>6.4886434391871958E-2</v>
      </c>
      <c r="M1115">
        <v>0</v>
      </c>
      <c r="N1115">
        <v>6.2944020252530916E-2</v>
      </c>
      <c r="O1115">
        <v>0</v>
      </c>
    </row>
    <row r="1116" spans="2:15" x14ac:dyDescent="0.25">
      <c r="B1116" t="str">
        <f t="shared" si="17"/>
        <v>PT1000.11200.001</v>
      </c>
      <c r="C1116" t="s">
        <v>732</v>
      </c>
      <c r="D1116">
        <v>1200.001</v>
      </c>
      <c r="E1116">
        <v>1562</v>
      </c>
      <c r="F1116">
        <v>0.1</v>
      </c>
      <c r="G1116" t="s">
        <v>10</v>
      </c>
      <c r="H1116" t="s">
        <v>10</v>
      </c>
      <c r="L1116">
        <v>6.9137119183425161E-2</v>
      </c>
      <c r="M1116">
        <v>0</v>
      </c>
      <c r="N1116">
        <v>6.5933759289627192E-2</v>
      </c>
      <c r="O1116">
        <v>0</v>
      </c>
    </row>
    <row r="1117" spans="2:15" x14ac:dyDescent="0.25">
      <c r="B1117" t="str">
        <f t="shared" si="17"/>
        <v>PT1001-320</v>
      </c>
      <c r="C1117" t="s">
        <v>732</v>
      </c>
      <c r="D1117">
        <v>-320</v>
      </c>
      <c r="E1117">
        <v>32</v>
      </c>
      <c r="F1117">
        <v>1</v>
      </c>
      <c r="G1117" t="s">
        <v>10</v>
      </c>
      <c r="H1117" t="s">
        <v>10</v>
      </c>
      <c r="L1117">
        <v>0.57803663630057245</v>
      </c>
      <c r="M1117">
        <v>0</v>
      </c>
      <c r="N1117">
        <v>0.57741961624380289</v>
      </c>
      <c r="O1117">
        <v>0</v>
      </c>
    </row>
    <row r="1118" spans="2:15" x14ac:dyDescent="0.25">
      <c r="B1118" t="str">
        <f t="shared" si="17"/>
        <v>PT100132.001</v>
      </c>
      <c r="C1118" t="s">
        <v>732</v>
      </c>
      <c r="D1118">
        <v>32.000999999999998</v>
      </c>
      <c r="E1118">
        <v>400</v>
      </c>
      <c r="F1118">
        <v>1</v>
      </c>
      <c r="G1118" t="s">
        <v>10</v>
      </c>
      <c r="H1118" t="s">
        <v>10</v>
      </c>
      <c r="L1118">
        <v>0.57811740696955871</v>
      </c>
      <c r="M1118">
        <v>0</v>
      </c>
      <c r="N1118">
        <v>0.57750047321077302</v>
      </c>
      <c r="O1118">
        <v>0</v>
      </c>
    </row>
    <row r="1119" spans="2:15" x14ac:dyDescent="0.25">
      <c r="B1119" t="str">
        <f t="shared" ref="B1119:B1166" si="18">CONCATENATE(C1119,F1119,D1119,I1119)</f>
        <v>PT1001400.001</v>
      </c>
      <c r="C1119" t="s">
        <v>732</v>
      </c>
      <c r="D1119">
        <v>400.00099999999998</v>
      </c>
      <c r="E1119">
        <v>800</v>
      </c>
      <c r="F1119">
        <v>1</v>
      </c>
      <c r="G1119" t="s">
        <v>10</v>
      </c>
      <c r="H1119" t="s">
        <v>10</v>
      </c>
      <c r="L1119">
        <v>0.57848119313753454</v>
      </c>
      <c r="M1119">
        <v>0</v>
      </c>
      <c r="N1119">
        <v>0.57762210145013215</v>
      </c>
      <c r="O1119">
        <v>0</v>
      </c>
    </row>
    <row r="1120" spans="2:15" x14ac:dyDescent="0.25">
      <c r="B1120" t="str">
        <f t="shared" si="18"/>
        <v>PT1001800.001</v>
      </c>
      <c r="C1120" t="s">
        <v>732</v>
      </c>
      <c r="D1120">
        <v>800.00099999999998</v>
      </c>
      <c r="E1120">
        <v>1200</v>
      </c>
      <c r="F1120">
        <v>1</v>
      </c>
      <c r="G1120" t="s">
        <v>10</v>
      </c>
      <c r="H1120" t="s">
        <v>10</v>
      </c>
      <c r="L1120">
        <v>0.57875309797504315</v>
      </c>
      <c r="M1120">
        <v>0</v>
      </c>
      <c r="N1120">
        <v>0.57789441049862311</v>
      </c>
      <c r="O1120">
        <v>0</v>
      </c>
    </row>
    <row r="1121" spans="2:15" x14ac:dyDescent="0.25">
      <c r="B1121" t="str">
        <f t="shared" si="18"/>
        <v>PT10011200.001</v>
      </c>
      <c r="C1121" t="s">
        <v>732</v>
      </c>
      <c r="D1121">
        <v>1200.001</v>
      </c>
      <c r="E1121">
        <v>1562</v>
      </c>
      <c r="F1121">
        <v>1</v>
      </c>
      <c r="G1121" t="s">
        <v>10</v>
      </c>
      <c r="H1121" t="s">
        <v>10</v>
      </c>
      <c r="L1121">
        <v>0.5797223328057538</v>
      </c>
      <c r="M1121">
        <v>0</v>
      </c>
      <c r="N1121">
        <v>0.57822768924884826</v>
      </c>
      <c r="O1121">
        <v>0</v>
      </c>
    </row>
    <row r="1122" spans="2:15" x14ac:dyDescent="0.25">
      <c r="B1122" t="str">
        <f t="shared" si="18"/>
        <v>PT1000.01-195.6</v>
      </c>
      <c r="C1122" t="s">
        <v>732</v>
      </c>
      <c r="D1122">
        <v>-195.6</v>
      </c>
      <c r="E1122">
        <v>0</v>
      </c>
      <c r="F1122">
        <v>0.01</v>
      </c>
      <c r="G1122" t="s">
        <v>5</v>
      </c>
      <c r="H1122" t="s">
        <v>5</v>
      </c>
      <c r="L1122">
        <v>8.473608629111307E-3</v>
      </c>
      <c r="M1122">
        <v>0</v>
      </c>
      <c r="N1122">
        <v>7.6190123182676619E-3</v>
      </c>
      <c r="O1122">
        <v>0</v>
      </c>
    </row>
    <row r="1123" spans="2:15" x14ac:dyDescent="0.25">
      <c r="B1123" t="str">
        <f t="shared" si="18"/>
        <v>PT1000.010.001</v>
      </c>
      <c r="C1123" t="s">
        <v>732</v>
      </c>
      <c r="D1123">
        <v>1E-3</v>
      </c>
      <c r="E1123">
        <v>204.44399999999999</v>
      </c>
      <c r="F1123">
        <v>0.01</v>
      </c>
      <c r="G1123" t="s">
        <v>5</v>
      </c>
      <c r="H1123" t="s">
        <v>5</v>
      </c>
      <c r="L1123">
        <v>1.0031154486750597E-2</v>
      </c>
      <c r="M1123">
        <v>0</v>
      </c>
      <c r="N1123">
        <v>9.3204809877828407E-3</v>
      </c>
      <c r="O1123">
        <v>0</v>
      </c>
    </row>
    <row r="1124" spans="2:15" x14ac:dyDescent="0.25">
      <c r="B1124" t="str">
        <f t="shared" si="18"/>
        <v>PT1000.01204.445</v>
      </c>
      <c r="C1124" t="s">
        <v>732</v>
      </c>
      <c r="D1124">
        <v>204.44499999999999</v>
      </c>
      <c r="E1124">
        <v>426.66699999999997</v>
      </c>
      <c r="F1124">
        <v>0.01</v>
      </c>
      <c r="G1124" t="s">
        <v>5</v>
      </c>
      <c r="H1124" t="s">
        <v>5</v>
      </c>
      <c r="L1124">
        <v>1.2222647353316515E-2</v>
      </c>
      <c r="M1124">
        <v>0</v>
      </c>
      <c r="N1124">
        <v>1.1412019199144651E-2</v>
      </c>
      <c r="O1124">
        <v>0</v>
      </c>
    </row>
    <row r="1125" spans="2:15" x14ac:dyDescent="0.25">
      <c r="B1125" t="str">
        <f t="shared" si="18"/>
        <v>PT1000.01426.668</v>
      </c>
      <c r="C1125" t="s">
        <v>732</v>
      </c>
      <c r="D1125">
        <v>426.66800000000001</v>
      </c>
      <c r="E1125">
        <v>648.88900000000001</v>
      </c>
      <c r="F1125">
        <v>0.01</v>
      </c>
      <c r="G1125" t="s">
        <v>5</v>
      </c>
      <c r="H1125" t="s">
        <v>5</v>
      </c>
      <c r="L1125">
        <v>1.5700625851060919E-2</v>
      </c>
      <c r="M1125">
        <v>0</v>
      </c>
      <c r="N1125">
        <v>1.5078153931868227E-2</v>
      </c>
      <c r="O1125">
        <v>0</v>
      </c>
    </row>
    <row r="1126" spans="2:15" x14ac:dyDescent="0.25">
      <c r="B1126" t="str">
        <f t="shared" si="18"/>
        <v>PT1000.01648.89</v>
      </c>
      <c r="C1126" t="s">
        <v>732</v>
      </c>
      <c r="D1126">
        <v>648.89</v>
      </c>
      <c r="E1126">
        <v>850</v>
      </c>
      <c r="F1126">
        <v>0.01</v>
      </c>
      <c r="G1126" t="s">
        <v>5</v>
      </c>
      <c r="H1126" t="s">
        <v>5</v>
      </c>
      <c r="L1126">
        <v>1.9484858314517687E-2</v>
      </c>
      <c r="M1126">
        <v>0</v>
      </c>
      <c r="N1126">
        <v>1.8608434971187218E-2</v>
      </c>
      <c r="O1126">
        <v>0</v>
      </c>
    </row>
    <row r="1127" spans="2:15" x14ac:dyDescent="0.25">
      <c r="B1127" t="str">
        <f t="shared" si="18"/>
        <v>PT1000.1-195.6</v>
      </c>
      <c r="C1127" t="s">
        <v>732</v>
      </c>
      <c r="D1127">
        <v>-195.6</v>
      </c>
      <c r="E1127">
        <v>0</v>
      </c>
      <c r="F1127">
        <v>0.1</v>
      </c>
      <c r="G1127" t="s">
        <v>5</v>
      </c>
      <c r="H1127" t="s">
        <v>5</v>
      </c>
      <c r="L1127">
        <v>5.84214012728183E-2</v>
      </c>
      <c r="M1127">
        <v>0</v>
      </c>
      <c r="N1127">
        <v>5.7948678576011679E-2</v>
      </c>
      <c r="O1127">
        <v>0</v>
      </c>
    </row>
    <row r="1128" spans="2:15" x14ac:dyDescent="0.25">
      <c r="B1128" t="str">
        <f t="shared" si="18"/>
        <v>PT1000.10.001</v>
      </c>
      <c r="C1128" t="s">
        <v>732</v>
      </c>
      <c r="D1128">
        <v>1E-3</v>
      </c>
      <c r="E1128">
        <v>204.44399999999999</v>
      </c>
      <c r="F1128">
        <v>0.1</v>
      </c>
      <c r="G1128" t="s">
        <v>5</v>
      </c>
      <c r="H1128" t="s">
        <v>5</v>
      </c>
      <c r="L1128">
        <v>5.8667556143215671E-2</v>
      </c>
      <c r="M1128">
        <v>0</v>
      </c>
      <c r="N1128">
        <v>5.8196832953723708E-2</v>
      </c>
      <c r="O1128">
        <v>0</v>
      </c>
    </row>
    <row r="1129" spans="2:15" x14ac:dyDescent="0.25">
      <c r="B1129" t="str">
        <f t="shared" si="18"/>
        <v>PT1000.1204.445</v>
      </c>
      <c r="C1129" t="s">
        <v>732</v>
      </c>
      <c r="D1129">
        <v>204.44499999999999</v>
      </c>
      <c r="E1129">
        <v>426.66699999999997</v>
      </c>
      <c r="F1129">
        <v>0.1</v>
      </c>
      <c r="G1129" t="s">
        <v>5</v>
      </c>
      <c r="H1129" t="s">
        <v>5</v>
      </c>
      <c r="L1129">
        <v>5.921883050761137E-2</v>
      </c>
      <c r="M1129">
        <v>0</v>
      </c>
      <c r="N1129">
        <v>5.8568201118026894E-2</v>
      </c>
      <c r="O1129">
        <v>0</v>
      </c>
    </row>
    <row r="1130" spans="2:15" x14ac:dyDescent="0.25">
      <c r="B1130" t="str">
        <f t="shared" si="18"/>
        <v>PT1000.1426.668</v>
      </c>
      <c r="C1130" t="s">
        <v>732</v>
      </c>
      <c r="D1130">
        <v>426.66800000000001</v>
      </c>
      <c r="E1130">
        <v>648.88900000000001</v>
      </c>
      <c r="F1130">
        <v>0.1</v>
      </c>
      <c r="G1130" t="s">
        <v>5</v>
      </c>
      <c r="H1130" t="s">
        <v>5</v>
      </c>
      <c r="L1130">
        <v>6.0033211062549954E-2</v>
      </c>
      <c r="M1130">
        <v>0</v>
      </c>
      <c r="N1130">
        <v>5.9391503819932981E-2</v>
      </c>
      <c r="O1130">
        <v>0</v>
      </c>
    </row>
    <row r="1131" spans="2:15" x14ac:dyDescent="0.25">
      <c r="B1131" t="str">
        <f t="shared" si="18"/>
        <v>PT1000.1648.89</v>
      </c>
      <c r="C1131" t="s">
        <v>732</v>
      </c>
      <c r="D1131">
        <v>648.89</v>
      </c>
      <c r="E1131">
        <v>850</v>
      </c>
      <c r="F1131">
        <v>0.1</v>
      </c>
      <c r="G1131" t="s">
        <v>5</v>
      </c>
      <c r="H1131" t="s">
        <v>5</v>
      </c>
      <c r="L1131">
        <v>6.148021842769108E-2</v>
      </c>
      <c r="M1131">
        <v>0</v>
      </c>
      <c r="N1131">
        <v>6.0384384174030491E-2</v>
      </c>
      <c r="O1131">
        <v>0</v>
      </c>
    </row>
    <row r="1132" spans="2:15" x14ac:dyDescent="0.25">
      <c r="B1132" t="str">
        <f t="shared" si="18"/>
        <v>PT1001-195.6</v>
      </c>
      <c r="C1132" t="s">
        <v>732</v>
      </c>
      <c r="D1132">
        <v>-195.6</v>
      </c>
      <c r="E1132">
        <v>0</v>
      </c>
      <c r="F1132">
        <v>1</v>
      </c>
      <c r="G1132" t="s">
        <v>5</v>
      </c>
      <c r="H1132" t="s">
        <v>5</v>
      </c>
      <c r="L1132">
        <v>0.57756219791516905</v>
      </c>
      <c r="M1132">
        <v>0</v>
      </c>
      <c r="N1132">
        <v>0.57737167349005436</v>
      </c>
      <c r="O1132">
        <v>0</v>
      </c>
    </row>
    <row r="1133" spans="2:15" x14ac:dyDescent="0.25">
      <c r="B1133" t="str">
        <f t="shared" si="18"/>
        <v>PT10010.001</v>
      </c>
      <c r="C1133" t="s">
        <v>732</v>
      </c>
      <c r="D1133">
        <v>1E-3</v>
      </c>
      <c r="E1133">
        <v>204.44399999999999</v>
      </c>
      <c r="F1133">
        <v>1</v>
      </c>
      <c r="G1133" t="s">
        <v>5</v>
      </c>
      <c r="H1133" t="s">
        <v>5</v>
      </c>
      <c r="L1133">
        <v>0.57758714881629647</v>
      </c>
      <c r="M1133">
        <v>0</v>
      </c>
      <c r="N1133">
        <v>0.57739663262426788</v>
      </c>
      <c r="O1133">
        <v>0</v>
      </c>
    </row>
    <row r="1134" spans="2:15" x14ac:dyDescent="0.25">
      <c r="B1134" t="str">
        <f t="shared" si="18"/>
        <v>PT1001204.445</v>
      </c>
      <c r="C1134" t="s">
        <v>732</v>
      </c>
      <c r="D1134">
        <v>204.44499999999999</v>
      </c>
      <c r="E1134">
        <v>426.66699999999997</v>
      </c>
      <c r="F1134">
        <v>1</v>
      </c>
      <c r="G1134" t="s">
        <v>5</v>
      </c>
      <c r="H1134" t="s">
        <v>5</v>
      </c>
      <c r="L1134">
        <v>0.5776995559978837</v>
      </c>
      <c r="M1134">
        <v>0</v>
      </c>
      <c r="N1134">
        <v>0.57743418168844296</v>
      </c>
      <c r="O1134">
        <v>0</v>
      </c>
    </row>
    <row r="1135" spans="2:15" x14ac:dyDescent="0.25">
      <c r="B1135" t="str">
        <f t="shared" si="18"/>
        <v>PT1001426.668</v>
      </c>
      <c r="C1135" t="s">
        <v>732</v>
      </c>
      <c r="D1135">
        <v>426.66800000000001</v>
      </c>
      <c r="E1135">
        <v>648.88900000000001</v>
      </c>
      <c r="F1135">
        <v>1</v>
      </c>
      <c r="G1135" t="s">
        <v>5</v>
      </c>
      <c r="H1135" t="s">
        <v>5</v>
      </c>
      <c r="L1135">
        <v>0.57778360442638332</v>
      </c>
      <c r="M1135">
        <v>0</v>
      </c>
      <c r="N1135">
        <v>0.57751826873787571</v>
      </c>
      <c r="O1135">
        <v>0</v>
      </c>
    </row>
    <row r="1136" spans="2:15" x14ac:dyDescent="0.25">
      <c r="B1136" t="str">
        <f t="shared" si="18"/>
        <v>PT1001648.89</v>
      </c>
      <c r="C1136" t="s">
        <v>732</v>
      </c>
      <c r="D1136">
        <v>648.89</v>
      </c>
      <c r="E1136">
        <v>850</v>
      </c>
      <c r="F1136">
        <v>1</v>
      </c>
      <c r="G1136" t="s">
        <v>5</v>
      </c>
      <c r="H1136" t="s">
        <v>5</v>
      </c>
      <c r="L1136">
        <v>0.57808342605149632</v>
      </c>
      <c r="M1136">
        <v>0</v>
      </c>
      <c r="N1136">
        <v>0.57762122005002292</v>
      </c>
      <c r="O1136">
        <v>0</v>
      </c>
    </row>
    <row r="1137" spans="2:15" x14ac:dyDescent="0.25">
      <c r="B1137" t="str">
        <f t="shared" si="18"/>
        <v>PT10000.01-320</v>
      </c>
      <c r="C1137" t="s">
        <v>733</v>
      </c>
      <c r="D1137">
        <v>-320</v>
      </c>
      <c r="E1137">
        <v>32</v>
      </c>
      <c r="F1137">
        <v>0.01</v>
      </c>
      <c r="G1137" t="s">
        <v>10</v>
      </c>
      <c r="H1137" t="s">
        <v>10</v>
      </c>
      <c r="L1137">
        <v>8.9999999999999993E-3</v>
      </c>
      <c r="M1137">
        <v>0</v>
      </c>
      <c r="N1137">
        <v>7.9859518529255599E-3</v>
      </c>
      <c r="O1137">
        <v>0</v>
      </c>
    </row>
    <row r="1138" spans="2:15" x14ac:dyDescent="0.25">
      <c r="B1138" t="str">
        <f t="shared" si="18"/>
        <v>PT10000.0132.001</v>
      </c>
      <c r="C1138" t="s">
        <v>733</v>
      </c>
      <c r="D1138">
        <v>32.000999999999998</v>
      </c>
      <c r="E1138">
        <v>400</v>
      </c>
      <c r="F1138">
        <v>0.01</v>
      </c>
      <c r="G1138" t="s">
        <v>10</v>
      </c>
      <c r="H1138" t="s">
        <v>10</v>
      </c>
      <c r="L1138">
        <v>1.6E-2</v>
      </c>
      <c r="M1138">
        <v>0</v>
      </c>
      <c r="N1138">
        <v>1.4356646637243207E-2</v>
      </c>
      <c r="O1138">
        <v>0</v>
      </c>
    </row>
    <row r="1139" spans="2:15" x14ac:dyDescent="0.25">
      <c r="B1139" t="str">
        <f t="shared" si="18"/>
        <v>PT10000.01400.001</v>
      </c>
      <c r="C1139" t="s">
        <v>733</v>
      </c>
      <c r="D1139">
        <v>400.00099999999998</v>
      </c>
      <c r="E1139">
        <v>800</v>
      </c>
      <c r="F1139">
        <v>0.01</v>
      </c>
      <c r="G1139" t="s">
        <v>10</v>
      </c>
      <c r="H1139" t="s">
        <v>10</v>
      </c>
      <c r="L1139">
        <v>0.02</v>
      </c>
      <c r="M1139">
        <v>0</v>
      </c>
      <c r="N1139">
        <v>1.8611045850963532E-2</v>
      </c>
      <c r="O1139">
        <v>0</v>
      </c>
    </row>
    <row r="1140" spans="2:15" x14ac:dyDescent="0.25">
      <c r="B1140" t="str">
        <f t="shared" si="18"/>
        <v>PT10000.01800.001</v>
      </c>
      <c r="C1140" t="s">
        <v>733</v>
      </c>
      <c r="D1140">
        <v>800.00099999999998</v>
      </c>
      <c r="E1140">
        <v>1200</v>
      </c>
      <c r="F1140">
        <v>0.01</v>
      </c>
      <c r="G1140" t="s">
        <v>10</v>
      </c>
      <c r="H1140" t="s">
        <v>10</v>
      </c>
      <c r="L1140">
        <v>2.7E-2</v>
      </c>
      <c r="M1140">
        <v>0</v>
      </c>
      <c r="N1140">
        <v>2.5698829087913638E-2</v>
      </c>
      <c r="O1140">
        <v>0</v>
      </c>
    </row>
    <row r="1141" spans="2:15" x14ac:dyDescent="0.25">
      <c r="B1141" t="str">
        <f t="shared" si="18"/>
        <v>PT10000.011200.001</v>
      </c>
      <c r="C1141" t="s">
        <v>733</v>
      </c>
      <c r="D1141">
        <v>1200.001</v>
      </c>
      <c r="E1141">
        <v>1562</v>
      </c>
      <c r="F1141">
        <v>0.01</v>
      </c>
      <c r="G1141" t="s">
        <v>10</v>
      </c>
      <c r="H1141" t="s">
        <v>10</v>
      </c>
      <c r="L1141">
        <v>3.3000000000000002E-2</v>
      </c>
      <c r="M1141">
        <v>0</v>
      </c>
      <c r="N1141">
        <v>3.2328096622752177E-2</v>
      </c>
      <c r="O1141">
        <v>0</v>
      </c>
    </row>
    <row r="1142" spans="2:15" x14ac:dyDescent="0.25">
      <c r="B1142" t="str">
        <f t="shared" si="18"/>
        <v>PT10000.1-320</v>
      </c>
      <c r="C1142" t="s">
        <v>733</v>
      </c>
      <c r="D1142">
        <v>-320</v>
      </c>
      <c r="E1142">
        <v>32</v>
      </c>
      <c r="F1142">
        <v>0.1</v>
      </c>
      <c r="G1142" t="s">
        <v>10</v>
      </c>
      <c r="H1142" t="s">
        <v>10</v>
      </c>
      <c r="L1142">
        <v>5.8577997372764416E-2</v>
      </c>
      <c r="M1142">
        <v>0</v>
      </c>
      <c r="N1142">
        <v>5.7998063993526937E-2</v>
      </c>
      <c r="O1142">
        <v>0</v>
      </c>
    </row>
    <row r="1143" spans="2:15" x14ac:dyDescent="0.25">
      <c r="B1143" t="str">
        <f t="shared" si="18"/>
        <v>PT10000.132.001</v>
      </c>
      <c r="C1143" t="s">
        <v>733</v>
      </c>
      <c r="D1143">
        <v>32.000999999999998</v>
      </c>
      <c r="E1143">
        <v>400</v>
      </c>
      <c r="F1143">
        <v>0.1</v>
      </c>
      <c r="G1143" t="s">
        <v>10</v>
      </c>
      <c r="H1143" t="s">
        <v>10</v>
      </c>
      <c r="L1143">
        <v>5.9955117878372356E-2</v>
      </c>
      <c r="M1143">
        <v>0</v>
      </c>
      <c r="N1143">
        <v>5.9212442127197111E-2</v>
      </c>
      <c r="O1143">
        <v>0</v>
      </c>
    </row>
    <row r="1144" spans="2:15" x14ac:dyDescent="0.25">
      <c r="B1144" t="str">
        <f t="shared" si="18"/>
        <v>PT10000.1400.001</v>
      </c>
      <c r="C1144" t="s">
        <v>733</v>
      </c>
      <c r="D1144">
        <v>400.00099999999998</v>
      </c>
      <c r="E1144">
        <v>800</v>
      </c>
      <c r="F1144">
        <v>0.1</v>
      </c>
      <c r="G1144" t="s">
        <v>10</v>
      </c>
      <c r="H1144" t="s">
        <v>10</v>
      </c>
      <c r="L1144">
        <v>6.11136145618104E-2</v>
      </c>
      <c r="M1144">
        <v>0</v>
      </c>
      <c r="N1144">
        <v>6.0385188810391802E-2</v>
      </c>
      <c r="O1144">
        <v>0</v>
      </c>
    </row>
    <row r="1145" spans="2:15" x14ac:dyDescent="0.25">
      <c r="B1145" t="str">
        <f t="shared" si="18"/>
        <v>PT10000.1800.001</v>
      </c>
      <c r="C1145" t="s">
        <v>733</v>
      </c>
      <c r="D1145">
        <v>800.00099999999998</v>
      </c>
      <c r="E1145">
        <v>1200</v>
      </c>
      <c r="F1145">
        <v>0.1</v>
      </c>
      <c r="G1145" t="s">
        <v>10</v>
      </c>
      <c r="H1145" t="s">
        <v>10</v>
      </c>
      <c r="L1145">
        <v>6.4874721571884064E-2</v>
      </c>
      <c r="M1145">
        <v>0</v>
      </c>
      <c r="N1145">
        <v>6.2931945913739198E-2</v>
      </c>
      <c r="O1145">
        <v>0</v>
      </c>
    </row>
    <row r="1146" spans="2:15" x14ac:dyDescent="0.25">
      <c r="B1146" t="str">
        <f t="shared" si="18"/>
        <v>PT10000.11200.001</v>
      </c>
      <c r="C1146" t="s">
        <v>733</v>
      </c>
      <c r="D1146">
        <v>1200.001</v>
      </c>
      <c r="E1146">
        <v>1562</v>
      </c>
      <c r="F1146">
        <v>0.1</v>
      </c>
      <c r="G1146" t="s">
        <v>10</v>
      </c>
      <c r="H1146" t="s">
        <v>10</v>
      </c>
      <c r="L1146">
        <v>6.7054442151153429E-2</v>
      </c>
      <c r="M1146">
        <v>0</v>
      </c>
      <c r="N1146">
        <v>6.5917416751948052E-2</v>
      </c>
      <c r="O1146">
        <v>0</v>
      </c>
    </row>
    <row r="1147" spans="2:15" x14ac:dyDescent="0.25">
      <c r="B1147" t="str">
        <f t="shared" si="18"/>
        <v>PT10001-320</v>
      </c>
      <c r="C1147" t="s">
        <v>733</v>
      </c>
      <c r="D1147">
        <v>-320</v>
      </c>
      <c r="E1147">
        <v>32</v>
      </c>
      <c r="F1147">
        <v>1</v>
      </c>
      <c r="G1147" t="s">
        <v>10</v>
      </c>
      <c r="H1147" t="s">
        <v>10</v>
      </c>
      <c r="L1147">
        <v>0.57761076931080746</v>
      </c>
      <c r="M1147">
        <v>0</v>
      </c>
      <c r="N1147">
        <v>0.57737663221418767</v>
      </c>
      <c r="O1147">
        <v>0</v>
      </c>
    </row>
    <row r="1148" spans="2:15" x14ac:dyDescent="0.25">
      <c r="B1148" t="str">
        <f t="shared" si="18"/>
        <v>PT1000132.001</v>
      </c>
      <c r="C1148" t="s">
        <v>733</v>
      </c>
      <c r="D1148">
        <v>32.000999999999998</v>
      </c>
      <c r="E1148">
        <v>400</v>
      </c>
      <c r="F1148">
        <v>1</v>
      </c>
      <c r="G1148" t="s">
        <v>10</v>
      </c>
      <c r="H1148" t="s">
        <v>10</v>
      </c>
      <c r="L1148">
        <v>0.57780630381749754</v>
      </c>
      <c r="M1148">
        <v>0</v>
      </c>
      <c r="N1148">
        <v>0.57749988164731836</v>
      </c>
      <c r="O1148">
        <v>0</v>
      </c>
    </row>
    <row r="1149" spans="2:15" x14ac:dyDescent="0.25">
      <c r="B1149" t="str">
        <f t="shared" si="18"/>
        <v>PT10001400.001</v>
      </c>
      <c r="C1149" t="s">
        <v>733</v>
      </c>
      <c r="D1149">
        <v>400.00099999999998</v>
      </c>
      <c r="E1149">
        <v>800</v>
      </c>
      <c r="F1149">
        <v>1</v>
      </c>
      <c r="G1149" t="s">
        <v>10</v>
      </c>
      <c r="H1149" t="s">
        <v>10</v>
      </c>
      <c r="L1149">
        <v>0.57792766195799816</v>
      </c>
      <c r="M1149">
        <v>0</v>
      </c>
      <c r="N1149">
        <v>0.57762130416706992</v>
      </c>
      <c r="O1149">
        <v>0</v>
      </c>
    </row>
    <row r="1150" spans="2:15" x14ac:dyDescent="0.25">
      <c r="B1150" t="str">
        <f t="shared" si="18"/>
        <v>PT10001800.001</v>
      </c>
      <c r="C1150" t="s">
        <v>733</v>
      </c>
      <c r="D1150">
        <v>800.00099999999998</v>
      </c>
      <c r="E1150">
        <v>1200</v>
      </c>
      <c r="F1150">
        <v>1</v>
      </c>
      <c r="G1150" t="s">
        <v>10</v>
      </c>
      <c r="H1150" t="s">
        <v>10</v>
      </c>
      <c r="L1150">
        <v>0.57875178491875823</v>
      </c>
      <c r="M1150">
        <v>0</v>
      </c>
      <c r="N1150">
        <v>0.57789309549127676</v>
      </c>
      <c r="O1150">
        <v>0</v>
      </c>
    </row>
    <row r="1151" spans="2:15" x14ac:dyDescent="0.25">
      <c r="B1151" t="str">
        <f t="shared" si="18"/>
        <v>PT100011200.001</v>
      </c>
      <c r="C1151" t="s">
        <v>733</v>
      </c>
      <c r="D1151">
        <v>1200.001</v>
      </c>
      <c r="E1151">
        <v>1562</v>
      </c>
      <c r="F1151">
        <v>1</v>
      </c>
      <c r="G1151" t="s">
        <v>10</v>
      </c>
      <c r="H1151" t="s">
        <v>10</v>
      </c>
      <c r="L1151">
        <v>0.57874854242154217</v>
      </c>
      <c r="M1151">
        <v>0</v>
      </c>
      <c r="N1151">
        <v>0.57822582598086203</v>
      </c>
      <c r="O1151">
        <v>0</v>
      </c>
    </row>
    <row r="1152" spans="2:15" x14ac:dyDescent="0.25">
      <c r="B1152" t="str">
        <f t="shared" si="18"/>
        <v>PT10000.01-195.6</v>
      </c>
      <c r="C1152" t="s">
        <v>733</v>
      </c>
      <c r="D1152">
        <v>-195.6</v>
      </c>
      <c r="E1152">
        <v>0</v>
      </c>
      <c r="F1152">
        <v>0.01</v>
      </c>
      <c r="G1152" t="s">
        <v>5</v>
      </c>
      <c r="H1152" t="s">
        <v>5</v>
      </c>
      <c r="L1152">
        <v>6.9242747306058807E-3</v>
      </c>
      <c r="M1152">
        <v>0</v>
      </c>
      <c r="N1152">
        <v>6.5367454634775082E-3</v>
      </c>
      <c r="O1152">
        <v>0</v>
      </c>
    </row>
    <row r="1153" spans="2:15" x14ac:dyDescent="0.25">
      <c r="B1153" t="str">
        <f t="shared" si="18"/>
        <v>PT10000.010.001</v>
      </c>
      <c r="C1153" t="s">
        <v>733</v>
      </c>
      <c r="D1153">
        <v>1E-3</v>
      </c>
      <c r="E1153">
        <v>204.44399999999999</v>
      </c>
      <c r="F1153">
        <v>0.01</v>
      </c>
      <c r="G1153" t="s">
        <v>5</v>
      </c>
      <c r="H1153" t="s">
        <v>5</v>
      </c>
      <c r="L1153">
        <v>9.6689921152309059E-3</v>
      </c>
      <c r="M1153">
        <v>0</v>
      </c>
      <c r="N1153">
        <v>9.3091613135738455E-3</v>
      </c>
      <c r="O1153">
        <v>0</v>
      </c>
    </row>
    <row r="1154" spans="2:15" x14ac:dyDescent="0.25">
      <c r="B1154" t="str">
        <f t="shared" si="18"/>
        <v>PT10000.01204.445</v>
      </c>
      <c r="C1154" t="s">
        <v>733</v>
      </c>
      <c r="D1154">
        <v>204.44499999999999</v>
      </c>
      <c r="E1154">
        <v>426.66699999999997</v>
      </c>
      <c r="F1154">
        <v>0.01</v>
      </c>
      <c r="G1154" t="s">
        <v>5</v>
      </c>
      <c r="H1154" t="s">
        <v>5</v>
      </c>
      <c r="L1154">
        <v>1.1695248172685083E-2</v>
      </c>
      <c r="M1154">
        <v>0</v>
      </c>
      <c r="N1154">
        <v>1.1399557257123466E-2</v>
      </c>
      <c r="O1154">
        <v>0</v>
      </c>
    </row>
    <row r="1155" spans="2:15" x14ac:dyDescent="0.25">
      <c r="B1155" t="str">
        <f t="shared" si="18"/>
        <v>PT10000.01426.668</v>
      </c>
      <c r="C1155" t="s">
        <v>733</v>
      </c>
      <c r="D1155">
        <v>426.66800000000001</v>
      </c>
      <c r="E1155">
        <v>648.88900000000001</v>
      </c>
      <c r="F1155">
        <v>0.01</v>
      </c>
      <c r="G1155" t="s">
        <v>5</v>
      </c>
      <c r="H1155" t="s">
        <v>5</v>
      </c>
      <c r="L1155">
        <v>1.5685679989268415E-2</v>
      </c>
      <c r="M1155">
        <v>0</v>
      </c>
      <c r="N1155">
        <v>1.5062590434710973E-2</v>
      </c>
      <c r="O1155">
        <v>0</v>
      </c>
    </row>
    <row r="1156" spans="2:15" x14ac:dyDescent="0.25">
      <c r="B1156" t="str">
        <f t="shared" si="18"/>
        <v>PT10000.01648.89</v>
      </c>
      <c r="C1156" t="s">
        <v>733</v>
      </c>
      <c r="D1156">
        <v>648.89</v>
      </c>
      <c r="E1156">
        <v>850</v>
      </c>
      <c r="F1156">
        <v>0.01</v>
      </c>
      <c r="G1156" t="s">
        <v>5</v>
      </c>
      <c r="H1156" t="s">
        <v>5</v>
      </c>
      <c r="L1156">
        <v>1.8901716176857652E-2</v>
      </c>
      <c r="M1156">
        <v>0</v>
      </c>
      <c r="N1156">
        <v>1.859055662569823E-2</v>
      </c>
      <c r="O1156">
        <v>0</v>
      </c>
    </row>
    <row r="1157" spans="2:15" x14ac:dyDescent="0.25">
      <c r="B1157" t="str">
        <f t="shared" si="18"/>
        <v>PT10000.1-195.6</v>
      </c>
      <c r="C1157" t="s">
        <v>733</v>
      </c>
      <c r="D1157">
        <v>-195.6</v>
      </c>
      <c r="E1157">
        <v>0</v>
      </c>
      <c r="F1157">
        <v>0.1</v>
      </c>
      <c r="G1157" t="s">
        <v>5</v>
      </c>
      <c r="H1157" t="s">
        <v>5</v>
      </c>
      <c r="L1157">
        <v>5.7996510226191608E-2</v>
      </c>
      <c r="M1157">
        <v>0</v>
      </c>
      <c r="N1157">
        <v>5.7816338877987546E-2</v>
      </c>
      <c r="O1157">
        <v>0</v>
      </c>
    </row>
    <row r="1158" spans="2:15" x14ac:dyDescent="0.25">
      <c r="B1158" t="str">
        <f t="shared" si="18"/>
        <v>PT10000.10.001</v>
      </c>
      <c r="C1158" t="s">
        <v>733</v>
      </c>
      <c r="D1158">
        <v>1E-3</v>
      </c>
      <c r="E1158">
        <v>204.44399999999999</v>
      </c>
      <c r="F1158">
        <v>0.1</v>
      </c>
      <c r="G1158" t="s">
        <v>5</v>
      </c>
      <c r="H1158" t="s">
        <v>5</v>
      </c>
      <c r="L1158">
        <v>5.8429240804679046E-2</v>
      </c>
      <c r="M1158">
        <v>0</v>
      </c>
      <c r="N1158">
        <v>5.8195021130352215E-2</v>
      </c>
      <c r="O1158">
        <v>0</v>
      </c>
    </row>
    <row r="1159" spans="2:15" x14ac:dyDescent="0.25">
      <c r="B1159" t="str">
        <f t="shared" si="18"/>
        <v>PT10000.1204.445</v>
      </c>
      <c r="C1159" t="s">
        <v>733</v>
      </c>
      <c r="D1159">
        <v>204.44499999999999</v>
      </c>
      <c r="E1159">
        <v>426.66699999999997</v>
      </c>
      <c r="F1159">
        <v>0.1</v>
      </c>
      <c r="G1159" t="s">
        <v>5</v>
      </c>
      <c r="H1159" t="s">
        <v>5</v>
      </c>
      <c r="L1159">
        <v>5.8798517007722796E-2</v>
      </c>
      <c r="M1159">
        <v>0</v>
      </c>
      <c r="N1159">
        <v>5.8565774183036608E-2</v>
      </c>
      <c r="O1159">
        <v>0</v>
      </c>
    </row>
    <row r="1160" spans="2:15" x14ac:dyDescent="0.25">
      <c r="B1160" t="str">
        <f t="shared" si="18"/>
        <v>PT10000.1426.668</v>
      </c>
      <c r="C1160" t="s">
        <v>733</v>
      </c>
      <c r="D1160">
        <v>426.66800000000001</v>
      </c>
      <c r="E1160">
        <v>648.88900000000001</v>
      </c>
      <c r="F1160">
        <v>0.1</v>
      </c>
      <c r="G1160" t="s">
        <v>5</v>
      </c>
      <c r="H1160" t="s">
        <v>5</v>
      </c>
      <c r="L1160">
        <v>6.0029303969739677E-2</v>
      </c>
      <c r="M1160">
        <v>0</v>
      </c>
      <c r="N1160">
        <v>5.9387554509373823E-2</v>
      </c>
      <c r="O1160">
        <v>0</v>
      </c>
    </row>
    <row r="1161" spans="2:15" x14ac:dyDescent="0.25">
      <c r="B1161" t="str">
        <f t="shared" si="18"/>
        <v>PT10000.1648.89</v>
      </c>
      <c r="C1161" t="s">
        <v>733</v>
      </c>
      <c r="D1161">
        <v>648.89</v>
      </c>
      <c r="E1161">
        <v>850</v>
      </c>
      <c r="F1161">
        <v>0.1</v>
      </c>
      <c r="G1161" t="s">
        <v>5</v>
      </c>
      <c r="H1161" t="s">
        <v>5</v>
      </c>
      <c r="L1161">
        <v>6.0764077469850991E-2</v>
      </c>
      <c r="M1161">
        <v>0</v>
      </c>
      <c r="N1161">
        <v>6.0378877065189719E-2</v>
      </c>
      <c r="O1161">
        <v>0</v>
      </c>
    </row>
    <row r="1162" spans="2:15" x14ac:dyDescent="0.25">
      <c r="B1162" t="str">
        <f t="shared" si="18"/>
        <v>PT10001-195.6</v>
      </c>
      <c r="C1162" t="s">
        <v>733</v>
      </c>
      <c r="D1162">
        <v>-195.6</v>
      </c>
      <c r="E1162">
        <v>0</v>
      </c>
      <c r="F1162">
        <v>1</v>
      </c>
      <c r="G1162" t="s">
        <v>5</v>
      </c>
      <c r="H1162" t="s">
        <v>5</v>
      </c>
      <c r="L1162">
        <v>0.57743068300004996</v>
      </c>
      <c r="M1162">
        <v>0</v>
      </c>
      <c r="N1162">
        <v>0.57735840605403366</v>
      </c>
      <c r="O1162">
        <v>0</v>
      </c>
    </row>
    <row r="1163" spans="2:15" x14ac:dyDescent="0.25">
      <c r="B1163" t="str">
        <f t="shared" si="18"/>
        <v>PT100010.001</v>
      </c>
      <c r="C1163" t="s">
        <v>733</v>
      </c>
      <c r="D1163">
        <v>1E-3</v>
      </c>
      <c r="E1163">
        <v>204.44399999999999</v>
      </c>
      <c r="F1163">
        <v>1</v>
      </c>
      <c r="G1163" t="s">
        <v>5</v>
      </c>
      <c r="H1163" t="s">
        <v>5</v>
      </c>
      <c r="L1163">
        <v>0.5774910590398421</v>
      </c>
      <c r="M1163">
        <v>0</v>
      </c>
      <c r="N1163">
        <v>0.57739645001018336</v>
      </c>
      <c r="O1163">
        <v>0</v>
      </c>
    </row>
    <row r="1164" spans="2:15" x14ac:dyDescent="0.25">
      <c r="B1164" t="str">
        <f t="shared" si="18"/>
        <v>PT10001204.445</v>
      </c>
      <c r="C1164" t="s">
        <v>733</v>
      </c>
      <c r="D1164">
        <v>204.44499999999999</v>
      </c>
      <c r="E1164">
        <v>426.66699999999997</v>
      </c>
      <c r="F1164">
        <v>1</v>
      </c>
      <c r="G1164" t="s">
        <v>5</v>
      </c>
      <c r="H1164" t="s">
        <v>5</v>
      </c>
      <c r="L1164">
        <v>0.57752853842234897</v>
      </c>
      <c r="M1164">
        <v>0</v>
      </c>
      <c r="N1164">
        <v>0.57743393553345868</v>
      </c>
      <c r="O1164">
        <v>0</v>
      </c>
    </row>
    <row r="1165" spans="2:15" x14ac:dyDescent="0.25">
      <c r="B1165" t="str">
        <f t="shared" si="18"/>
        <v>PT10001426.668</v>
      </c>
      <c r="C1165" t="s">
        <v>733</v>
      </c>
      <c r="D1165">
        <v>426.66800000000001</v>
      </c>
      <c r="E1165">
        <v>648.88900000000001</v>
      </c>
      <c r="F1165">
        <v>1</v>
      </c>
      <c r="G1165" t="s">
        <v>5</v>
      </c>
      <c r="H1165" t="s">
        <v>5</v>
      </c>
      <c r="L1165">
        <v>0.57778319848240156</v>
      </c>
      <c r="M1165">
        <v>0</v>
      </c>
      <c r="N1165">
        <v>0.57751786260738636</v>
      </c>
      <c r="O1165">
        <v>0</v>
      </c>
    </row>
    <row r="1166" spans="2:15" x14ac:dyDescent="0.25">
      <c r="B1166" t="str">
        <f t="shared" si="18"/>
        <v>PT10001648.89</v>
      </c>
      <c r="C1166" t="s">
        <v>733</v>
      </c>
      <c r="D1166">
        <v>648.89</v>
      </c>
      <c r="E1166">
        <v>850</v>
      </c>
      <c r="F1166">
        <v>1</v>
      </c>
      <c r="G1166" t="s">
        <v>5</v>
      </c>
      <c r="H1166" t="s">
        <v>5</v>
      </c>
      <c r="L1166">
        <v>0.57778219603591841</v>
      </c>
      <c r="M1166">
        <v>0</v>
      </c>
      <c r="N1166">
        <v>0.57762064436414784</v>
      </c>
      <c r="O1166">
        <v>0</v>
      </c>
    </row>
  </sheetData>
  <pageMargins left="0.7" right="0.7" top="0.75" bottom="0.75" header="0.3" footer="0.3"/>
  <pageSetup orientation="portrait" r:id="rId1"/>
  <customProperties>
    <customPr name="%locator_row%" r:id="rId2"/>
    <customPr name="%startcell%" r:id="rId3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73"/>
  <sheetViews>
    <sheetView workbookViewId="0">
      <selection activeCell="Q65" sqref="Q65"/>
    </sheetView>
  </sheetViews>
  <sheetFormatPr defaultRowHeight="15" x14ac:dyDescent="0.25"/>
  <cols>
    <col min="1" max="1" width="20" customWidth="1"/>
    <col min="2" max="2" width="35.28515625" customWidth="1"/>
    <col min="3" max="3" width="13.5703125" customWidth="1"/>
    <col min="4" max="4" width="12.85546875" customWidth="1"/>
    <col min="5" max="5" width="12.5703125" customWidth="1"/>
    <col min="6" max="6" width="14" customWidth="1"/>
    <col min="7" max="7" width="12.140625" customWidth="1"/>
    <col min="8" max="8" width="14" customWidth="1"/>
    <col min="9" max="9" width="11.42578125" customWidth="1"/>
  </cols>
  <sheetData>
    <row r="1" spans="1:15" x14ac:dyDescent="0.25">
      <c r="A1" s="161" t="s">
        <v>141</v>
      </c>
      <c r="B1" s="120">
        <v>44250</v>
      </c>
      <c r="C1" s="158" t="s">
        <v>56</v>
      </c>
    </row>
    <row r="2" spans="1:15" x14ac:dyDescent="0.25"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</row>
    <row r="3" spans="1:15" x14ac:dyDescent="0.25">
      <c r="B3" s="160" t="s">
        <v>734</v>
      </c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</row>
    <row r="4" spans="1:15" x14ac:dyDescent="0.25">
      <c r="B4" t="s">
        <v>735</v>
      </c>
      <c r="C4" t="s">
        <v>721</v>
      </c>
      <c r="D4">
        <v>0</v>
      </c>
      <c r="E4">
        <v>1E-3</v>
      </c>
      <c r="F4">
        <v>1E-8</v>
      </c>
      <c r="G4" t="s">
        <v>87</v>
      </c>
      <c r="H4" t="s">
        <v>8</v>
      </c>
      <c r="L4">
        <v>0.62</v>
      </c>
      <c r="M4">
        <v>4.5</v>
      </c>
      <c r="N4">
        <v>2.7845000000000002E-2</v>
      </c>
      <c r="O4">
        <v>71.95</v>
      </c>
    </row>
    <row r="5" spans="1:15" x14ac:dyDescent="0.25">
      <c r="B5" t="s">
        <v>736</v>
      </c>
      <c r="C5" t="s">
        <v>721</v>
      </c>
      <c r="D5">
        <v>0</v>
      </c>
      <c r="E5">
        <v>1E-3</v>
      </c>
      <c r="F5">
        <v>1.0000000000000001E-7</v>
      </c>
      <c r="G5" t="s">
        <v>87</v>
      </c>
      <c r="H5" t="s">
        <v>8</v>
      </c>
      <c r="L5">
        <v>0.62</v>
      </c>
      <c r="M5">
        <v>4.5</v>
      </c>
      <c r="N5">
        <v>6.2206999999999998E-2</v>
      </c>
      <c r="O5">
        <v>53.073</v>
      </c>
    </row>
    <row r="6" spans="1:15" x14ac:dyDescent="0.25">
      <c r="B6" t="s">
        <v>737</v>
      </c>
      <c r="C6" t="s">
        <v>721</v>
      </c>
      <c r="D6">
        <v>0</v>
      </c>
      <c r="E6">
        <v>1E-3</v>
      </c>
      <c r="F6">
        <v>9.9999999999999995E-7</v>
      </c>
      <c r="G6" t="s">
        <v>87</v>
      </c>
      <c r="H6" t="s">
        <v>8</v>
      </c>
      <c r="L6">
        <v>0.62</v>
      </c>
      <c r="M6">
        <v>4.5</v>
      </c>
      <c r="N6">
        <v>0.58019999999999994</v>
      </c>
      <c r="O6">
        <v>8.2952000000000012</v>
      </c>
    </row>
    <row r="7" spans="1:15" x14ac:dyDescent="0.25">
      <c r="B7" t="s">
        <v>738</v>
      </c>
      <c r="C7" t="s">
        <v>721</v>
      </c>
      <c r="D7">
        <v>0</v>
      </c>
      <c r="E7">
        <v>1E-3</v>
      </c>
      <c r="F7">
        <v>1.0000000000000001E-5</v>
      </c>
      <c r="G7" t="s">
        <v>87</v>
      </c>
      <c r="H7" t="s">
        <v>8</v>
      </c>
      <c r="L7">
        <v>5.8</v>
      </c>
      <c r="M7">
        <v>0.89276</v>
      </c>
      <c r="N7">
        <v>5.8</v>
      </c>
      <c r="O7">
        <v>0.83626</v>
      </c>
    </row>
    <row r="8" spans="1:15" x14ac:dyDescent="0.25">
      <c r="B8" t="s">
        <v>739</v>
      </c>
      <c r="C8" t="s">
        <v>721</v>
      </c>
      <c r="D8">
        <v>0</v>
      </c>
      <c r="E8">
        <v>1E-3</v>
      </c>
      <c r="F8">
        <v>1E-4</v>
      </c>
      <c r="G8" t="s">
        <v>87</v>
      </c>
      <c r="H8" t="s">
        <v>8</v>
      </c>
      <c r="L8">
        <v>58</v>
      </c>
      <c r="M8">
        <v>0.10624</v>
      </c>
      <c r="N8">
        <v>58</v>
      </c>
      <c r="O8">
        <v>8.3632999999999999E-2</v>
      </c>
    </row>
    <row r="9" spans="1:15" x14ac:dyDescent="0.25">
      <c r="B9" t="s">
        <v>740</v>
      </c>
      <c r="C9" t="s">
        <v>721</v>
      </c>
      <c r="D9">
        <v>0</v>
      </c>
      <c r="E9">
        <v>1E-3</v>
      </c>
      <c r="F9">
        <v>1E-3</v>
      </c>
      <c r="G9" t="s">
        <v>87</v>
      </c>
      <c r="H9" t="s">
        <v>8</v>
      </c>
      <c r="L9">
        <v>580</v>
      </c>
      <c r="M9">
        <v>1.7405999999999998E-2</v>
      </c>
      <c r="N9">
        <v>580</v>
      </c>
      <c r="O9">
        <v>8.3633000000000006E-3</v>
      </c>
    </row>
    <row r="10" spans="1:15" x14ac:dyDescent="0.25">
      <c r="B10" t="s">
        <v>741</v>
      </c>
      <c r="C10" t="s">
        <v>721</v>
      </c>
      <c r="D10">
        <v>1E-3</v>
      </c>
      <c r="E10">
        <v>0.01</v>
      </c>
      <c r="F10">
        <v>1E-8</v>
      </c>
      <c r="G10" t="s">
        <v>87</v>
      </c>
      <c r="H10" t="s">
        <v>8</v>
      </c>
      <c r="L10">
        <v>0.62</v>
      </c>
      <c r="M10">
        <v>4.5</v>
      </c>
      <c r="N10">
        <v>6.0671999999999997E-2</v>
      </c>
      <c r="O10">
        <v>48.506</v>
      </c>
    </row>
    <row r="11" spans="1:15" x14ac:dyDescent="0.25">
      <c r="B11" t="s">
        <v>742</v>
      </c>
      <c r="C11" t="s">
        <v>721</v>
      </c>
      <c r="D11">
        <v>1E-3</v>
      </c>
      <c r="E11">
        <v>0.01</v>
      </c>
      <c r="F11">
        <v>1.0000000000000001E-7</v>
      </c>
      <c r="G11" t="s">
        <v>87</v>
      </c>
      <c r="H11" t="s">
        <v>8</v>
      </c>
      <c r="L11">
        <v>0.62</v>
      </c>
      <c r="M11">
        <v>4.5</v>
      </c>
      <c r="N11">
        <v>7.6235999999999998E-2</v>
      </c>
      <c r="O11">
        <v>47.253999999999998</v>
      </c>
    </row>
    <row r="12" spans="1:15" x14ac:dyDescent="0.25">
      <c r="B12" t="s">
        <v>743</v>
      </c>
      <c r="C12" t="s">
        <v>721</v>
      </c>
      <c r="D12">
        <v>1E-3</v>
      </c>
      <c r="E12">
        <v>0.01</v>
      </c>
      <c r="F12">
        <v>9.9999999999999995E-7</v>
      </c>
      <c r="G12" t="s">
        <v>87</v>
      </c>
      <c r="H12" t="s">
        <v>8</v>
      </c>
      <c r="L12">
        <v>0.62</v>
      </c>
      <c r="M12">
        <v>19.154999999999998</v>
      </c>
      <c r="N12">
        <v>0.56724999999999992</v>
      </c>
      <c r="O12">
        <v>22.911999999999999</v>
      </c>
    </row>
    <row r="13" spans="1:15" x14ac:dyDescent="0.25">
      <c r="B13" t="s">
        <v>744</v>
      </c>
      <c r="C13" t="s">
        <v>721</v>
      </c>
      <c r="D13">
        <v>1E-3</v>
      </c>
      <c r="E13">
        <v>0.01</v>
      </c>
      <c r="F13">
        <v>1.0000000000000001E-5</v>
      </c>
      <c r="G13" t="s">
        <v>87</v>
      </c>
      <c r="H13" t="s">
        <v>8</v>
      </c>
      <c r="L13">
        <v>5.7982999999999993</v>
      </c>
      <c r="M13">
        <v>2.7569999999999997</v>
      </c>
      <c r="N13">
        <v>5.7982999999999993</v>
      </c>
      <c r="O13">
        <v>2.7323</v>
      </c>
    </row>
    <row r="14" spans="1:15" x14ac:dyDescent="0.25">
      <c r="B14" t="s">
        <v>745</v>
      </c>
      <c r="C14" t="s">
        <v>721</v>
      </c>
      <c r="D14">
        <v>1E-3</v>
      </c>
      <c r="E14">
        <v>0.01</v>
      </c>
      <c r="F14">
        <v>1E-4</v>
      </c>
      <c r="G14" t="s">
        <v>87</v>
      </c>
      <c r="H14" t="s">
        <v>8</v>
      </c>
      <c r="L14">
        <v>58</v>
      </c>
      <c r="M14">
        <v>0.2838</v>
      </c>
      <c r="N14">
        <v>58</v>
      </c>
      <c r="O14">
        <v>0.27384999999999998</v>
      </c>
    </row>
    <row r="15" spans="1:15" x14ac:dyDescent="0.25">
      <c r="B15" t="s">
        <v>746</v>
      </c>
      <c r="C15" t="s">
        <v>721</v>
      </c>
      <c r="D15">
        <v>1E-3</v>
      </c>
      <c r="E15">
        <v>0.01</v>
      </c>
      <c r="F15">
        <v>1E-3</v>
      </c>
      <c r="G15" t="s">
        <v>87</v>
      </c>
      <c r="H15" t="s">
        <v>8</v>
      </c>
      <c r="L15">
        <v>580</v>
      </c>
      <c r="M15">
        <v>3.1363999999999996E-2</v>
      </c>
      <c r="N15">
        <v>580</v>
      </c>
      <c r="O15">
        <v>2.7385999999999997E-2</v>
      </c>
    </row>
    <row r="16" spans="1:15" x14ac:dyDescent="0.25">
      <c r="B16" t="s">
        <v>747</v>
      </c>
      <c r="C16" t="s">
        <v>721</v>
      </c>
      <c r="D16">
        <v>0.01</v>
      </c>
      <c r="E16">
        <v>0.1</v>
      </c>
      <c r="F16">
        <v>1.0000000000000001E-7</v>
      </c>
      <c r="G16" t="s">
        <v>87</v>
      </c>
      <c r="H16" t="s">
        <v>8</v>
      </c>
      <c r="L16">
        <v>0.48</v>
      </c>
      <c r="M16">
        <v>37</v>
      </c>
      <c r="N16">
        <v>0.47363</v>
      </c>
      <c r="O16">
        <v>36.623999999999995</v>
      </c>
    </row>
    <row r="17" spans="2:15" x14ac:dyDescent="0.25">
      <c r="B17" t="s">
        <v>748</v>
      </c>
      <c r="C17" t="s">
        <v>721</v>
      </c>
      <c r="D17">
        <v>0.01</v>
      </c>
      <c r="E17">
        <v>0.1</v>
      </c>
      <c r="F17">
        <v>9.9999999999999995E-7</v>
      </c>
      <c r="G17" t="s">
        <v>87</v>
      </c>
      <c r="H17" t="s">
        <v>8</v>
      </c>
      <c r="L17">
        <v>0.66959999999999997</v>
      </c>
      <c r="M17">
        <v>35.075000000000003</v>
      </c>
      <c r="N17">
        <v>0.66822999999999999</v>
      </c>
      <c r="O17">
        <v>35.079000000000001</v>
      </c>
    </row>
    <row r="18" spans="2:15" x14ac:dyDescent="0.25">
      <c r="B18" t="s">
        <v>749</v>
      </c>
      <c r="C18" t="s">
        <v>721</v>
      </c>
      <c r="D18">
        <v>0.01</v>
      </c>
      <c r="E18">
        <v>0.1</v>
      </c>
      <c r="F18">
        <v>1.0000000000000001E-5</v>
      </c>
      <c r="G18" t="s">
        <v>87</v>
      </c>
      <c r="H18" t="s">
        <v>8</v>
      </c>
      <c r="L18">
        <v>5.7206999999999999</v>
      </c>
      <c r="M18">
        <v>14.050999999999998</v>
      </c>
      <c r="N18">
        <v>5.7199</v>
      </c>
      <c r="O18">
        <v>14.036</v>
      </c>
    </row>
    <row r="19" spans="2:15" x14ac:dyDescent="0.25">
      <c r="B19" t="s">
        <v>750</v>
      </c>
      <c r="C19" t="s">
        <v>721</v>
      </c>
      <c r="D19">
        <v>0.01</v>
      </c>
      <c r="E19">
        <v>0.1</v>
      </c>
      <c r="F19">
        <v>1E-4</v>
      </c>
      <c r="G19" t="s">
        <v>87</v>
      </c>
      <c r="H19" t="s">
        <v>8</v>
      </c>
      <c r="L19">
        <v>57.991</v>
      </c>
      <c r="M19">
        <v>1.5774000000000001</v>
      </c>
      <c r="N19">
        <v>57.989999999999995</v>
      </c>
      <c r="O19">
        <v>1.5689</v>
      </c>
    </row>
    <row r="20" spans="2:15" x14ac:dyDescent="0.25">
      <c r="B20" t="s">
        <v>751</v>
      </c>
      <c r="C20" t="s">
        <v>721</v>
      </c>
      <c r="D20">
        <v>0.01</v>
      </c>
      <c r="E20">
        <v>0.1</v>
      </c>
      <c r="F20">
        <v>1E-3</v>
      </c>
      <c r="G20" t="s">
        <v>87</v>
      </c>
      <c r="H20" t="s">
        <v>8</v>
      </c>
      <c r="L20">
        <v>580</v>
      </c>
      <c r="M20">
        <v>0.16048999999999999</v>
      </c>
      <c r="N20">
        <v>580</v>
      </c>
      <c r="O20">
        <v>0.15709999999999999</v>
      </c>
    </row>
    <row r="21" spans="2:15" x14ac:dyDescent="0.25">
      <c r="B21" t="s">
        <v>752</v>
      </c>
      <c r="C21" t="s">
        <v>721</v>
      </c>
      <c r="D21">
        <v>0.01</v>
      </c>
      <c r="E21">
        <v>0.1</v>
      </c>
      <c r="F21">
        <v>0.01</v>
      </c>
      <c r="G21" t="s">
        <v>87</v>
      </c>
      <c r="H21" t="s">
        <v>8</v>
      </c>
      <c r="L21">
        <v>5800</v>
      </c>
      <c r="M21">
        <v>1.7067000000000002E-2</v>
      </c>
      <c r="N21">
        <v>5800</v>
      </c>
      <c r="O21">
        <v>1.5710000000000002E-2</v>
      </c>
    </row>
    <row r="22" spans="2:15" x14ac:dyDescent="0.25">
      <c r="B22" t="s">
        <v>753</v>
      </c>
      <c r="C22" t="s">
        <v>721</v>
      </c>
      <c r="D22">
        <v>0.1</v>
      </c>
      <c r="E22">
        <v>1</v>
      </c>
      <c r="F22">
        <v>9.9999999999999995E-7</v>
      </c>
      <c r="G22" t="s">
        <v>87</v>
      </c>
      <c r="H22" t="s">
        <v>8</v>
      </c>
      <c r="L22">
        <v>4.6999999999999993</v>
      </c>
      <c r="M22">
        <v>41</v>
      </c>
      <c r="N22">
        <v>4.6517999999999997</v>
      </c>
      <c r="O22">
        <v>40.781999999999996</v>
      </c>
    </row>
    <row r="23" spans="2:15" x14ac:dyDescent="0.25">
      <c r="B23" t="s">
        <v>754</v>
      </c>
      <c r="C23" t="s">
        <v>721</v>
      </c>
      <c r="D23">
        <v>0.1</v>
      </c>
      <c r="E23">
        <v>1</v>
      </c>
      <c r="F23">
        <v>1.0000000000000001E-5</v>
      </c>
      <c r="G23" t="s">
        <v>87</v>
      </c>
      <c r="H23" t="s">
        <v>8</v>
      </c>
      <c r="L23">
        <v>6.5522999999999998</v>
      </c>
      <c r="M23">
        <v>39.255000000000003</v>
      </c>
      <c r="N23">
        <v>6.5388999999999999</v>
      </c>
      <c r="O23">
        <v>39.26</v>
      </c>
    </row>
    <row r="24" spans="2:15" x14ac:dyDescent="0.25">
      <c r="B24" t="s">
        <v>755</v>
      </c>
      <c r="C24" t="s">
        <v>721</v>
      </c>
      <c r="D24">
        <v>0.1</v>
      </c>
      <c r="E24">
        <v>1</v>
      </c>
      <c r="F24">
        <v>1E-4</v>
      </c>
      <c r="G24" t="s">
        <v>87</v>
      </c>
      <c r="H24" t="s">
        <v>8</v>
      </c>
      <c r="L24">
        <v>56.988999999999997</v>
      </c>
      <c r="M24">
        <v>16.704999999999998</v>
      </c>
      <c r="N24">
        <v>56.980999999999995</v>
      </c>
      <c r="O24">
        <v>16.693000000000001</v>
      </c>
    </row>
    <row r="25" spans="2:15" x14ac:dyDescent="0.25">
      <c r="B25" t="s">
        <v>756</v>
      </c>
      <c r="C25" t="s">
        <v>721</v>
      </c>
      <c r="D25">
        <v>0.1</v>
      </c>
      <c r="E25">
        <v>1</v>
      </c>
      <c r="F25">
        <v>1E-3</v>
      </c>
      <c r="G25" t="s">
        <v>87</v>
      </c>
      <c r="H25" t="s">
        <v>8</v>
      </c>
      <c r="L25">
        <v>579.88</v>
      </c>
      <c r="M25">
        <v>1.9084000000000001</v>
      </c>
      <c r="N25">
        <v>579.88</v>
      </c>
      <c r="O25">
        <v>1.9012</v>
      </c>
    </row>
    <row r="26" spans="2:15" x14ac:dyDescent="0.25">
      <c r="B26" t="s">
        <v>757</v>
      </c>
      <c r="C26" t="s">
        <v>721</v>
      </c>
      <c r="D26">
        <v>0.1</v>
      </c>
      <c r="E26">
        <v>1</v>
      </c>
      <c r="F26">
        <v>0.01</v>
      </c>
      <c r="G26" t="s">
        <v>87</v>
      </c>
      <c r="H26" t="s">
        <v>8</v>
      </c>
      <c r="L26">
        <v>5800</v>
      </c>
      <c r="M26">
        <v>0.19328999999999999</v>
      </c>
      <c r="N26">
        <v>5800</v>
      </c>
      <c r="O26">
        <v>0.19042000000000001</v>
      </c>
    </row>
    <row r="27" spans="2:15" x14ac:dyDescent="0.25">
      <c r="B27" t="s">
        <v>758</v>
      </c>
      <c r="C27" t="s">
        <v>721</v>
      </c>
      <c r="D27">
        <v>0.1</v>
      </c>
      <c r="E27">
        <v>1</v>
      </c>
      <c r="F27">
        <v>0.1</v>
      </c>
      <c r="G27" t="s">
        <v>87</v>
      </c>
      <c r="H27" t="s">
        <v>8</v>
      </c>
      <c r="L27">
        <v>58000</v>
      </c>
      <c r="M27">
        <v>2.0188000000000001E-2</v>
      </c>
      <c r="N27">
        <v>58000</v>
      </c>
      <c r="O27">
        <v>1.9042E-2</v>
      </c>
    </row>
    <row r="28" spans="2:15" x14ac:dyDescent="0.25">
      <c r="B28" t="s">
        <v>759</v>
      </c>
      <c r="C28" t="s">
        <v>721</v>
      </c>
      <c r="D28">
        <v>1</v>
      </c>
      <c r="E28">
        <v>10</v>
      </c>
      <c r="F28">
        <v>1.0000000000000001E-5</v>
      </c>
      <c r="G28" t="s">
        <v>87</v>
      </c>
      <c r="H28" t="s">
        <v>8</v>
      </c>
      <c r="L28">
        <v>47</v>
      </c>
      <c r="M28">
        <v>35</v>
      </c>
      <c r="N28">
        <v>46.375999999999998</v>
      </c>
      <c r="O28">
        <v>34.813000000000002</v>
      </c>
    </row>
    <row r="29" spans="2:15" x14ac:dyDescent="0.25">
      <c r="B29" t="s">
        <v>760</v>
      </c>
      <c r="C29" t="s">
        <v>721</v>
      </c>
      <c r="D29">
        <v>1</v>
      </c>
      <c r="E29">
        <v>10</v>
      </c>
      <c r="F29">
        <v>1E-4</v>
      </c>
      <c r="G29" t="s">
        <v>87</v>
      </c>
      <c r="H29" t="s">
        <v>8</v>
      </c>
      <c r="L29">
        <v>66.457999999999998</v>
      </c>
      <c r="M29">
        <v>33.231999999999999</v>
      </c>
      <c r="N29">
        <v>66.382000000000005</v>
      </c>
      <c r="O29">
        <v>33.231999999999999</v>
      </c>
    </row>
    <row r="30" spans="2:15" x14ac:dyDescent="0.25">
      <c r="B30" t="s">
        <v>761</v>
      </c>
      <c r="C30" t="s">
        <v>721</v>
      </c>
      <c r="D30">
        <v>1</v>
      </c>
      <c r="E30">
        <v>10</v>
      </c>
      <c r="F30">
        <v>1E-3</v>
      </c>
      <c r="G30" t="s">
        <v>87</v>
      </c>
      <c r="H30" t="s">
        <v>8</v>
      </c>
      <c r="L30">
        <v>572.80999999999995</v>
      </c>
      <c r="M30">
        <v>12.879</v>
      </c>
      <c r="N30">
        <v>572.76</v>
      </c>
      <c r="O30">
        <v>12.867000000000001</v>
      </c>
    </row>
    <row r="31" spans="2:15" x14ac:dyDescent="0.25">
      <c r="B31" t="s">
        <v>762</v>
      </c>
      <c r="C31" t="s">
        <v>721</v>
      </c>
      <c r="D31">
        <v>1</v>
      </c>
      <c r="E31">
        <v>10</v>
      </c>
      <c r="F31">
        <v>0.01</v>
      </c>
      <c r="G31" t="s">
        <v>87</v>
      </c>
      <c r="H31" t="s">
        <v>8</v>
      </c>
      <c r="L31">
        <v>5799.2000000000007</v>
      </c>
      <c r="M31">
        <v>1.4325000000000001</v>
      </c>
      <c r="N31">
        <v>5799.1</v>
      </c>
      <c r="O31">
        <v>1.4258999999999999</v>
      </c>
    </row>
    <row r="32" spans="2:15" x14ac:dyDescent="0.25">
      <c r="B32" t="s">
        <v>763</v>
      </c>
      <c r="C32" t="s">
        <v>721</v>
      </c>
      <c r="D32">
        <v>1</v>
      </c>
      <c r="E32">
        <v>10</v>
      </c>
      <c r="F32">
        <v>0.1</v>
      </c>
      <c r="G32" t="s">
        <v>87</v>
      </c>
      <c r="H32" t="s">
        <v>8</v>
      </c>
      <c r="L32">
        <v>58000</v>
      </c>
      <c r="M32">
        <v>0.1454</v>
      </c>
      <c r="N32">
        <v>58000</v>
      </c>
      <c r="O32">
        <v>0.14276</v>
      </c>
    </row>
    <row r="33" spans="2:20" x14ac:dyDescent="0.25">
      <c r="B33" t="s">
        <v>764</v>
      </c>
      <c r="C33" t="s">
        <v>721</v>
      </c>
      <c r="D33">
        <v>1</v>
      </c>
      <c r="E33">
        <v>10</v>
      </c>
      <c r="F33">
        <v>1</v>
      </c>
      <c r="G33" t="s">
        <v>87</v>
      </c>
      <c r="H33" t="s">
        <v>8</v>
      </c>
      <c r="L33">
        <v>580000</v>
      </c>
      <c r="M33">
        <v>1.5330999999999999E-2</v>
      </c>
      <c r="N33">
        <v>580000</v>
      </c>
      <c r="O33">
        <v>1.4276E-2</v>
      </c>
    </row>
    <row r="34" spans="2:20" x14ac:dyDescent="0.25">
      <c r="B34" t="s">
        <v>765</v>
      </c>
      <c r="C34" t="s">
        <v>721</v>
      </c>
      <c r="D34">
        <v>10</v>
      </c>
      <c r="E34">
        <v>100</v>
      </c>
      <c r="F34">
        <v>1E-4</v>
      </c>
      <c r="G34" t="s">
        <v>87</v>
      </c>
      <c r="H34" t="s">
        <v>168</v>
      </c>
      <c r="L34">
        <v>0.57999999999999996</v>
      </c>
      <c r="M34">
        <v>4.1000000000000002E-2</v>
      </c>
      <c r="N34">
        <v>0.57894999999999996</v>
      </c>
      <c r="O34">
        <v>4.0740999999999999E-2</v>
      </c>
    </row>
    <row r="35" spans="2:20" x14ac:dyDescent="0.25">
      <c r="B35" t="s">
        <v>766</v>
      </c>
      <c r="C35" t="s">
        <v>721</v>
      </c>
      <c r="D35">
        <v>10</v>
      </c>
      <c r="E35">
        <v>100</v>
      </c>
      <c r="F35">
        <v>1E-3</v>
      </c>
      <c r="G35" t="s">
        <v>87</v>
      </c>
      <c r="H35" t="s">
        <v>168</v>
      </c>
      <c r="L35">
        <v>0.74949999999999994</v>
      </c>
      <c r="M35">
        <v>3.9399000000000003E-2</v>
      </c>
      <c r="N35">
        <v>0.74878999999999996</v>
      </c>
      <c r="O35">
        <v>3.9399000000000003E-2</v>
      </c>
    </row>
    <row r="36" spans="2:20" x14ac:dyDescent="0.25">
      <c r="B36" t="s">
        <v>767</v>
      </c>
      <c r="C36" t="s">
        <v>721</v>
      </c>
      <c r="D36">
        <v>10</v>
      </c>
      <c r="E36">
        <v>100</v>
      </c>
      <c r="F36">
        <v>0.01</v>
      </c>
      <c r="G36" t="s">
        <v>87</v>
      </c>
      <c r="H36" t="s">
        <v>168</v>
      </c>
      <c r="L36">
        <v>5.7108999999999996</v>
      </c>
      <c r="M36">
        <v>1.7264000000000002E-2</v>
      </c>
      <c r="N36">
        <v>5.7104999999999997</v>
      </c>
      <c r="O36">
        <v>1.7250999999999999E-2</v>
      </c>
    </row>
    <row r="37" spans="2:20" x14ac:dyDescent="0.25">
      <c r="B37" t="s">
        <v>768</v>
      </c>
      <c r="C37" t="s">
        <v>721</v>
      </c>
      <c r="D37">
        <v>10</v>
      </c>
      <c r="E37">
        <v>100</v>
      </c>
      <c r="F37">
        <v>0.1</v>
      </c>
      <c r="G37" t="s">
        <v>87</v>
      </c>
      <c r="H37" t="s">
        <v>168</v>
      </c>
      <c r="L37">
        <v>57.988999999999997</v>
      </c>
      <c r="M37">
        <v>1.9846E-3</v>
      </c>
      <c r="N37">
        <v>57.988999999999997</v>
      </c>
      <c r="O37">
        <v>1.9773E-3</v>
      </c>
    </row>
    <row r="38" spans="2:20" x14ac:dyDescent="0.25">
      <c r="B38" t="s">
        <v>769</v>
      </c>
      <c r="C38" t="s">
        <v>721</v>
      </c>
      <c r="D38">
        <v>10</v>
      </c>
      <c r="E38">
        <v>100</v>
      </c>
      <c r="F38">
        <v>1</v>
      </c>
      <c r="G38" t="s">
        <v>87</v>
      </c>
      <c r="H38" t="s">
        <v>168</v>
      </c>
      <c r="L38">
        <v>580</v>
      </c>
      <c r="M38">
        <v>2.0100000000000001E-4</v>
      </c>
      <c r="N38">
        <v>580</v>
      </c>
      <c r="O38">
        <v>1.9806000000000001E-4</v>
      </c>
    </row>
    <row r="39" spans="2:20" x14ac:dyDescent="0.25">
      <c r="B39" t="s">
        <v>1035</v>
      </c>
      <c r="C39" t="s">
        <v>112</v>
      </c>
      <c r="D39">
        <v>0</v>
      </c>
      <c r="E39">
        <v>1</v>
      </c>
      <c r="F39">
        <v>1.0000000000000001E-9</v>
      </c>
      <c r="G39" t="s">
        <v>89</v>
      </c>
      <c r="H39" t="s">
        <v>723</v>
      </c>
      <c r="L39">
        <v>3</v>
      </c>
      <c r="M39">
        <v>120</v>
      </c>
      <c r="N39">
        <v>2.3273220000000001</v>
      </c>
      <c r="O39">
        <v>80.813122000000007</v>
      </c>
    </row>
    <row r="40" spans="2:20" x14ac:dyDescent="0.25">
      <c r="B40" t="s">
        <v>1036</v>
      </c>
      <c r="C40" t="s">
        <v>112</v>
      </c>
      <c r="D40">
        <v>0</v>
      </c>
      <c r="E40">
        <v>1</v>
      </c>
      <c r="F40">
        <v>1E-8</v>
      </c>
      <c r="G40" t="s">
        <v>89</v>
      </c>
      <c r="H40" t="s">
        <v>723</v>
      </c>
      <c r="L40">
        <v>3</v>
      </c>
      <c r="M40">
        <v>120</v>
      </c>
      <c r="N40">
        <v>3.963721</v>
      </c>
      <c r="O40">
        <v>79.376769999999993</v>
      </c>
    </row>
    <row r="41" spans="2:20" x14ac:dyDescent="0.25">
      <c r="B41" t="s">
        <v>1037</v>
      </c>
      <c r="C41" t="s">
        <v>112</v>
      </c>
      <c r="D41">
        <v>0</v>
      </c>
      <c r="E41">
        <v>1</v>
      </c>
      <c r="F41">
        <v>9.9999999999999995E-8</v>
      </c>
      <c r="G41" t="s">
        <v>89</v>
      </c>
      <c r="H41" t="s">
        <v>723</v>
      </c>
      <c r="L41">
        <v>63.692799999999998</v>
      </c>
      <c r="M41">
        <v>62.65943</v>
      </c>
      <c r="N41">
        <v>54.207389999999997</v>
      </c>
      <c r="O41">
        <v>47.163209999999999</v>
      </c>
    </row>
    <row r="42" spans="2:20" x14ac:dyDescent="0.25">
      <c r="B42" t="s">
        <v>277</v>
      </c>
      <c r="C42" t="s">
        <v>112</v>
      </c>
      <c r="D42">
        <v>0</v>
      </c>
      <c r="E42">
        <v>1</v>
      </c>
      <c r="F42">
        <v>9.9999999999999995E-7</v>
      </c>
      <c r="G42" t="s">
        <v>89</v>
      </c>
      <c r="H42" t="s">
        <v>723</v>
      </c>
      <c r="L42">
        <v>600.322</v>
      </c>
      <c r="M42">
        <v>96.480810000000005</v>
      </c>
      <c r="N42">
        <v>579.44470000000001</v>
      </c>
      <c r="O42">
        <v>6.4835799999999999</v>
      </c>
    </row>
    <row r="43" spans="2:20" x14ac:dyDescent="0.25">
      <c r="B43" t="s">
        <v>279</v>
      </c>
      <c r="C43" t="s">
        <v>112</v>
      </c>
      <c r="D43">
        <v>0</v>
      </c>
      <c r="E43">
        <v>1</v>
      </c>
      <c r="F43">
        <v>1.0000000000000001E-5</v>
      </c>
      <c r="G43" t="s">
        <v>89</v>
      </c>
      <c r="H43" t="s">
        <v>278</v>
      </c>
      <c r="L43">
        <v>5.8513329999999995</v>
      </c>
      <c r="M43">
        <v>0.24804960000000001</v>
      </c>
      <c r="N43">
        <v>5.799944</v>
      </c>
      <c r="O43">
        <v>6.5169000000000002E-4</v>
      </c>
      <c r="Q43">
        <f>L43/1000</f>
        <v>5.8513329999999994E-3</v>
      </c>
      <c r="R43">
        <f t="shared" ref="R43:T43" si="0">M43/1000</f>
        <v>2.4804960000000001E-4</v>
      </c>
      <c r="S43">
        <f t="shared" si="0"/>
        <v>5.7999439999999996E-3</v>
      </c>
      <c r="T43">
        <f t="shared" si="0"/>
        <v>6.5168999999999998E-7</v>
      </c>
    </row>
    <row r="44" spans="2:20" x14ac:dyDescent="0.25">
      <c r="B44" t="s">
        <v>1038</v>
      </c>
      <c r="C44" t="s">
        <v>112</v>
      </c>
      <c r="D44">
        <v>1</v>
      </c>
      <c r="E44">
        <v>10</v>
      </c>
      <c r="F44">
        <v>1E-8</v>
      </c>
      <c r="G44" t="s">
        <v>89</v>
      </c>
      <c r="H44" t="s">
        <v>723</v>
      </c>
      <c r="L44">
        <v>24.035060000000001</v>
      </c>
      <c r="M44">
        <v>69.213539999999995</v>
      </c>
      <c r="N44">
        <v>23.295500000000001</v>
      </c>
      <c r="O44">
        <v>69.264219999999995</v>
      </c>
    </row>
    <row r="45" spans="2:20" x14ac:dyDescent="0.25">
      <c r="B45" t="s">
        <v>1039</v>
      </c>
      <c r="C45" t="s">
        <v>112</v>
      </c>
      <c r="D45">
        <v>1</v>
      </c>
      <c r="E45">
        <v>10</v>
      </c>
      <c r="F45">
        <v>9.9999999999999995E-8</v>
      </c>
      <c r="G45" t="s">
        <v>89</v>
      </c>
      <c r="H45" t="s">
        <v>723</v>
      </c>
      <c r="L45">
        <v>66.558580000000006</v>
      </c>
      <c r="M45">
        <v>66.055710000000005</v>
      </c>
      <c r="N45">
        <v>41.389360000000003</v>
      </c>
      <c r="O45">
        <v>67.687049999999999</v>
      </c>
    </row>
    <row r="46" spans="2:20" x14ac:dyDescent="0.25">
      <c r="B46" t="s">
        <v>1040</v>
      </c>
      <c r="C46" t="s">
        <v>112</v>
      </c>
      <c r="D46">
        <v>1</v>
      </c>
      <c r="E46">
        <v>10</v>
      </c>
      <c r="F46">
        <v>9.9999999999999995E-7</v>
      </c>
      <c r="G46" t="s">
        <v>89</v>
      </c>
      <c r="H46" t="s">
        <v>723</v>
      </c>
      <c r="L46">
        <v>643.21469999999999</v>
      </c>
      <c r="M46">
        <v>54.750869999999999</v>
      </c>
      <c r="N46">
        <v>550.19219999999996</v>
      </c>
      <c r="O46">
        <v>37.11835</v>
      </c>
    </row>
    <row r="47" spans="2:20" x14ac:dyDescent="0.25">
      <c r="B47" t="s">
        <v>1041</v>
      </c>
      <c r="C47" t="s">
        <v>112</v>
      </c>
      <c r="D47">
        <v>1</v>
      </c>
      <c r="E47">
        <v>10</v>
      </c>
      <c r="F47">
        <v>1.0000000000000001E-5</v>
      </c>
      <c r="G47" t="s">
        <v>89</v>
      </c>
      <c r="H47" t="s">
        <v>278</v>
      </c>
      <c r="L47">
        <v>6.0044399999999998</v>
      </c>
      <c r="M47">
        <v>9.5075640000000003E-2</v>
      </c>
      <c r="N47">
        <v>5.7959269999999998</v>
      </c>
      <c r="O47">
        <v>4.8090289999999994E-3</v>
      </c>
      <c r="Q47">
        <f>L47/1000</f>
        <v>6.0044399999999998E-3</v>
      </c>
      <c r="R47">
        <f t="shared" ref="R47:T47" si="1">M47/1000</f>
        <v>9.5075639999999998E-5</v>
      </c>
      <c r="S47">
        <f t="shared" si="1"/>
        <v>5.7959270000000002E-3</v>
      </c>
      <c r="T47">
        <f t="shared" si="1"/>
        <v>4.8090289999999994E-6</v>
      </c>
    </row>
    <row r="48" spans="2:20" x14ac:dyDescent="0.25">
      <c r="B48" t="s">
        <v>1042</v>
      </c>
      <c r="C48" t="s">
        <v>112</v>
      </c>
      <c r="D48">
        <v>1</v>
      </c>
      <c r="E48">
        <v>10</v>
      </c>
      <c r="F48">
        <v>1E-4</v>
      </c>
      <c r="G48" t="s">
        <v>89</v>
      </c>
      <c r="H48" t="s">
        <v>278</v>
      </c>
      <c r="L48">
        <v>58.513469999999998</v>
      </c>
      <c r="M48">
        <v>0.2478889</v>
      </c>
      <c r="N48">
        <v>57.999589999999998</v>
      </c>
      <c r="O48">
        <v>4.8273899999999999E-4</v>
      </c>
      <c r="Q48">
        <f>L48/1000</f>
        <v>5.8513469999999998E-2</v>
      </c>
      <c r="R48">
        <f t="shared" ref="R48" si="2">M48/1000</f>
        <v>2.4788890000000002E-4</v>
      </c>
      <c r="S48">
        <f t="shared" ref="S48" si="3">N48/1000</f>
        <v>5.7999589999999997E-2</v>
      </c>
      <c r="T48">
        <f t="shared" ref="T48" si="4">O48/1000</f>
        <v>4.8273899999999997E-7</v>
      </c>
    </row>
    <row r="49" spans="2:20" x14ac:dyDescent="0.25">
      <c r="B49" t="s">
        <v>1043</v>
      </c>
      <c r="C49" t="s">
        <v>112</v>
      </c>
      <c r="D49">
        <v>10</v>
      </c>
      <c r="E49">
        <v>100</v>
      </c>
      <c r="F49">
        <v>9.9999999999999995E-8</v>
      </c>
      <c r="G49" t="s">
        <v>89</v>
      </c>
      <c r="H49" t="s">
        <v>278</v>
      </c>
      <c r="L49">
        <v>0.24035100000000001</v>
      </c>
      <c r="M49">
        <v>6.9213999999999998E-2</v>
      </c>
      <c r="N49">
        <v>0.232955</v>
      </c>
      <c r="O49">
        <v>6.9264000000000006E-2</v>
      </c>
    </row>
    <row r="50" spans="2:20" x14ac:dyDescent="0.25">
      <c r="B50" t="s">
        <v>1044</v>
      </c>
      <c r="C50" t="s">
        <v>112</v>
      </c>
      <c r="D50">
        <v>10</v>
      </c>
      <c r="E50">
        <v>100</v>
      </c>
      <c r="F50">
        <v>9.9999999999999995E-7</v>
      </c>
      <c r="G50" t="s">
        <v>89</v>
      </c>
      <c r="H50" t="s">
        <v>278</v>
      </c>
      <c r="L50">
        <v>0.66558600000000001</v>
      </c>
      <c r="M50">
        <v>6.6056000000000004E-2</v>
      </c>
      <c r="N50">
        <v>0.41389399999999998</v>
      </c>
      <c r="O50">
        <v>6.7686999999999997E-2</v>
      </c>
    </row>
    <row r="51" spans="2:20" x14ac:dyDescent="0.25">
      <c r="B51" t="s">
        <v>1045</v>
      </c>
      <c r="C51" t="s">
        <v>112</v>
      </c>
      <c r="D51">
        <v>10</v>
      </c>
      <c r="E51">
        <v>100</v>
      </c>
      <c r="F51">
        <v>1.0000000000000001E-5</v>
      </c>
      <c r="G51" t="s">
        <v>89</v>
      </c>
      <c r="H51" t="s">
        <v>278</v>
      </c>
      <c r="L51">
        <v>6.4321469999999996</v>
      </c>
      <c r="M51">
        <v>5.4751000000000001E-2</v>
      </c>
      <c r="N51">
        <v>5.5019220000000004</v>
      </c>
      <c r="O51">
        <v>3.7117999999999998E-2</v>
      </c>
    </row>
    <row r="52" spans="2:20" x14ac:dyDescent="0.25">
      <c r="B52" t="s">
        <v>1046</v>
      </c>
      <c r="C52" t="s">
        <v>112</v>
      </c>
      <c r="D52">
        <v>10</v>
      </c>
      <c r="E52">
        <v>100</v>
      </c>
      <c r="F52">
        <v>1E-4</v>
      </c>
      <c r="G52" t="s">
        <v>89</v>
      </c>
      <c r="H52" t="s">
        <v>278</v>
      </c>
      <c r="L52">
        <v>60.044400000000003</v>
      </c>
      <c r="M52">
        <v>9.5075999999999994E-2</v>
      </c>
      <c r="N52">
        <v>57.959269999999997</v>
      </c>
      <c r="O52">
        <v>4.8089999999999999E-3</v>
      </c>
    </row>
    <row r="53" spans="2:20" x14ac:dyDescent="0.25">
      <c r="B53" t="s">
        <v>1047</v>
      </c>
      <c r="C53" t="s">
        <v>112</v>
      </c>
      <c r="D53">
        <v>10</v>
      </c>
      <c r="E53">
        <v>100</v>
      </c>
      <c r="F53">
        <v>1E-3</v>
      </c>
      <c r="G53" t="s">
        <v>89</v>
      </c>
      <c r="H53" t="s">
        <v>278</v>
      </c>
      <c r="L53">
        <v>585.13469999999995</v>
      </c>
      <c r="M53">
        <v>0.247889</v>
      </c>
      <c r="N53">
        <v>579.99590000000001</v>
      </c>
      <c r="O53">
        <v>4.8299999999999998E-4</v>
      </c>
    </row>
    <row r="54" spans="2:20" x14ac:dyDescent="0.25">
      <c r="B54" t="s">
        <v>1048</v>
      </c>
      <c r="C54" t="s">
        <v>112</v>
      </c>
      <c r="D54">
        <v>100</v>
      </c>
      <c r="E54">
        <v>1</v>
      </c>
      <c r="F54">
        <v>1E-3</v>
      </c>
      <c r="G54" t="s">
        <v>770</v>
      </c>
      <c r="H54" t="s">
        <v>278</v>
      </c>
      <c r="L54">
        <v>2.4035060000000001</v>
      </c>
      <c r="M54">
        <v>6.9213999999999998E-2</v>
      </c>
      <c r="N54">
        <v>2.3295499999999998</v>
      </c>
      <c r="O54">
        <v>6.9264000000000006E-2</v>
      </c>
    </row>
    <row r="55" spans="2:20" x14ac:dyDescent="0.25">
      <c r="B55" t="s">
        <v>1049</v>
      </c>
      <c r="C55" t="s">
        <v>112</v>
      </c>
      <c r="D55">
        <v>100</v>
      </c>
      <c r="E55">
        <v>1</v>
      </c>
      <c r="F55">
        <v>0.01</v>
      </c>
      <c r="G55" t="s">
        <v>770</v>
      </c>
      <c r="H55" t="s">
        <v>278</v>
      </c>
      <c r="L55">
        <v>6.6558580000000003</v>
      </c>
      <c r="M55">
        <v>6.6056000000000004E-2</v>
      </c>
      <c r="N55">
        <v>4.1389360000000002</v>
      </c>
      <c r="O55">
        <v>6.7686999999999997E-2</v>
      </c>
    </row>
    <row r="56" spans="2:20" x14ac:dyDescent="0.25">
      <c r="B56" t="s">
        <v>1050</v>
      </c>
      <c r="C56" t="s">
        <v>112</v>
      </c>
      <c r="D56">
        <v>100</v>
      </c>
      <c r="E56">
        <v>1</v>
      </c>
      <c r="F56">
        <v>0.1</v>
      </c>
      <c r="G56" t="s">
        <v>770</v>
      </c>
      <c r="H56" t="s">
        <v>278</v>
      </c>
      <c r="L56">
        <v>64.321470000000005</v>
      </c>
      <c r="M56">
        <v>5.4751000000000001E-2</v>
      </c>
      <c r="N56">
        <v>55.019219999999997</v>
      </c>
      <c r="O56">
        <v>3.7117999999999998E-2</v>
      </c>
    </row>
    <row r="57" spans="2:20" x14ac:dyDescent="0.25">
      <c r="B57" t="s">
        <v>1051</v>
      </c>
      <c r="C57" t="s">
        <v>112</v>
      </c>
      <c r="D57">
        <v>100</v>
      </c>
      <c r="E57">
        <v>1</v>
      </c>
      <c r="F57">
        <v>1</v>
      </c>
      <c r="G57" t="s">
        <v>770</v>
      </c>
      <c r="H57" t="s">
        <v>278</v>
      </c>
      <c r="L57">
        <v>600.44399999999996</v>
      </c>
      <c r="M57">
        <v>9.5075999999999994E-2</v>
      </c>
      <c r="N57">
        <v>579.59270000000004</v>
      </c>
      <c r="O57">
        <v>4.8089999999999999E-3</v>
      </c>
    </row>
    <row r="58" spans="2:20" x14ac:dyDescent="0.25">
      <c r="B58" t="s">
        <v>1052</v>
      </c>
      <c r="C58" t="s">
        <v>112</v>
      </c>
      <c r="D58">
        <v>100</v>
      </c>
      <c r="E58">
        <v>1</v>
      </c>
      <c r="F58">
        <v>10</v>
      </c>
      <c r="G58" t="s">
        <v>770</v>
      </c>
      <c r="H58" t="s">
        <v>299</v>
      </c>
      <c r="L58">
        <v>5.8513470999999999</v>
      </c>
      <c r="M58">
        <v>2.47889E-4</v>
      </c>
      <c r="N58">
        <v>5.7999590999999997</v>
      </c>
      <c r="O58">
        <v>4.8299999999999997E-7</v>
      </c>
      <c r="Q58">
        <f>L58/1000</f>
        <v>5.8513471000000003E-3</v>
      </c>
      <c r="R58">
        <f t="shared" ref="R58:T58" si="5">M58/1000</f>
        <v>2.47889E-7</v>
      </c>
      <c r="S58">
        <f t="shared" si="5"/>
        <v>5.7999591E-3</v>
      </c>
      <c r="T58">
        <f t="shared" si="5"/>
        <v>4.8299999999999999E-10</v>
      </c>
    </row>
    <row r="59" spans="2:20" x14ac:dyDescent="0.25">
      <c r="B59" t="s">
        <v>1053</v>
      </c>
      <c r="C59" t="s">
        <v>112</v>
      </c>
      <c r="D59">
        <v>1</v>
      </c>
      <c r="E59">
        <v>10</v>
      </c>
      <c r="F59">
        <v>0.01</v>
      </c>
      <c r="G59" t="s">
        <v>770</v>
      </c>
      <c r="H59" t="s">
        <v>278</v>
      </c>
      <c r="L59">
        <v>24.035060000000001</v>
      </c>
      <c r="M59">
        <v>6.9213999999999998E-2</v>
      </c>
      <c r="N59">
        <v>23.295500000000001</v>
      </c>
      <c r="O59">
        <v>6.9264000000000006E-2</v>
      </c>
    </row>
    <row r="60" spans="2:20" x14ac:dyDescent="0.25">
      <c r="B60" t="s">
        <v>1054</v>
      </c>
      <c r="C60" t="s">
        <v>112</v>
      </c>
      <c r="D60">
        <v>1</v>
      </c>
      <c r="E60">
        <v>10</v>
      </c>
      <c r="F60">
        <v>0.1</v>
      </c>
      <c r="G60" t="s">
        <v>770</v>
      </c>
      <c r="H60" t="s">
        <v>278</v>
      </c>
      <c r="L60">
        <v>66.558580000000006</v>
      </c>
      <c r="M60">
        <v>6.6056000000000004E-2</v>
      </c>
      <c r="N60">
        <v>41.389360000000003</v>
      </c>
      <c r="O60">
        <v>6.7687999999999998E-2</v>
      </c>
    </row>
    <row r="61" spans="2:20" x14ac:dyDescent="0.25">
      <c r="B61" t="s">
        <v>1055</v>
      </c>
      <c r="C61" t="s">
        <v>112</v>
      </c>
      <c r="D61">
        <v>1</v>
      </c>
      <c r="E61">
        <v>10</v>
      </c>
      <c r="F61">
        <v>1</v>
      </c>
      <c r="G61" t="s">
        <v>770</v>
      </c>
      <c r="H61" t="s">
        <v>278</v>
      </c>
      <c r="L61">
        <v>643.21469999999999</v>
      </c>
      <c r="M61">
        <v>5.4751000000000001E-2</v>
      </c>
      <c r="N61">
        <v>550.19200000000001</v>
      </c>
      <c r="O61">
        <v>3.7117999999999998E-2</v>
      </c>
    </row>
    <row r="62" spans="2:20" x14ac:dyDescent="0.25">
      <c r="B62" t="s">
        <v>1056</v>
      </c>
      <c r="C62" t="s">
        <v>112</v>
      </c>
      <c r="D62">
        <v>1</v>
      </c>
      <c r="E62">
        <v>10</v>
      </c>
      <c r="F62">
        <v>10</v>
      </c>
      <c r="G62" t="s">
        <v>770</v>
      </c>
      <c r="H62" t="s">
        <v>299</v>
      </c>
      <c r="L62">
        <v>6.0044399999999998</v>
      </c>
      <c r="M62">
        <v>9.5075999999999996E-5</v>
      </c>
      <c r="N62">
        <v>5.7959269999999998</v>
      </c>
      <c r="O62">
        <v>4.809E-6</v>
      </c>
      <c r="Q62">
        <f>L62/1000</f>
        <v>6.0044399999999998E-3</v>
      </c>
      <c r="R62">
        <f t="shared" ref="R62:T62" si="6">M62/1000</f>
        <v>9.5075999999999997E-8</v>
      </c>
      <c r="S62">
        <f t="shared" si="6"/>
        <v>5.7959270000000002E-3</v>
      </c>
      <c r="T62">
        <f t="shared" si="6"/>
        <v>4.8090000000000002E-9</v>
      </c>
    </row>
    <row r="63" spans="2:20" x14ac:dyDescent="0.25">
      <c r="B63" t="s">
        <v>1057</v>
      </c>
      <c r="C63" t="s">
        <v>112</v>
      </c>
      <c r="D63">
        <v>1</v>
      </c>
      <c r="E63">
        <v>10</v>
      </c>
      <c r="F63">
        <v>100</v>
      </c>
      <c r="G63" t="s">
        <v>770</v>
      </c>
      <c r="H63" t="s">
        <v>299</v>
      </c>
      <c r="L63">
        <v>58.513469999999998</v>
      </c>
      <c r="M63">
        <v>2.47889E-4</v>
      </c>
      <c r="N63">
        <v>57.999589999999998</v>
      </c>
      <c r="O63">
        <v>4.8299999999999997E-7</v>
      </c>
      <c r="Q63">
        <f>L63/1000</f>
        <v>5.8513469999999998E-2</v>
      </c>
      <c r="R63">
        <f t="shared" ref="R63" si="7">M63/1000</f>
        <v>2.47889E-7</v>
      </c>
      <c r="S63">
        <f t="shared" ref="S63" si="8">N63/1000</f>
        <v>5.7999589999999997E-2</v>
      </c>
      <c r="T63">
        <f t="shared" ref="T63" si="9">O63/1000</f>
        <v>4.8299999999999999E-10</v>
      </c>
    </row>
    <row r="64" spans="2:20" x14ac:dyDescent="0.25">
      <c r="B64" t="s">
        <v>1058</v>
      </c>
      <c r="C64" t="s">
        <v>112</v>
      </c>
      <c r="D64">
        <v>10</v>
      </c>
      <c r="E64">
        <v>100</v>
      </c>
      <c r="F64">
        <v>0.1</v>
      </c>
      <c r="G64" t="s">
        <v>770</v>
      </c>
      <c r="H64" t="s">
        <v>299</v>
      </c>
      <c r="L64">
        <v>0.46937299999999998</v>
      </c>
      <c r="M64">
        <v>6.9200000000000002E-5</v>
      </c>
      <c r="N64">
        <v>0.46348800000000001</v>
      </c>
      <c r="O64">
        <v>6.9300000000000004E-5</v>
      </c>
    </row>
    <row r="65" spans="2:20" x14ac:dyDescent="0.25">
      <c r="B65" t="s">
        <v>1059</v>
      </c>
      <c r="C65" t="s">
        <v>112</v>
      </c>
      <c r="D65">
        <v>10</v>
      </c>
      <c r="E65">
        <v>100</v>
      </c>
      <c r="F65">
        <v>1</v>
      </c>
      <c r="G65" t="s">
        <v>770</v>
      </c>
      <c r="H65" t="s">
        <v>299</v>
      </c>
      <c r="L65">
        <v>0.82927600000000001</v>
      </c>
      <c r="M65">
        <v>6.6699999999999995E-5</v>
      </c>
      <c r="N65">
        <v>0.61212599999999995</v>
      </c>
      <c r="O65">
        <v>6.8100000000000002E-5</v>
      </c>
    </row>
    <row r="66" spans="2:20" x14ac:dyDescent="0.25">
      <c r="B66" t="s">
        <v>1060</v>
      </c>
      <c r="C66" t="s">
        <v>112</v>
      </c>
      <c r="D66">
        <v>10</v>
      </c>
      <c r="E66">
        <v>100</v>
      </c>
      <c r="F66">
        <v>10</v>
      </c>
      <c r="G66" t="s">
        <v>770</v>
      </c>
      <c r="H66" t="s">
        <v>299</v>
      </c>
      <c r="L66">
        <v>6.4546739999999998</v>
      </c>
      <c r="M66">
        <v>5.5899999999999997E-5</v>
      </c>
      <c r="N66">
        <v>5.527107</v>
      </c>
      <c r="O66">
        <v>3.8699999999999999E-5</v>
      </c>
    </row>
    <row r="67" spans="2:20" x14ac:dyDescent="0.25">
      <c r="B67" t="s">
        <v>1061</v>
      </c>
      <c r="C67" t="s">
        <v>112</v>
      </c>
      <c r="D67">
        <v>10</v>
      </c>
      <c r="E67">
        <v>100</v>
      </c>
      <c r="F67">
        <v>100</v>
      </c>
      <c r="G67" t="s">
        <v>770</v>
      </c>
      <c r="H67" t="s">
        <v>299</v>
      </c>
      <c r="L67">
        <v>60.046087</v>
      </c>
      <c r="M67">
        <v>9.5299999999999999E-5</v>
      </c>
      <c r="N67">
        <v>57.96067</v>
      </c>
      <c r="O67">
        <v>5.0900000000000004E-6</v>
      </c>
    </row>
    <row r="68" spans="2:20" x14ac:dyDescent="0.25">
      <c r="B68" t="s">
        <v>1062</v>
      </c>
      <c r="C68" t="s">
        <v>112</v>
      </c>
      <c r="D68">
        <v>10</v>
      </c>
      <c r="E68">
        <v>100</v>
      </c>
      <c r="F68">
        <v>1000</v>
      </c>
      <c r="G68" t="s">
        <v>770</v>
      </c>
      <c r="H68" t="s">
        <v>299</v>
      </c>
      <c r="L68">
        <v>585.13490000000002</v>
      </c>
      <c r="M68">
        <v>2.4800000000000001E-4</v>
      </c>
      <c r="N68">
        <v>579.99599999999998</v>
      </c>
      <c r="O68">
        <v>5.0999999999999999E-7</v>
      </c>
    </row>
    <row r="69" spans="2:20" x14ac:dyDescent="0.25">
      <c r="B69" t="s">
        <v>1063</v>
      </c>
      <c r="C69" t="s">
        <v>112</v>
      </c>
      <c r="D69">
        <v>100</v>
      </c>
      <c r="E69">
        <v>1</v>
      </c>
      <c r="F69">
        <v>1000</v>
      </c>
      <c r="G69" t="s">
        <v>770</v>
      </c>
      <c r="H69" t="s">
        <v>299</v>
      </c>
      <c r="L69">
        <v>5</v>
      </c>
      <c r="M69">
        <v>8.0500000000000005E-5</v>
      </c>
      <c r="N69">
        <v>4.633432</v>
      </c>
      <c r="O69">
        <v>8.0799999999999999E-5</v>
      </c>
    </row>
    <row r="70" spans="2:20" x14ac:dyDescent="0.25">
      <c r="B70" t="s">
        <v>1064</v>
      </c>
      <c r="C70" t="s">
        <v>112</v>
      </c>
      <c r="D70">
        <v>100</v>
      </c>
      <c r="E70">
        <v>1</v>
      </c>
      <c r="F70">
        <v>10000</v>
      </c>
      <c r="G70" t="s">
        <v>770</v>
      </c>
      <c r="H70" t="s">
        <v>299</v>
      </c>
      <c r="L70">
        <v>8.0349120000000003</v>
      </c>
      <c r="M70">
        <v>7.8399999999999995E-5</v>
      </c>
      <c r="N70">
        <v>5.9988400000000004</v>
      </c>
      <c r="O70">
        <v>7.9599999999999997E-5</v>
      </c>
    </row>
    <row r="71" spans="2:20" x14ac:dyDescent="0.25">
      <c r="B71" t="s">
        <v>1065</v>
      </c>
      <c r="C71" t="s">
        <v>112</v>
      </c>
      <c r="D71">
        <v>100</v>
      </c>
      <c r="E71">
        <v>1</v>
      </c>
      <c r="F71">
        <v>100000</v>
      </c>
      <c r="G71" t="s">
        <v>770</v>
      </c>
      <c r="H71" t="s">
        <v>299</v>
      </c>
      <c r="L71">
        <v>63.945030000000003</v>
      </c>
      <c r="M71">
        <v>6.3899999999999995E-5</v>
      </c>
      <c r="N71">
        <v>54.496929999999999</v>
      </c>
      <c r="O71">
        <v>4.88E-5</v>
      </c>
    </row>
    <row r="72" spans="2:20" x14ac:dyDescent="0.25">
      <c r="B72" t="s">
        <v>1066</v>
      </c>
      <c r="C72" t="s">
        <v>112</v>
      </c>
      <c r="D72">
        <v>100</v>
      </c>
      <c r="E72">
        <v>1</v>
      </c>
      <c r="F72">
        <v>1000000</v>
      </c>
      <c r="G72" t="s">
        <v>770</v>
      </c>
      <c r="H72" t="s">
        <v>299</v>
      </c>
      <c r="L72">
        <v>600.33960000000002</v>
      </c>
      <c r="M72">
        <v>9.6700000000000006E-5</v>
      </c>
      <c r="N72">
        <v>579.45889999999997</v>
      </c>
      <c r="O72">
        <v>6.8000000000000001E-6</v>
      </c>
    </row>
    <row r="73" spans="2:20" x14ac:dyDescent="0.25">
      <c r="B73" t="s">
        <v>1067</v>
      </c>
      <c r="C73" t="s">
        <v>112</v>
      </c>
      <c r="D73">
        <v>100</v>
      </c>
      <c r="E73">
        <v>1</v>
      </c>
      <c r="F73">
        <v>10000000</v>
      </c>
      <c r="G73" t="s">
        <v>770</v>
      </c>
      <c r="H73" t="s">
        <v>324</v>
      </c>
      <c r="L73">
        <v>5.8513339999999996</v>
      </c>
      <c r="M73">
        <v>2.481E-7</v>
      </c>
      <c r="N73">
        <v>5.7999460000000003</v>
      </c>
      <c r="O73">
        <v>6.9E-10</v>
      </c>
      <c r="Q73">
        <f>L73/1000</f>
        <v>5.8513339999999997E-3</v>
      </c>
      <c r="R73">
        <f t="shared" ref="R73:T73" si="10">M73/1000</f>
        <v>2.481E-10</v>
      </c>
      <c r="S73">
        <f t="shared" si="10"/>
        <v>5.7999460000000003E-3</v>
      </c>
      <c r="T73">
        <f t="shared" si="10"/>
        <v>6.8999999999999999E-13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63"/>
  <sheetViews>
    <sheetView workbookViewId="0">
      <selection activeCell="C2" sqref="C2"/>
    </sheetView>
  </sheetViews>
  <sheetFormatPr defaultRowHeight="15" x14ac:dyDescent="0.25"/>
  <cols>
    <col min="2" max="2" width="24.140625" customWidth="1"/>
    <col min="3" max="3" width="24.42578125" customWidth="1"/>
    <col min="4" max="4" width="13.5703125" customWidth="1"/>
    <col min="5" max="5" width="12.85546875" customWidth="1"/>
    <col min="6" max="6" width="12.5703125" customWidth="1"/>
    <col min="7" max="7" width="14" customWidth="1"/>
    <col min="8" max="8" width="12.140625" customWidth="1"/>
    <col min="9" max="9" width="14" customWidth="1"/>
  </cols>
  <sheetData>
    <row r="1" spans="1:16" x14ac:dyDescent="0.25">
      <c r="A1" t="s">
        <v>141</v>
      </c>
      <c r="B1" s="120">
        <v>44250</v>
      </c>
      <c r="C1" s="158" t="s">
        <v>69</v>
      </c>
    </row>
    <row r="2" spans="1:16" x14ac:dyDescent="0.25"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1:16" x14ac:dyDescent="0.25">
      <c r="B3" s="160" t="s">
        <v>734</v>
      </c>
      <c r="C3" s="67" t="s">
        <v>142</v>
      </c>
      <c r="D3" s="67" t="s">
        <v>143</v>
      </c>
      <c r="E3" s="67" t="s">
        <v>144</v>
      </c>
      <c r="F3" s="67" t="s">
        <v>145</v>
      </c>
      <c r="G3" s="67" t="s">
        <v>146</v>
      </c>
      <c r="H3" s="67" t="s">
        <v>147</v>
      </c>
      <c r="I3" s="67" t="s">
        <v>148</v>
      </c>
      <c r="J3" s="67" t="s">
        <v>149</v>
      </c>
      <c r="K3" s="67" t="s">
        <v>150</v>
      </c>
      <c r="L3" s="67" t="s">
        <v>151</v>
      </c>
      <c r="M3" s="67" t="s">
        <v>62</v>
      </c>
      <c r="N3" s="67" t="s">
        <v>152</v>
      </c>
      <c r="O3" s="67" t="s">
        <v>153</v>
      </c>
      <c r="P3" s="67"/>
    </row>
    <row r="4" spans="1:16" x14ac:dyDescent="0.25">
      <c r="B4" t="s">
        <v>156</v>
      </c>
      <c r="C4" t="s">
        <v>108</v>
      </c>
      <c r="D4">
        <v>0</v>
      </c>
      <c r="E4">
        <v>0.1</v>
      </c>
      <c r="F4">
        <v>9.9999999999999995E-7</v>
      </c>
      <c r="G4" t="s">
        <v>87</v>
      </c>
      <c r="H4" t="s">
        <v>8</v>
      </c>
      <c r="L4">
        <v>12</v>
      </c>
      <c r="M4">
        <v>92</v>
      </c>
      <c r="N4">
        <v>11.624000000000001</v>
      </c>
      <c r="O4">
        <v>92.067999999999998</v>
      </c>
    </row>
    <row r="5" spans="1:16" x14ac:dyDescent="0.25">
      <c r="B5" t="s">
        <v>157</v>
      </c>
      <c r="C5" t="s">
        <v>108</v>
      </c>
      <c r="D5">
        <v>0</v>
      </c>
      <c r="E5">
        <v>0.1</v>
      </c>
      <c r="F5">
        <v>1.0000000000000001E-5</v>
      </c>
      <c r="G5" t="s">
        <v>87</v>
      </c>
      <c r="H5" t="s">
        <v>8</v>
      </c>
      <c r="L5">
        <v>12.962999999999999</v>
      </c>
      <c r="M5">
        <v>86.429000000000002</v>
      </c>
      <c r="N5">
        <v>12.956</v>
      </c>
      <c r="O5">
        <v>86.457999999999998</v>
      </c>
    </row>
    <row r="6" spans="1:16" x14ac:dyDescent="0.25">
      <c r="B6" t="s">
        <v>158</v>
      </c>
      <c r="C6" t="s">
        <v>108</v>
      </c>
      <c r="D6">
        <v>0</v>
      </c>
      <c r="E6">
        <v>0.1</v>
      </c>
      <c r="F6">
        <v>1E-4</v>
      </c>
      <c r="G6" t="s">
        <v>87</v>
      </c>
      <c r="H6" t="s">
        <v>8</v>
      </c>
      <c r="L6">
        <v>58.889000000000003</v>
      </c>
      <c r="M6">
        <v>24.899000000000001</v>
      </c>
      <c r="N6">
        <v>58.883000000000003</v>
      </c>
      <c r="O6">
        <v>24.902000000000001</v>
      </c>
    </row>
    <row r="7" spans="1:16" x14ac:dyDescent="0.25">
      <c r="B7" t="s">
        <v>159</v>
      </c>
      <c r="C7" t="s">
        <v>108</v>
      </c>
      <c r="D7">
        <v>0</v>
      </c>
      <c r="E7">
        <v>0.1</v>
      </c>
      <c r="F7">
        <v>1E-3</v>
      </c>
      <c r="G7" t="s">
        <v>87</v>
      </c>
      <c r="H7" t="s">
        <v>8</v>
      </c>
      <c r="L7">
        <v>577.47</v>
      </c>
      <c r="M7">
        <v>2.5928</v>
      </c>
      <c r="N7">
        <v>577.47</v>
      </c>
      <c r="O7">
        <v>2.5928</v>
      </c>
    </row>
    <row r="8" spans="1:16" x14ac:dyDescent="0.25">
      <c r="B8" t="s">
        <v>160</v>
      </c>
      <c r="C8" t="s">
        <v>108</v>
      </c>
      <c r="D8">
        <v>0</v>
      </c>
      <c r="E8">
        <v>0.1</v>
      </c>
      <c r="F8">
        <v>0.01</v>
      </c>
      <c r="G8" t="s">
        <v>87</v>
      </c>
      <c r="H8" t="s">
        <v>8</v>
      </c>
      <c r="L8">
        <v>5773.6</v>
      </c>
      <c r="M8">
        <v>0.25939000000000001</v>
      </c>
      <c r="N8">
        <v>5773.6</v>
      </c>
      <c r="O8">
        <v>0.25939000000000001</v>
      </c>
    </row>
    <row r="9" spans="1:16" x14ac:dyDescent="0.25">
      <c r="B9" t="s">
        <v>771</v>
      </c>
      <c r="C9" t="s">
        <v>108</v>
      </c>
      <c r="D9">
        <v>0.1</v>
      </c>
      <c r="E9">
        <v>1</v>
      </c>
      <c r="F9">
        <v>1.0000000000000001E-5</v>
      </c>
      <c r="G9" t="s">
        <v>87</v>
      </c>
      <c r="H9" t="s">
        <v>8</v>
      </c>
      <c r="L9">
        <v>36</v>
      </c>
      <c r="M9">
        <v>92</v>
      </c>
      <c r="N9">
        <v>35.884999999999998</v>
      </c>
      <c r="O9">
        <v>91.647999999999996</v>
      </c>
    </row>
    <row r="10" spans="1:16" x14ac:dyDescent="0.25">
      <c r="B10" t="s">
        <v>772</v>
      </c>
      <c r="C10" t="s">
        <v>108</v>
      </c>
      <c r="D10">
        <v>0.1</v>
      </c>
      <c r="E10">
        <v>1</v>
      </c>
      <c r="F10">
        <v>1E-4</v>
      </c>
      <c r="G10" t="s">
        <v>87</v>
      </c>
      <c r="H10" t="s">
        <v>8</v>
      </c>
      <c r="L10">
        <v>65.685000000000002</v>
      </c>
      <c r="M10">
        <v>74.286000000000001</v>
      </c>
      <c r="N10">
        <v>65.573999999999998</v>
      </c>
      <c r="O10">
        <v>74.301000000000002</v>
      </c>
    </row>
    <row r="11" spans="1:16" x14ac:dyDescent="0.25">
      <c r="B11" t="s">
        <v>773</v>
      </c>
      <c r="C11" t="s">
        <v>108</v>
      </c>
      <c r="D11">
        <v>0.1</v>
      </c>
      <c r="E11">
        <v>1</v>
      </c>
      <c r="F11">
        <v>1E-3</v>
      </c>
      <c r="G11" t="s">
        <v>87</v>
      </c>
      <c r="H11" t="s">
        <v>8</v>
      </c>
      <c r="L11">
        <v>577.78</v>
      </c>
      <c r="M11">
        <v>13.555</v>
      </c>
      <c r="N11">
        <v>577.73</v>
      </c>
      <c r="O11">
        <v>13.515000000000001</v>
      </c>
    </row>
    <row r="12" spans="1:16" x14ac:dyDescent="0.25">
      <c r="B12" t="s">
        <v>774</v>
      </c>
      <c r="C12" t="s">
        <v>108</v>
      </c>
      <c r="D12">
        <v>0.1</v>
      </c>
      <c r="E12">
        <v>1</v>
      </c>
      <c r="F12">
        <v>0.01</v>
      </c>
      <c r="G12" t="s">
        <v>87</v>
      </c>
      <c r="H12" t="s">
        <v>8</v>
      </c>
      <c r="L12">
        <v>5773.6</v>
      </c>
      <c r="M12">
        <v>1.3866000000000001</v>
      </c>
      <c r="N12">
        <v>5773.6</v>
      </c>
      <c r="O12">
        <v>1.3695999999999999</v>
      </c>
    </row>
    <row r="13" spans="1:16" x14ac:dyDescent="0.25">
      <c r="B13" t="s">
        <v>775</v>
      </c>
      <c r="C13" t="s">
        <v>108</v>
      </c>
      <c r="D13">
        <v>0.1</v>
      </c>
      <c r="E13">
        <v>1</v>
      </c>
      <c r="F13">
        <v>0.1</v>
      </c>
      <c r="G13" t="s">
        <v>87</v>
      </c>
      <c r="H13" t="s">
        <v>8</v>
      </c>
      <c r="L13">
        <v>57736</v>
      </c>
      <c r="M13">
        <v>0.14379</v>
      </c>
      <c r="N13">
        <v>57736</v>
      </c>
      <c r="O13">
        <v>0.13697999999999999</v>
      </c>
    </row>
    <row r="14" spans="1:16" x14ac:dyDescent="0.25">
      <c r="B14" t="s">
        <v>776</v>
      </c>
      <c r="C14" t="s">
        <v>108</v>
      </c>
      <c r="D14">
        <v>1</v>
      </c>
      <c r="E14">
        <v>10</v>
      </c>
      <c r="F14">
        <v>1E-4</v>
      </c>
      <c r="G14" t="s">
        <v>87</v>
      </c>
      <c r="H14" t="s">
        <v>8</v>
      </c>
      <c r="L14">
        <v>360</v>
      </c>
      <c r="M14">
        <v>92</v>
      </c>
      <c r="N14">
        <v>354.54</v>
      </c>
      <c r="O14">
        <v>91.828999999999994</v>
      </c>
    </row>
    <row r="15" spans="1:16" x14ac:dyDescent="0.25">
      <c r="B15" t="s">
        <v>777</v>
      </c>
      <c r="C15" t="s">
        <v>108</v>
      </c>
      <c r="D15">
        <v>1</v>
      </c>
      <c r="E15">
        <v>10</v>
      </c>
      <c r="F15">
        <v>1E-3</v>
      </c>
      <c r="G15" t="s">
        <v>87</v>
      </c>
      <c r="H15" t="s">
        <v>8</v>
      </c>
      <c r="L15">
        <v>653.72</v>
      </c>
      <c r="M15">
        <v>74.370999999999995</v>
      </c>
      <c r="N15">
        <v>653.16999999999996</v>
      </c>
      <c r="O15">
        <v>74.328999999999994</v>
      </c>
    </row>
    <row r="16" spans="1:16" x14ac:dyDescent="0.25">
      <c r="B16" t="s">
        <v>778</v>
      </c>
      <c r="C16" t="s">
        <v>108</v>
      </c>
      <c r="D16">
        <v>1</v>
      </c>
      <c r="E16">
        <v>10</v>
      </c>
      <c r="F16">
        <v>0.01</v>
      </c>
      <c r="G16" t="s">
        <v>87</v>
      </c>
      <c r="H16" t="s">
        <v>8</v>
      </c>
      <c r="L16">
        <v>5777.2</v>
      </c>
      <c r="M16">
        <v>13.558999999999999</v>
      </c>
      <c r="N16">
        <v>5777</v>
      </c>
      <c r="O16">
        <v>13.491</v>
      </c>
    </row>
    <row r="17" spans="2:15" x14ac:dyDescent="0.25">
      <c r="B17" t="s">
        <v>779</v>
      </c>
      <c r="C17" t="s">
        <v>108</v>
      </c>
      <c r="D17">
        <v>1</v>
      </c>
      <c r="E17">
        <v>10</v>
      </c>
      <c r="F17">
        <v>0.1</v>
      </c>
      <c r="G17" t="s">
        <v>87</v>
      </c>
      <c r="H17" t="s">
        <v>8</v>
      </c>
      <c r="L17">
        <v>57736</v>
      </c>
      <c r="M17">
        <v>1.3954</v>
      </c>
      <c r="N17">
        <v>57736</v>
      </c>
      <c r="O17">
        <v>13.496</v>
      </c>
    </row>
    <row r="18" spans="2:15" x14ac:dyDescent="0.25">
      <c r="B18" t="s">
        <v>780</v>
      </c>
      <c r="C18" t="s">
        <v>108</v>
      </c>
      <c r="D18">
        <v>1</v>
      </c>
      <c r="E18">
        <v>10</v>
      </c>
      <c r="F18">
        <v>1</v>
      </c>
      <c r="G18" t="s">
        <v>87</v>
      </c>
      <c r="H18" t="s">
        <v>8</v>
      </c>
      <c r="L18">
        <v>577360</v>
      </c>
      <c r="M18">
        <v>0.14807999999999999</v>
      </c>
      <c r="N18">
        <v>577360</v>
      </c>
      <c r="O18">
        <v>13.497</v>
      </c>
    </row>
    <row r="19" spans="2:15" x14ac:dyDescent="0.25">
      <c r="B19" t="s">
        <v>781</v>
      </c>
      <c r="C19" t="s">
        <v>108</v>
      </c>
      <c r="D19">
        <v>10</v>
      </c>
      <c r="E19">
        <v>100</v>
      </c>
      <c r="F19">
        <v>1E-3</v>
      </c>
      <c r="G19" t="s">
        <v>87</v>
      </c>
      <c r="H19" t="s">
        <v>168</v>
      </c>
      <c r="L19">
        <v>6.8</v>
      </c>
      <c r="M19">
        <v>8.2000000000000003E-2</v>
      </c>
      <c r="N19">
        <v>6.7337999999999996</v>
      </c>
      <c r="O19">
        <v>8.2464999999999997E-2</v>
      </c>
    </row>
    <row r="20" spans="2:15" x14ac:dyDescent="0.25">
      <c r="B20" t="s">
        <v>782</v>
      </c>
      <c r="C20" t="s">
        <v>108</v>
      </c>
      <c r="D20">
        <v>10</v>
      </c>
      <c r="E20">
        <v>100</v>
      </c>
      <c r="F20">
        <v>0.01</v>
      </c>
      <c r="G20" t="s">
        <v>87</v>
      </c>
      <c r="H20" t="s">
        <v>168</v>
      </c>
      <c r="L20">
        <v>8.7739999999999991</v>
      </c>
      <c r="M20">
        <v>7.2816000000000006E-2</v>
      </c>
      <c r="N20">
        <v>8.766</v>
      </c>
      <c r="O20">
        <v>7.2780999999999998E-2</v>
      </c>
    </row>
    <row r="21" spans="2:15" x14ac:dyDescent="0.25">
      <c r="B21" t="s">
        <v>783</v>
      </c>
      <c r="C21" t="s">
        <v>108</v>
      </c>
      <c r="D21">
        <v>10</v>
      </c>
      <c r="E21">
        <v>100</v>
      </c>
      <c r="F21">
        <v>0.1</v>
      </c>
      <c r="G21" t="s">
        <v>87</v>
      </c>
      <c r="H21" t="s">
        <v>168</v>
      </c>
      <c r="L21">
        <v>58.072000000000003</v>
      </c>
      <c r="M21">
        <v>1.5845000000000001E-2</v>
      </c>
      <c r="N21">
        <v>58.067999999999998</v>
      </c>
      <c r="O21">
        <v>1.5768999999999998E-2</v>
      </c>
    </row>
    <row r="22" spans="2:15" x14ac:dyDescent="0.25">
      <c r="B22" t="s">
        <v>784</v>
      </c>
      <c r="C22" t="s">
        <v>108</v>
      </c>
      <c r="D22">
        <v>10</v>
      </c>
      <c r="E22">
        <v>100</v>
      </c>
      <c r="F22">
        <v>1</v>
      </c>
      <c r="G22" t="s">
        <v>87</v>
      </c>
      <c r="H22" t="s">
        <v>168</v>
      </c>
      <c r="L22">
        <v>577.39</v>
      </c>
      <c r="M22">
        <v>1.642E-3</v>
      </c>
      <c r="N22">
        <v>577.39</v>
      </c>
      <c r="O22">
        <v>1.609E-3</v>
      </c>
    </row>
    <row r="23" spans="2:15" x14ac:dyDescent="0.25">
      <c r="B23" t="s">
        <v>785</v>
      </c>
      <c r="C23" t="s">
        <v>108</v>
      </c>
      <c r="D23">
        <v>10</v>
      </c>
      <c r="E23">
        <v>100</v>
      </c>
      <c r="F23">
        <v>10</v>
      </c>
      <c r="G23" t="s">
        <v>87</v>
      </c>
      <c r="H23" t="s">
        <v>168</v>
      </c>
      <c r="L23">
        <v>5773.6</v>
      </c>
      <c r="M23">
        <v>1.74E-4</v>
      </c>
      <c r="N23">
        <v>5773.6</v>
      </c>
      <c r="O23">
        <v>1.6100000000000001E-4</v>
      </c>
    </row>
    <row r="24" spans="2:15" x14ac:dyDescent="0.25">
      <c r="B24" t="s">
        <v>786</v>
      </c>
      <c r="C24" t="s">
        <v>108</v>
      </c>
      <c r="D24">
        <v>100</v>
      </c>
      <c r="E24">
        <v>1020</v>
      </c>
      <c r="F24">
        <v>0.01</v>
      </c>
      <c r="G24" t="s">
        <v>87</v>
      </c>
      <c r="H24" t="s">
        <v>168</v>
      </c>
      <c r="L24">
        <v>36</v>
      </c>
      <c r="M24">
        <v>9.1999999999999998E-2</v>
      </c>
      <c r="N24">
        <v>35.843000000000004</v>
      </c>
      <c r="O24">
        <v>9.1772000000000006E-2</v>
      </c>
    </row>
    <row r="25" spans="2:15" x14ac:dyDescent="0.25">
      <c r="B25" t="s">
        <v>787</v>
      </c>
      <c r="C25" t="s">
        <v>108</v>
      </c>
      <c r="D25">
        <v>100</v>
      </c>
      <c r="E25">
        <v>1020</v>
      </c>
      <c r="F25">
        <v>0.1</v>
      </c>
      <c r="G25" t="s">
        <v>87</v>
      </c>
      <c r="H25" t="s">
        <v>168</v>
      </c>
      <c r="L25">
        <v>65.632000000000005</v>
      </c>
      <c r="M25">
        <v>7.4630000000000002E-2</v>
      </c>
      <c r="N25">
        <v>65.525000000000006</v>
      </c>
      <c r="O25">
        <v>7.4607999999999994E-2</v>
      </c>
    </row>
    <row r="26" spans="2:15" x14ac:dyDescent="0.25">
      <c r="B26" t="s">
        <v>788</v>
      </c>
      <c r="C26" t="s">
        <v>108</v>
      </c>
      <c r="D26">
        <v>100</v>
      </c>
      <c r="E26">
        <v>1020</v>
      </c>
      <c r="F26">
        <v>1</v>
      </c>
      <c r="G26" t="s">
        <v>87</v>
      </c>
      <c r="H26" t="s">
        <v>168</v>
      </c>
      <c r="L26">
        <v>577.76</v>
      </c>
      <c r="M26">
        <v>1.3752E-2</v>
      </c>
      <c r="N26">
        <v>577.71</v>
      </c>
      <c r="O26">
        <v>1.3677E-2</v>
      </c>
    </row>
    <row r="27" spans="2:15" x14ac:dyDescent="0.25">
      <c r="B27" t="s">
        <v>789</v>
      </c>
      <c r="C27" t="s">
        <v>108</v>
      </c>
      <c r="D27">
        <v>100</v>
      </c>
      <c r="E27">
        <v>1020</v>
      </c>
      <c r="F27">
        <v>10</v>
      </c>
      <c r="G27" t="s">
        <v>87</v>
      </c>
      <c r="H27" t="s">
        <v>168</v>
      </c>
      <c r="L27">
        <v>5773.6</v>
      </c>
      <c r="M27">
        <v>1.418E-3</v>
      </c>
      <c r="N27">
        <v>5773.6</v>
      </c>
      <c r="O27">
        <v>1.3860000000000001E-3</v>
      </c>
    </row>
    <row r="28" spans="2:15" x14ac:dyDescent="0.25">
      <c r="B28" t="s">
        <v>790</v>
      </c>
      <c r="C28" t="s">
        <v>108</v>
      </c>
      <c r="D28">
        <v>100</v>
      </c>
      <c r="E28">
        <v>1020</v>
      </c>
      <c r="F28">
        <v>100</v>
      </c>
      <c r="G28" t="s">
        <v>87</v>
      </c>
      <c r="H28" t="s">
        <v>168</v>
      </c>
      <c r="L28">
        <v>57736</v>
      </c>
      <c r="M28">
        <v>1.5100000000000001E-4</v>
      </c>
      <c r="N28">
        <v>57736</v>
      </c>
      <c r="O28">
        <v>1.3899999999999999E-4</v>
      </c>
    </row>
    <row r="29" spans="2:15" x14ac:dyDescent="0.25">
      <c r="B29" t="s">
        <v>185</v>
      </c>
      <c r="C29" t="s">
        <v>110</v>
      </c>
      <c r="D29">
        <v>0</v>
      </c>
      <c r="E29">
        <v>1E-4</v>
      </c>
      <c r="F29">
        <v>1.0000000000000001E-9</v>
      </c>
      <c r="G29" t="s">
        <v>186</v>
      </c>
      <c r="H29" t="s">
        <v>722</v>
      </c>
      <c r="L29">
        <v>35</v>
      </c>
      <c r="M29">
        <v>350000</v>
      </c>
      <c r="N29">
        <v>34.933</v>
      </c>
      <c r="O29">
        <v>349170</v>
      </c>
    </row>
    <row r="30" spans="2:15" x14ac:dyDescent="0.25">
      <c r="B30" t="s">
        <v>187</v>
      </c>
      <c r="C30" t="s">
        <v>110</v>
      </c>
      <c r="D30">
        <v>0</v>
      </c>
      <c r="E30">
        <v>1E-4</v>
      </c>
      <c r="F30">
        <v>1E-8</v>
      </c>
      <c r="G30" t="s">
        <v>186</v>
      </c>
      <c r="H30" t="s">
        <v>722</v>
      </c>
      <c r="L30">
        <v>35.368000000000002</v>
      </c>
      <c r="M30">
        <v>346810</v>
      </c>
      <c r="N30">
        <v>35.366</v>
      </c>
      <c r="O30">
        <v>346810</v>
      </c>
    </row>
    <row r="31" spans="2:15" x14ac:dyDescent="0.25">
      <c r="B31" t="s">
        <v>188</v>
      </c>
      <c r="C31" t="s">
        <v>110</v>
      </c>
      <c r="D31">
        <v>0</v>
      </c>
      <c r="E31">
        <v>1E-4</v>
      </c>
      <c r="F31">
        <v>9.9999999999999995E-8</v>
      </c>
      <c r="G31" t="s">
        <v>186</v>
      </c>
      <c r="H31" t="s">
        <v>722</v>
      </c>
      <c r="L31">
        <v>67.34</v>
      </c>
      <c r="M31">
        <v>230750</v>
      </c>
      <c r="N31">
        <v>67.335999999999999</v>
      </c>
      <c r="O31">
        <v>230720</v>
      </c>
    </row>
    <row r="32" spans="2:15" x14ac:dyDescent="0.25">
      <c r="B32" t="s">
        <v>189</v>
      </c>
      <c r="C32" t="s">
        <v>110</v>
      </c>
      <c r="D32">
        <v>0</v>
      </c>
      <c r="E32">
        <v>1E-4</v>
      </c>
      <c r="F32">
        <v>9.9999999999999995E-7</v>
      </c>
      <c r="G32" t="s">
        <v>186</v>
      </c>
      <c r="H32" t="s">
        <v>722</v>
      </c>
      <c r="L32">
        <v>578.4</v>
      </c>
      <c r="M32">
        <v>31405</v>
      </c>
      <c r="N32">
        <v>578.39</v>
      </c>
      <c r="O32">
        <v>31376</v>
      </c>
    </row>
    <row r="33" spans="2:15" x14ac:dyDescent="0.25">
      <c r="B33" t="s">
        <v>71</v>
      </c>
      <c r="C33" t="s">
        <v>110</v>
      </c>
      <c r="D33">
        <v>0</v>
      </c>
      <c r="E33">
        <v>1E-4</v>
      </c>
      <c r="F33">
        <v>1.0000000000000001E-5</v>
      </c>
      <c r="G33" t="s">
        <v>186</v>
      </c>
      <c r="H33" t="s">
        <v>722</v>
      </c>
      <c r="L33">
        <v>5773.7</v>
      </c>
      <c r="M33">
        <v>3163.2</v>
      </c>
      <c r="N33">
        <v>5773.7</v>
      </c>
      <c r="O33">
        <v>3151.6</v>
      </c>
    </row>
    <row r="34" spans="2:15" x14ac:dyDescent="0.25">
      <c r="B34" t="s">
        <v>791</v>
      </c>
      <c r="C34" t="s">
        <v>110</v>
      </c>
      <c r="D34">
        <v>1E-4</v>
      </c>
      <c r="E34">
        <v>1E-3</v>
      </c>
      <c r="F34">
        <v>1E-8</v>
      </c>
      <c r="G34" t="s">
        <v>186</v>
      </c>
      <c r="H34" t="s">
        <v>722</v>
      </c>
      <c r="L34">
        <v>120</v>
      </c>
      <c r="M34">
        <v>350000</v>
      </c>
      <c r="N34">
        <v>115.86</v>
      </c>
      <c r="O34">
        <v>347000</v>
      </c>
    </row>
    <row r="35" spans="2:15" x14ac:dyDescent="0.25">
      <c r="B35" t="s">
        <v>792</v>
      </c>
      <c r="C35" t="s">
        <v>110</v>
      </c>
      <c r="D35">
        <v>1E-4</v>
      </c>
      <c r="E35">
        <v>1E-3</v>
      </c>
      <c r="F35">
        <v>9.9999999999999995E-8</v>
      </c>
      <c r="G35" t="s">
        <v>186</v>
      </c>
      <c r="H35" t="s">
        <v>722</v>
      </c>
      <c r="L35">
        <v>127.29</v>
      </c>
      <c r="M35">
        <v>339170</v>
      </c>
      <c r="N35">
        <v>127.24</v>
      </c>
      <c r="O35">
        <v>339180</v>
      </c>
    </row>
    <row r="36" spans="2:15" x14ac:dyDescent="0.25">
      <c r="B36" t="s">
        <v>793</v>
      </c>
      <c r="C36" t="s">
        <v>110</v>
      </c>
      <c r="D36">
        <v>1E-4</v>
      </c>
      <c r="E36">
        <v>1E-3</v>
      </c>
      <c r="F36">
        <v>9.9999999999999995E-7</v>
      </c>
      <c r="G36" t="s">
        <v>186</v>
      </c>
      <c r="H36" t="s">
        <v>722</v>
      </c>
      <c r="L36">
        <v>580.76</v>
      </c>
      <c r="M36">
        <v>159300</v>
      </c>
      <c r="N36">
        <v>580.72</v>
      </c>
      <c r="O36">
        <v>159250</v>
      </c>
    </row>
    <row r="37" spans="2:15" x14ac:dyDescent="0.25">
      <c r="B37" t="s">
        <v>794</v>
      </c>
      <c r="C37" t="s">
        <v>110</v>
      </c>
      <c r="D37">
        <v>1E-4</v>
      </c>
      <c r="E37">
        <v>1E-3</v>
      </c>
      <c r="F37">
        <v>1.0000000000000001E-5</v>
      </c>
      <c r="G37" t="s">
        <v>186</v>
      </c>
      <c r="H37" t="s">
        <v>722</v>
      </c>
      <c r="L37">
        <v>5773.7</v>
      </c>
      <c r="M37">
        <v>18430</v>
      </c>
      <c r="N37">
        <v>5773.7</v>
      </c>
      <c r="O37">
        <v>18401</v>
      </c>
    </row>
    <row r="38" spans="2:15" x14ac:dyDescent="0.25">
      <c r="B38" t="s">
        <v>795</v>
      </c>
      <c r="C38" t="s">
        <v>110</v>
      </c>
      <c r="D38">
        <v>1E-4</v>
      </c>
      <c r="E38">
        <v>1E-3</v>
      </c>
      <c r="F38">
        <v>1E-4</v>
      </c>
      <c r="G38" t="s">
        <v>186</v>
      </c>
      <c r="H38" t="s">
        <v>722</v>
      </c>
      <c r="L38">
        <v>57736</v>
      </c>
      <c r="M38">
        <v>1854.7</v>
      </c>
      <c r="N38">
        <v>57736</v>
      </c>
      <c r="O38">
        <v>1843.4</v>
      </c>
    </row>
    <row r="39" spans="2:15" x14ac:dyDescent="0.25">
      <c r="B39" t="s">
        <v>796</v>
      </c>
      <c r="C39" t="s">
        <v>110</v>
      </c>
      <c r="D39">
        <v>1E-3</v>
      </c>
      <c r="E39">
        <v>0.01</v>
      </c>
      <c r="F39">
        <v>9.9999999999999995E-8</v>
      </c>
      <c r="G39" t="s">
        <v>186</v>
      </c>
      <c r="H39" t="s">
        <v>15</v>
      </c>
      <c r="L39">
        <v>1.2</v>
      </c>
      <c r="M39">
        <v>350</v>
      </c>
      <c r="N39">
        <v>1.1597</v>
      </c>
      <c r="O39">
        <v>346.89</v>
      </c>
    </row>
    <row r="40" spans="2:15" x14ac:dyDescent="0.25">
      <c r="B40" t="s">
        <v>797</v>
      </c>
      <c r="C40" t="s">
        <v>110</v>
      </c>
      <c r="D40">
        <v>1E-3</v>
      </c>
      <c r="E40">
        <v>0.01</v>
      </c>
      <c r="F40">
        <v>9.9999999999999995E-7</v>
      </c>
      <c r="G40" t="s">
        <v>186</v>
      </c>
      <c r="H40" t="s">
        <v>15</v>
      </c>
      <c r="L40">
        <v>1.2739</v>
      </c>
      <c r="M40">
        <v>339.07</v>
      </c>
      <c r="N40">
        <v>1.2734000000000001</v>
      </c>
      <c r="O40">
        <v>339.08</v>
      </c>
    </row>
    <row r="41" spans="2:15" x14ac:dyDescent="0.25">
      <c r="B41" t="s">
        <v>798</v>
      </c>
      <c r="C41" t="s">
        <v>110</v>
      </c>
      <c r="D41">
        <v>1E-3</v>
      </c>
      <c r="E41">
        <v>0.01</v>
      </c>
      <c r="F41">
        <v>1.0000000000000001E-5</v>
      </c>
      <c r="G41" t="s">
        <v>186</v>
      </c>
      <c r="H41" t="s">
        <v>15</v>
      </c>
      <c r="L41">
        <v>5.8079000000000001</v>
      </c>
      <c r="M41">
        <v>159.28</v>
      </c>
      <c r="N41">
        <v>5.8074000000000003</v>
      </c>
      <c r="O41">
        <v>159.22999999999999</v>
      </c>
    </row>
    <row r="42" spans="2:15" x14ac:dyDescent="0.25">
      <c r="B42" t="s">
        <v>799</v>
      </c>
      <c r="C42" t="s">
        <v>110</v>
      </c>
      <c r="D42">
        <v>1E-3</v>
      </c>
      <c r="E42">
        <v>0.01</v>
      </c>
      <c r="F42">
        <v>1E-4</v>
      </c>
      <c r="G42" t="s">
        <v>186</v>
      </c>
      <c r="H42" t="s">
        <v>15</v>
      </c>
      <c r="L42">
        <v>57.737000000000002</v>
      </c>
      <c r="M42">
        <v>18.431000000000001</v>
      </c>
      <c r="N42">
        <v>57.737000000000002</v>
      </c>
      <c r="O42">
        <v>18.399000000000001</v>
      </c>
    </row>
    <row r="43" spans="2:15" x14ac:dyDescent="0.25">
      <c r="B43" t="s">
        <v>800</v>
      </c>
      <c r="C43" t="s">
        <v>110</v>
      </c>
      <c r="D43">
        <v>1E-3</v>
      </c>
      <c r="E43">
        <v>0.01</v>
      </c>
      <c r="F43">
        <v>1E-3</v>
      </c>
      <c r="G43" t="s">
        <v>186</v>
      </c>
      <c r="H43" t="s">
        <v>15</v>
      </c>
      <c r="L43">
        <v>577.36</v>
      </c>
      <c r="M43">
        <v>1.8560000000000001</v>
      </c>
      <c r="N43">
        <v>577.36</v>
      </c>
      <c r="O43">
        <v>1.8431</v>
      </c>
    </row>
    <row r="44" spans="2:15" x14ac:dyDescent="0.25">
      <c r="B44" t="s">
        <v>801</v>
      </c>
      <c r="C44" t="s">
        <v>110</v>
      </c>
      <c r="D44">
        <v>0.01</v>
      </c>
      <c r="E44">
        <v>0.1</v>
      </c>
      <c r="F44">
        <v>9.9999999999999995E-7</v>
      </c>
      <c r="G44" t="s">
        <v>186</v>
      </c>
      <c r="H44" t="s">
        <v>15</v>
      </c>
      <c r="L44">
        <v>12</v>
      </c>
      <c r="M44">
        <v>350</v>
      </c>
      <c r="N44">
        <v>11.589</v>
      </c>
      <c r="O44">
        <v>348.45</v>
      </c>
    </row>
    <row r="45" spans="2:15" x14ac:dyDescent="0.25">
      <c r="B45" t="s">
        <v>802</v>
      </c>
      <c r="C45" t="s">
        <v>110</v>
      </c>
      <c r="D45">
        <v>0.01</v>
      </c>
      <c r="E45">
        <v>0.1</v>
      </c>
      <c r="F45">
        <v>1.0000000000000001E-5</v>
      </c>
      <c r="G45" t="s">
        <v>186</v>
      </c>
      <c r="H45" t="s">
        <v>15</v>
      </c>
      <c r="L45">
        <v>12.73</v>
      </c>
      <c r="M45">
        <v>340.62</v>
      </c>
      <c r="N45">
        <v>12.725</v>
      </c>
      <c r="O45">
        <v>340.63</v>
      </c>
    </row>
    <row r="46" spans="2:15" x14ac:dyDescent="0.25">
      <c r="B46" t="s">
        <v>803</v>
      </c>
      <c r="C46" t="s">
        <v>110</v>
      </c>
      <c r="D46">
        <v>0.01</v>
      </c>
      <c r="E46">
        <v>0.1</v>
      </c>
      <c r="F46">
        <v>1E-4</v>
      </c>
      <c r="G46" t="s">
        <v>186</v>
      </c>
      <c r="H46" t="s">
        <v>15</v>
      </c>
      <c r="L46">
        <v>58.070999999999998</v>
      </c>
      <c r="M46">
        <v>160.28</v>
      </c>
      <c r="N46">
        <v>58.066000000000003</v>
      </c>
      <c r="O46">
        <v>160.22999999999999</v>
      </c>
    </row>
    <row r="47" spans="2:15" x14ac:dyDescent="0.25">
      <c r="B47" t="s">
        <v>804</v>
      </c>
      <c r="C47" t="s">
        <v>110</v>
      </c>
      <c r="D47">
        <v>0.01</v>
      </c>
      <c r="E47">
        <v>0.1</v>
      </c>
      <c r="F47">
        <v>1E-3</v>
      </c>
      <c r="G47" t="s">
        <v>186</v>
      </c>
      <c r="H47" t="s">
        <v>15</v>
      </c>
      <c r="L47">
        <v>577.37</v>
      </c>
      <c r="M47">
        <v>18.559999999999999</v>
      </c>
      <c r="N47">
        <v>577.37</v>
      </c>
      <c r="O47">
        <v>18.527999999999999</v>
      </c>
    </row>
    <row r="48" spans="2:15" x14ac:dyDescent="0.25">
      <c r="B48" t="s">
        <v>805</v>
      </c>
      <c r="C48" t="s">
        <v>110</v>
      </c>
      <c r="D48">
        <v>0.01</v>
      </c>
      <c r="E48">
        <v>0.1</v>
      </c>
      <c r="F48">
        <v>0.01</v>
      </c>
      <c r="G48" t="s">
        <v>186</v>
      </c>
      <c r="H48" t="s">
        <v>15</v>
      </c>
      <c r="L48">
        <v>5773.6</v>
      </c>
      <c r="M48">
        <v>1.8689</v>
      </c>
      <c r="N48">
        <v>5773.6</v>
      </c>
      <c r="O48">
        <v>1.8560000000000001</v>
      </c>
    </row>
    <row r="49" spans="2:15" x14ac:dyDescent="0.25">
      <c r="B49" t="s">
        <v>806</v>
      </c>
      <c r="C49" t="s">
        <v>110</v>
      </c>
      <c r="D49">
        <v>0.1</v>
      </c>
      <c r="E49">
        <v>1</v>
      </c>
      <c r="F49">
        <v>1.0000000000000001E-5</v>
      </c>
      <c r="G49" t="s">
        <v>186</v>
      </c>
      <c r="H49" t="s">
        <v>15</v>
      </c>
      <c r="L49">
        <v>180</v>
      </c>
      <c r="M49">
        <v>370</v>
      </c>
      <c r="N49">
        <v>172.98</v>
      </c>
      <c r="O49">
        <v>365.23</v>
      </c>
    </row>
    <row r="50" spans="2:15" x14ac:dyDescent="0.25">
      <c r="B50" t="s">
        <v>807</v>
      </c>
      <c r="C50" t="s">
        <v>110</v>
      </c>
      <c r="D50">
        <v>0.1</v>
      </c>
      <c r="E50">
        <v>1</v>
      </c>
      <c r="F50">
        <v>1E-4</v>
      </c>
      <c r="G50" t="s">
        <v>186</v>
      </c>
      <c r="H50" t="s">
        <v>15</v>
      </c>
      <c r="L50">
        <v>181.28</v>
      </c>
      <c r="M50">
        <v>360.03</v>
      </c>
      <c r="N50">
        <v>181.24</v>
      </c>
      <c r="O50">
        <v>360.03</v>
      </c>
    </row>
    <row r="51" spans="2:15" x14ac:dyDescent="0.25">
      <c r="B51" t="s">
        <v>808</v>
      </c>
      <c r="C51" t="s">
        <v>110</v>
      </c>
      <c r="D51">
        <v>0.1</v>
      </c>
      <c r="E51">
        <v>1</v>
      </c>
      <c r="F51">
        <v>1E-3</v>
      </c>
      <c r="G51" t="s">
        <v>186</v>
      </c>
      <c r="H51" t="s">
        <v>15</v>
      </c>
      <c r="L51">
        <v>594.75</v>
      </c>
      <c r="M51">
        <v>194.63</v>
      </c>
      <c r="N51">
        <v>594.71</v>
      </c>
      <c r="O51">
        <v>194.58</v>
      </c>
    </row>
    <row r="52" spans="2:15" x14ac:dyDescent="0.25">
      <c r="B52" t="s">
        <v>809</v>
      </c>
      <c r="C52" t="s">
        <v>110</v>
      </c>
      <c r="D52">
        <v>0.1</v>
      </c>
      <c r="E52">
        <v>1</v>
      </c>
      <c r="F52">
        <v>0.01</v>
      </c>
      <c r="G52" t="s">
        <v>186</v>
      </c>
      <c r="H52" t="s">
        <v>15</v>
      </c>
      <c r="L52">
        <v>5775</v>
      </c>
      <c r="M52">
        <v>23.623000000000001</v>
      </c>
      <c r="N52">
        <v>5775</v>
      </c>
      <c r="O52">
        <v>23.591000000000001</v>
      </c>
    </row>
    <row r="53" spans="2:15" x14ac:dyDescent="0.25">
      <c r="B53" t="s">
        <v>810</v>
      </c>
      <c r="C53" t="s">
        <v>110</v>
      </c>
      <c r="D53">
        <v>0.1</v>
      </c>
      <c r="E53">
        <v>1</v>
      </c>
      <c r="F53">
        <v>0.1</v>
      </c>
      <c r="G53" t="s">
        <v>186</v>
      </c>
      <c r="H53" t="s">
        <v>15</v>
      </c>
      <c r="L53">
        <v>57736</v>
      </c>
      <c r="M53">
        <v>2.3778000000000001</v>
      </c>
      <c r="N53">
        <v>57736</v>
      </c>
      <c r="O53">
        <v>2.3649</v>
      </c>
    </row>
    <row r="54" spans="2:15" x14ac:dyDescent="0.25">
      <c r="B54" t="s">
        <v>811</v>
      </c>
      <c r="C54" t="s">
        <v>110</v>
      </c>
      <c r="D54">
        <v>1</v>
      </c>
      <c r="E54">
        <v>10.199999999999999</v>
      </c>
      <c r="F54">
        <v>1E-4</v>
      </c>
      <c r="G54" t="s">
        <v>186</v>
      </c>
      <c r="H54" t="s">
        <v>15</v>
      </c>
      <c r="L54">
        <v>2.4</v>
      </c>
      <c r="M54">
        <v>0.59</v>
      </c>
      <c r="N54">
        <v>2.3094999999999999</v>
      </c>
      <c r="O54">
        <v>0.57974999999999999</v>
      </c>
    </row>
    <row r="55" spans="2:15" x14ac:dyDescent="0.25">
      <c r="B55" t="s">
        <v>812</v>
      </c>
      <c r="C55" t="s">
        <v>110</v>
      </c>
      <c r="D55">
        <v>1</v>
      </c>
      <c r="E55">
        <v>10.199999999999999</v>
      </c>
      <c r="F55">
        <v>1E-3</v>
      </c>
      <c r="G55" t="s">
        <v>186</v>
      </c>
      <c r="H55" t="s">
        <v>15</v>
      </c>
      <c r="L55">
        <v>2.4</v>
      </c>
      <c r="M55">
        <v>0.63080999999999998</v>
      </c>
      <c r="N55">
        <v>2.3700999999999999</v>
      </c>
      <c r="O55">
        <v>0.57577999999999996</v>
      </c>
    </row>
    <row r="56" spans="2:15" x14ac:dyDescent="0.25">
      <c r="B56" t="s">
        <v>813</v>
      </c>
      <c r="C56" t="s">
        <v>110</v>
      </c>
      <c r="D56">
        <v>1</v>
      </c>
      <c r="E56">
        <v>10.199999999999999</v>
      </c>
      <c r="F56">
        <v>0.01</v>
      </c>
      <c r="G56" t="s">
        <v>186</v>
      </c>
      <c r="H56" t="s">
        <v>15</v>
      </c>
      <c r="L56">
        <v>5.8935000000000004</v>
      </c>
      <c r="M56">
        <v>0.56293000000000004</v>
      </c>
      <c r="N56">
        <v>6.0655000000000001</v>
      </c>
      <c r="O56">
        <v>0.39036999999999999</v>
      </c>
    </row>
    <row r="57" spans="2:15" x14ac:dyDescent="0.25">
      <c r="B57" t="s">
        <v>814</v>
      </c>
      <c r="C57" t="s">
        <v>110</v>
      </c>
      <c r="D57">
        <v>1</v>
      </c>
      <c r="E57">
        <v>10.199999999999999</v>
      </c>
      <c r="F57">
        <v>0.1</v>
      </c>
      <c r="G57" t="s">
        <v>186</v>
      </c>
      <c r="H57" t="s">
        <v>15</v>
      </c>
      <c r="L57">
        <v>57.625</v>
      </c>
      <c r="M57">
        <v>0.18253</v>
      </c>
      <c r="N57">
        <v>57.752000000000002</v>
      </c>
      <c r="O57">
        <v>5.5476999999999999E-2</v>
      </c>
    </row>
    <row r="58" spans="2:15" x14ac:dyDescent="0.25">
      <c r="B58" t="s">
        <v>815</v>
      </c>
      <c r="C58" t="s">
        <v>110</v>
      </c>
      <c r="D58">
        <v>1</v>
      </c>
      <c r="E58">
        <v>10.199999999999999</v>
      </c>
      <c r="F58">
        <v>1</v>
      </c>
      <c r="G58" t="s">
        <v>186</v>
      </c>
      <c r="H58" t="s">
        <v>15</v>
      </c>
      <c r="L58">
        <v>577.30999999999995</v>
      </c>
      <c r="M58">
        <v>5.7402000000000002E-2</v>
      </c>
      <c r="N58">
        <v>577.36</v>
      </c>
      <c r="O58">
        <v>5.5789999999999998E-3</v>
      </c>
    </row>
    <row r="59" spans="2:15" x14ac:dyDescent="0.25">
      <c r="B59" t="s">
        <v>816</v>
      </c>
      <c r="C59" t="s">
        <v>221</v>
      </c>
      <c r="D59">
        <v>10</v>
      </c>
      <c r="E59">
        <v>102</v>
      </c>
      <c r="F59">
        <v>1E-4</v>
      </c>
      <c r="G59" t="s">
        <v>186</v>
      </c>
      <c r="H59" t="s">
        <v>207</v>
      </c>
      <c r="L59">
        <v>16</v>
      </c>
      <c r="M59">
        <v>2</v>
      </c>
      <c r="N59">
        <v>15.052</v>
      </c>
      <c r="O59">
        <v>2.0087999999999999</v>
      </c>
    </row>
    <row r="60" spans="2:15" x14ac:dyDescent="0.25">
      <c r="B60" t="s">
        <v>817</v>
      </c>
      <c r="C60" t="s">
        <v>221</v>
      </c>
      <c r="D60">
        <v>10</v>
      </c>
      <c r="E60">
        <v>102</v>
      </c>
      <c r="F60">
        <v>1E-3</v>
      </c>
      <c r="G60" t="s">
        <v>186</v>
      </c>
      <c r="H60" t="s">
        <v>207</v>
      </c>
      <c r="L60">
        <v>16</v>
      </c>
      <c r="M60">
        <v>2.0045000000000002</v>
      </c>
      <c r="N60">
        <v>15.566000000000001</v>
      </c>
      <c r="O60">
        <v>2.0045000000000002</v>
      </c>
    </row>
    <row r="61" spans="2:15" x14ac:dyDescent="0.25">
      <c r="B61" t="s">
        <v>818</v>
      </c>
      <c r="C61" t="s">
        <v>221</v>
      </c>
      <c r="D61">
        <v>10</v>
      </c>
      <c r="E61">
        <v>102</v>
      </c>
      <c r="F61">
        <v>0.01</v>
      </c>
      <c r="G61" t="s">
        <v>186</v>
      </c>
      <c r="H61" t="s">
        <v>207</v>
      </c>
      <c r="L61">
        <v>50.243000000000002</v>
      </c>
      <c r="M61">
        <v>1.7371000000000001</v>
      </c>
      <c r="N61">
        <v>50.216000000000001</v>
      </c>
      <c r="O61">
        <v>1.7371000000000001</v>
      </c>
    </row>
    <row r="62" spans="2:15" x14ac:dyDescent="0.25">
      <c r="B62" t="s">
        <v>819</v>
      </c>
      <c r="C62" t="s">
        <v>221</v>
      </c>
      <c r="D62">
        <v>10</v>
      </c>
      <c r="E62">
        <v>102</v>
      </c>
      <c r="F62">
        <v>0.1</v>
      </c>
      <c r="G62" t="s">
        <v>186</v>
      </c>
      <c r="H62" t="s">
        <v>207</v>
      </c>
      <c r="L62">
        <v>574.15</v>
      </c>
      <c r="M62">
        <v>0.42863000000000001</v>
      </c>
      <c r="N62">
        <v>574.14</v>
      </c>
      <c r="O62">
        <v>0.42836000000000002</v>
      </c>
    </row>
    <row r="63" spans="2:15" x14ac:dyDescent="0.25">
      <c r="B63" t="s">
        <v>820</v>
      </c>
      <c r="C63" t="s">
        <v>221</v>
      </c>
      <c r="D63">
        <v>10</v>
      </c>
      <c r="E63">
        <v>102</v>
      </c>
      <c r="F63">
        <v>1</v>
      </c>
      <c r="G63" t="s">
        <v>186</v>
      </c>
      <c r="H63" t="s">
        <v>207</v>
      </c>
      <c r="L63">
        <v>5773.2</v>
      </c>
      <c r="M63">
        <v>4.4478999999999998E-2</v>
      </c>
      <c r="N63">
        <v>5773.2</v>
      </c>
      <c r="O63">
        <v>4.4360999999999998E-2</v>
      </c>
    </row>
    <row r="64" spans="2:15" x14ac:dyDescent="0.25">
      <c r="B64" t="s">
        <v>821</v>
      </c>
      <c r="C64" t="s">
        <v>221</v>
      </c>
      <c r="D64">
        <v>10</v>
      </c>
      <c r="E64">
        <v>102</v>
      </c>
      <c r="F64">
        <v>10</v>
      </c>
      <c r="G64" t="s">
        <v>186</v>
      </c>
      <c r="H64" t="s">
        <v>207</v>
      </c>
      <c r="L64">
        <v>57735</v>
      </c>
      <c r="M64">
        <v>4.4850000000000003E-3</v>
      </c>
      <c r="N64">
        <v>57735</v>
      </c>
      <c r="O64">
        <v>4.4380000000000001E-3</v>
      </c>
    </row>
    <row r="65" spans="2:15" x14ac:dyDescent="0.25">
      <c r="B65" t="s">
        <v>242</v>
      </c>
      <c r="C65" t="s">
        <v>243</v>
      </c>
      <c r="D65">
        <v>20</v>
      </c>
      <c r="E65">
        <v>204</v>
      </c>
      <c r="F65">
        <v>1E-3</v>
      </c>
      <c r="G65" t="s">
        <v>186</v>
      </c>
      <c r="H65" t="s">
        <v>207</v>
      </c>
      <c r="L65">
        <v>32</v>
      </c>
      <c r="M65">
        <v>2</v>
      </c>
      <c r="N65">
        <v>30.087</v>
      </c>
      <c r="O65">
        <v>2.0089000000000001</v>
      </c>
    </row>
    <row r="66" spans="2:15" x14ac:dyDescent="0.25">
      <c r="B66" t="s">
        <v>244</v>
      </c>
      <c r="C66" t="s">
        <v>243</v>
      </c>
      <c r="D66">
        <v>20</v>
      </c>
      <c r="E66">
        <v>204</v>
      </c>
      <c r="F66">
        <v>0.01</v>
      </c>
      <c r="G66" t="s">
        <v>186</v>
      </c>
      <c r="H66" t="s">
        <v>207</v>
      </c>
      <c r="L66">
        <v>32</v>
      </c>
      <c r="M66">
        <v>2.0076999999999998</v>
      </c>
      <c r="N66">
        <v>30.344000000000001</v>
      </c>
      <c r="O66">
        <v>2.0078</v>
      </c>
    </row>
    <row r="67" spans="2:15" x14ac:dyDescent="0.25">
      <c r="B67" t="s">
        <v>245</v>
      </c>
      <c r="C67" t="s">
        <v>243</v>
      </c>
      <c r="D67">
        <v>20</v>
      </c>
      <c r="E67">
        <v>204</v>
      </c>
      <c r="F67">
        <v>0.1</v>
      </c>
      <c r="G67" t="s">
        <v>186</v>
      </c>
      <c r="H67" t="s">
        <v>207</v>
      </c>
      <c r="L67">
        <v>52.695</v>
      </c>
      <c r="M67">
        <v>1.9168000000000001</v>
      </c>
      <c r="N67">
        <v>52.600999999999999</v>
      </c>
      <c r="O67">
        <v>1.917</v>
      </c>
    </row>
    <row r="68" spans="2:15" x14ac:dyDescent="0.25">
      <c r="B68" t="s">
        <v>246</v>
      </c>
      <c r="C68" t="s">
        <v>243</v>
      </c>
      <c r="D68">
        <v>20</v>
      </c>
      <c r="E68">
        <v>204</v>
      </c>
      <c r="F68">
        <v>1</v>
      </c>
      <c r="G68" t="s">
        <v>186</v>
      </c>
      <c r="H68" t="s">
        <v>207</v>
      </c>
      <c r="L68">
        <v>565.98</v>
      </c>
      <c r="M68">
        <v>0.78427000000000002</v>
      </c>
      <c r="N68">
        <v>565.94000000000005</v>
      </c>
      <c r="O68">
        <v>0.78385000000000005</v>
      </c>
    </row>
    <row r="69" spans="2:15" x14ac:dyDescent="0.25">
      <c r="B69" t="s">
        <v>247</v>
      </c>
      <c r="C69" t="s">
        <v>243</v>
      </c>
      <c r="D69">
        <v>20</v>
      </c>
      <c r="E69">
        <v>204</v>
      </c>
      <c r="F69">
        <v>10</v>
      </c>
      <c r="G69" t="s">
        <v>186</v>
      </c>
      <c r="H69" t="s">
        <v>207</v>
      </c>
      <c r="L69">
        <v>5772.2</v>
      </c>
      <c r="M69">
        <v>8.8858000000000006E-2</v>
      </c>
      <c r="N69">
        <v>5772.2</v>
      </c>
      <c r="O69">
        <v>8.8622999999999993E-2</v>
      </c>
    </row>
    <row r="70" spans="2:15" x14ac:dyDescent="0.25">
      <c r="B70" t="s">
        <v>822</v>
      </c>
      <c r="C70" t="s">
        <v>261</v>
      </c>
      <c r="D70">
        <v>5</v>
      </c>
      <c r="E70">
        <v>51</v>
      </c>
      <c r="F70">
        <v>1E-3</v>
      </c>
      <c r="G70" t="s">
        <v>186</v>
      </c>
      <c r="H70" t="s">
        <v>207</v>
      </c>
      <c r="L70">
        <v>4.7</v>
      </c>
      <c r="M70">
        <v>2</v>
      </c>
      <c r="N70">
        <v>4.5993000000000004</v>
      </c>
      <c r="O70">
        <v>1.98</v>
      </c>
    </row>
    <row r="71" spans="2:15" x14ac:dyDescent="0.25">
      <c r="B71" t="s">
        <v>823</v>
      </c>
      <c r="C71" t="s">
        <v>261</v>
      </c>
      <c r="D71">
        <v>5</v>
      </c>
      <c r="E71">
        <v>51</v>
      </c>
      <c r="F71">
        <v>0.01</v>
      </c>
      <c r="G71" t="s">
        <v>186</v>
      </c>
      <c r="H71" t="s">
        <v>207</v>
      </c>
      <c r="L71">
        <v>5.9279000000000002</v>
      </c>
      <c r="M71">
        <v>1.9581</v>
      </c>
      <c r="N71">
        <v>5.8000999999999996</v>
      </c>
      <c r="O71">
        <v>1.9595</v>
      </c>
    </row>
    <row r="72" spans="2:15" x14ac:dyDescent="0.25">
      <c r="B72" t="s">
        <v>824</v>
      </c>
      <c r="C72" t="s">
        <v>261</v>
      </c>
      <c r="D72">
        <v>5</v>
      </c>
      <c r="E72">
        <v>51</v>
      </c>
      <c r="F72">
        <v>0.1</v>
      </c>
      <c r="G72" t="s">
        <v>186</v>
      </c>
      <c r="H72" t="s">
        <v>207</v>
      </c>
      <c r="L72">
        <v>53.039000000000001</v>
      </c>
      <c r="M72">
        <v>1.3232999999999999</v>
      </c>
      <c r="N72">
        <v>52.915999999999997</v>
      </c>
      <c r="O72">
        <v>1.3219000000000001</v>
      </c>
    </row>
    <row r="73" spans="2:15" x14ac:dyDescent="0.25">
      <c r="B73" t="s">
        <v>825</v>
      </c>
      <c r="C73" t="s">
        <v>261</v>
      </c>
      <c r="D73">
        <v>5</v>
      </c>
      <c r="E73">
        <v>51</v>
      </c>
      <c r="F73">
        <v>1</v>
      </c>
      <c r="G73" t="s">
        <v>186</v>
      </c>
      <c r="H73" t="s">
        <v>207</v>
      </c>
      <c r="L73">
        <v>576.55999999999995</v>
      </c>
      <c r="M73">
        <v>0.20649000000000001</v>
      </c>
      <c r="N73">
        <v>576.52</v>
      </c>
      <c r="O73">
        <v>0.20416999999999999</v>
      </c>
    </row>
    <row r="74" spans="2:15" x14ac:dyDescent="0.25">
      <c r="B74" t="s">
        <v>826</v>
      </c>
      <c r="C74" t="s">
        <v>261</v>
      </c>
      <c r="D74">
        <v>5</v>
      </c>
      <c r="E74">
        <v>51</v>
      </c>
      <c r="F74">
        <v>10</v>
      </c>
      <c r="G74" t="s">
        <v>186</v>
      </c>
      <c r="H74" t="s">
        <v>207</v>
      </c>
      <c r="L74">
        <v>5773.5</v>
      </c>
      <c r="M74">
        <v>2.1536E-2</v>
      </c>
      <c r="N74">
        <v>5773.5</v>
      </c>
      <c r="O74">
        <v>2.0587999999999999E-2</v>
      </c>
    </row>
    <row r="75" spans="2:15" x14ac:dyDescent="0.25">
      <c r="B75" t="s">
        <v>827</v>
      </c>
      <c r="C75" t="s">
        <v>261</v>
      </c>
      <c r="D75">
        <v>50</v>
      </c>
      <c r="E75">
        <v>510</v>
      </c>
      <c r="F75">
        <v>1E-3</v>
      </c>
      <c r="G75" t="s">
        <v>186</v>
      </c>
      <c r="H75" t="s">
        <v>207</v>
      </c>
      <c r="L75">
        <v>80</v>
      </c>
      <c r="M75">
        <v>2</v>
      </c>
      <c r="N75">
        <v>75.207999999999998</v>
      </c>
      <c r="O75">
        <v>2.0089000000000001</v>
      </c>
    </row>
    <row r="76" spans="2:15" x14ac:dyDescent="0.25">
      <c r="B76" t="s">
        <v>828</v>
      </c>
      <c r="C76" t="s">
        <v>261</v>
      </c>
      <c r="D76">
        <v>50</v>
      </c>
      <c r="E76">
        <v>510</v>
      </c>
      <c r="F76">
        <v>0.01</v>
      </c>
      <c r="G76" t="s">
        <v>186</v>
      </c>
      <c r="H76" t="s">
        <v>207</v>
      </c>
      <c r="L76">
        <v>80</v>
      </c>
      <c r="M76">
        <v>2.0085999999999999</v>
      </c>
      <c r="N76">
        <v>75.317999999999998</v>
      </c>
      <c r="O76">
        <v>2.0087000000000002</v>
      </c>
    </row>
    <row r="77" spans="2:15" x14ac:dyDescent="0.25">
      <c r="B77" t="s">
        <v>829</v>
      </c>
      <c r="C77" t="s">
        <v>261</v>
      </c>
      <c r="D77">
        <v>50</v>
      </c>
      <c r="E77">
        <v>510</v>
      </c>
      <c r="F77">
        <v>0.1</v>
      </c>
      <c r="G77" t="s">
        <v>186</v>
      </c>
      <c r="H77" t="s">
        <v>207</v>
      </c>
      <c r="L77">
        <v>85.569000000000003</v>
      </c>
      <c r="M77">
        <v>1.9918</v>
      </c>
      <c r="N77">
        <v>85.292000000000002</v>
      </c>
      <c r="O77">
        <v>1.9921</v>
      </c>
    </row>
    <row r="78" spans="2:15" x14ac:dyDescent="0.25">
      <c r="B78" t="s">
        <v>830</v>
      </c>
      <c r="C78" t="s">
        <v>261</v>
      </c>
      <c r="D78">
        <v>50</v>
      </c>
      <c r="E78">
        <v>510</v>
      </c>
      <c r="F78">
        <v>1</v>
      </c>
      <c r="G78" t="s">
        <v>186</v>
      </c>
      <c r="H78" t="s">
        <v>207</v>
      </c>
      <c r="L78">
        <v>534.37</v>
      </c>
      <c r="M78">
        <v>1.3886000000000001</v>
      </c>
      <c r="N78">
        <v>534.07000000000005</v>
      </c>
      <c r="O78">
        <v>1.3883000000000001</v>
      </c>
    </row>
    <row r="79" spans="2:15" x14ac:dyDescent="0.25">
      <c r="B79" t="s">
        <v>831</v>
      </c>
      <c r="C79" t="s">
        <v>261</v>
      </c>
      <c r="D79">
        <v>50</v>
      </c>
      <c r="E79">
        <v>510</v>
      </c>
      <c r="F79">
        <v>10</v>
      </c>
      <c r="G79" t="s">
        <v>186</v>
      </c>
      <c r="H79" t="s">
        <v>207</v>
      </c>
      <c r="L79">
        <v>5765.3</v>
      </c>
      <c r="M79">
        <v>0.22044</v>
      </c>
      <c r="N79">
        <v>5765.2</v>
      </c>
      <c r="O79">
        <v>0.21986</v>
      </c>
    </row>
    <row r="80" spans="2:15" x14ac:dyDescent="0.25">
      <c r="B80" t="s">
        <v>832</v>
      </c>
      <c r="C80" t="s">
        <v>109</v>
      </c>
      <c r="D80">
        <v>0</v>
      </c>
      <c r="E80">
        <v>0.1</v>
      </c>
      <c r="F80">
        <v>9.9999999999999995E-7</v>
      </c>
      <c r="G80" t="s">
        <v>87</v>
      </c>
      <c r="H80" t="s">
        <v>8</v>
      </c>
      <c r="I80">
        <v>0.01</v>
      </c>
      <c r="J80">
        <v>2</v>
      </c>
      <c r="K80" t="s">
        <v>833</v>
      </c>
      <c r="L80">
        <v>35</v>
      </c>
      <c r="M80">
        <v>940</v>
      </c>
      <c r="N80">
        <v>34.74</v>
      </c>
      <c r="O80">
        <v>937.4</v>
      </c>
    </row>
    <row r="81" spans="2:15" x14ac:dyDescent="0.25">
      <c r="B81" t="s">
        <v>834</v>
      </c>
      <c r="C81" t="s">
        <v>109</v>
      </c>
      <c r="D81">
        <v>0</v>
      </c>
      <c r="E81">
        <v>0.1</v>
      </c>
      <c r="F81">
        <v>1.0000000000000001E-5</v>
      </c>
      <c r="G81" t="s">
        <v>87</v>
      </c>
      <c r="H81" t="s">
        <v>8</v>
      </c>
      <c r="I81">
        <v>0.01</v>
      </c>
      <c r="J81">
        <v>2</v>
      </c>
      <c r="K81" t="s">
        <v>833</v>
      </c>
      <c r="L81">
        <v>35.161999999999999</v>
      </c>
      <c r="M81">
        <v>934.08</v>
      </c>
      <c r="N81">
        <v>35.156999999999996</v>
      </c>
      <c r="O81">
        <v>934.05</v>
      </c>
    </row>
    <row r="82" spans="2:15" x14ac:dyDescent="0.25">
      <c r="B82" t="s">
        <v>835</v>
      </c>
      <c r="C82" t="s">
        <v>109</v>
      </c>
      <c r="D82">
        <v>0</v>
      </c>
      <c r="E82">
        <v>0.1</v>
      </c>
      <c r="F82">
        <v>1E-4</v>
      </c>
      <c r="G82" t="s">
        <v>87</v>
      </c>
      <c r="H82" t="s">
        <v>8</v>
      </c>
      <c r="I82">
        <v>0.01</v>
      </c>
      <c r="J82">
        <v>2</v>
      </c>
      <c r="K82" t="s">
        <v>833</v>
      </c>
      <c r="L82">
        <v>67.116</v>
      </c>
      <c r="M82">
        <v>737.26</v>
      </c>
      <c r="N82">
        <v>67.105000000000004</v>
      </c>
      <c r="O82">
        <v>737.07</v>
      </c>
    </row>
    <row r="83" spans="2:15" x14ac:dyDescent="0.25">
      <c r="B83" t="s">
        <v>836</v>
      </c>
      <c r="C83" t="s">
        <v>109</v>
      </c>
      <c r="D83">
        <v>0</v>
      </c>
      <c r="E83">
        <v>0.1</v>
      </c>
      <c r="F83">
        <v>1E-3</v>
      </c>
      <c r="G83" t="s">
        <v>87</v>
      </c>
      <c r="H83" t="s">
        <v>8</v>
      </c>
      <c r="I83">
        <v>0.01</v>
      </c>
      <c r="J83">
        <v>2</v>
      </c>
      <c r="K83" t="s">
        <v>833</v>
      </c>
      <c r="L83">
        <v>578.33000000000004</v>
      </c>
      <c r="M83">
        <v>131.69</v>
      </c>
      <c r="N83">
        <v>578.32000000000005</v>
      </c>
      <c r="O83">
        <v>131.46</v>
      </c>
    </row>
    <row r="84" spans="2:15" x14ac:dyDescent="0.25">
      <c r="B84" t="s">
        <v>837</v>
      </c>
      <c r="C84" t="s">
        <v>109</v>
      </c>
      <c r="D84">
        <v>0</v>
      </c>
      <c r="E84">
        <v>0.1</v>
      </c>
      <c r="F84">
        <v>0.01</v>
      </c>
      <c r="G84" t="s">
        <v>87</v>
      </c>
      <c r="H84" t="s">
        <v>8</v>
      </c>
      <c r="I84">
        <v>0.01</v>
      </c>
      <c r="J84">
        <v>2</v>
      </c>
      <c r="K84" t="s">
        <v>833</v>
      </c>
      <c r="L84">
        <v>5773.7</v>
      </c>
      <c r="M84">
        <v>13.414999999999999</v>
      </c>
      <c r="N84">
        <v>5773.6</v>
      </c>
      <c r="O84">
        <v>13.317</v>
      </c>
    </row>
    <row r="85" spans="2:15" x14ac:dyDescent="0.25">
      <c r="B85" t="s">
        <v>838</v>
      </c>
      <c r="C85" t="s">
        <v>109</v>
      </c>
      <c r="D85">
        <v>0</v>
      </c>
      <c r="E85">
        <v>0.1</v>
      </c>
      <c r="F85">
        <v>9.9999999999999995E-7</v>
      </c>
      <c r="G85" t="s">
        <v>87</v>
      </c>
      <c r="H85" t="s">
        <v>8</v>
      </c>
      <c r="I85">
        <v>2</v>
      </c>
      <c r="J85">
        <v>20</v>
      </c>
      <c r="K85" t="s">
        <v>833</v>
      </c>
      <c r="L85">
        <v>36</v>
      </c>
      <c r="M85">
        <v>930</v>
      </c>
      <c r="N85">
        <v>35.470999999999997</v>
      </c>
      <c r="O85">
        <v>926.49</v>
      </c>
    </row>
    <row r="86" spans="2:15" x14ac:dyDescent="0.25">
      <c r="B86" t="s">
        <v>839</v>
      </c>
      <c r="C86" t="s">
        <v>109</v>
      </c>
      <c r="D86">
        <v>0</v>
      </c>
      <c r="E86">
        <v>0.1</v>
      </c>
      <c r="F86">
        <v>1.0000000000000001E-5</v>
      </c>
      <c r="G86" t="s">
        <v>87</v>
      </c>
      <c r="H86" t="s">
        <v>8</v>
      </c>
      <c r="I86">
        <v>2</v>
      </c>
      <c r="J86">
        <v>20</v>
      </c>
      <c r="K86" t="s">
        <v>833</v>
      </c>
      <c r="L86">
        <v>36</v>
      </c>
      <c r="M86">
        <v>923.18</v>
      </c>
      <c r="N86">
        <v>35.865000000000002</v>
      </c>
      <c r="O86">
        <v>923.15</v>
      </c>
    </row>
    <row r="87" spans="2:15" x14ac:dyDescent="0.25">
      <c r="B87" t="s">
        <v>840</v>
      </c>
      <c r="C87" t="s">
        <v>109</v>
      </c>
      <c r="D87">
        <v>0</v>
      </c>
      <c r="E87">
        <v>0.1</v>
      </c>
      <c r="F87">
        <v>1E-4</v>
      </c>
      <c r="G87" t="s">
        <v>87</v>
      </c>
      <c r="H87" t="s">
        <v>8</v>
      </c>
      <c r="I87">
        <v>2</v>
      </c>
      <c r="J87">
        <v>20</v>
      </c>
      <c r="K87" t="s">
        <v>833</v>
      </c>
      <c r="L87">
        <v>67.126000000000005</v>
      </c>
      <c r="M87">
        <v>727.32</v>
      </c>
      <c r="N87">
        <v>67.116</v>
      </c>
      <c r="O87">
        <v>727.12</v>
      </c>
    </row>
    <row r="88" spans="2:15" x14ac:dyDescent="0.25">
      <c r="B88" t="s">
        <v>841</v>
      </c>
      <c r="C88" t="s">
        <v>109</v>
      </c>
      <c r="D88">
        <v>0</v>
      </c>
      <c r="E88">
        <v>0.1</v>
      </c>
      <c r="F88">
        <v>1E-3</v>
      </c>
      <c r="G88" t="s">
        <v>87</v>
      </c>
      <c r="H88" t="s">
        <v>8</v>
      </c>
      <c r="I88">
        <v>2</v>
      </c>
      <c r="J88">
        <v>20</v>
      </c>
      <c r="K88" t="s">
        <v>833</v>
      </c>
      <c r="L88">
        <v>578.33000000000004</v>
      </c>
      <c r="M88">
        <v>129.33000000000001</v>
      </c>
      <c r="N88">
        <v>578.32000000000005</v>
      </c>
      <c r="O88">
        <v>129.1</v>
      </c>
    </row>
    <row r="89" spans="2:15" x14ac:dyDescent="0.25">
      <c r="B89" t="s">
        <v>842</v>
      </c>
      <c r="C89" t="s">
        <v>109</v>
      </c>
      <c r="D89">
        <v>0</v>
      </c>
      <c r="E89">
        <v>0.1</v>
      </c>
      <c r="F89">
        <v>0.01</v>
      </c>
      <c r="G89" t="s">
        <v>87</v>
      </c>
      <c r="H89" t="s">
        <v>8</v>
      </c>
      <c r="I89">
        <v>2</v>
      </c>
      <c r="J89">
        <v>20</v>
      </c>
      <c r="K89" t="s">
        <v>833</v>
      </c>
      <c r="L89">
        <v>5773.7</v>
      </c>
      <c r="M89">
        <v>13.173</v>
      </c>
      <c r="N89">
        <v>5773.6</v>
      </c>
      <c r="O89">
        <v>13.074999999999999</v>
      </c>
    </row>
    <row r="90" spans="2:15" x14ac:dyDescent="0.25">
      <c r="B90" t="s">
        <v>843</v>
      </c>
      <c r="C90" t="s">
        <v>109</v>
      </c>
      <c r="D90">
        <v>0.1</v>
      </c>
      <c r="E90">
        <v>1</v>
      </c>
      <c r="F90">
        <v>1.0000000000000001E-5</v>
      </c>
      <c r="G90" t="s">
        <v>87</v>
      </c>
      <c r="H90" t="s">
        <v>8</v>
      </c>
      <c r="I90">
        <v>0.01</v>
      </c>
      <c r="J90">
        <v>2</v>
      </c>
      <c r="K90" t="s">
        <v>833</v>
      </c>
      <c r="L90">
        <v>350</v>
      </c>
      <c r="M90">
        <v>940</v>
      </c>
      <c r="N90">
        <v>347.15</v>
      </c>
      <c r="O90">
        <v>937.18</v>
      </c>
    </row>
    <row r="91" spans="2:15" x14ac:dyDescent="0.25">
      <c r="B91" t="s">
        <v>844</v>
      </c>
      <c r="C91" t="s">
        <v>109</v>
      </c>
      <c r="D91">
        <v>0.1</v>
      </c>
      <c r="E91">
        <v>1</v>
      </c>
      <c r="F91">
        <v>1E-4</v>
      </c>
      <c r="G91" t="s">
        <v>87</v>
      </c>
      <c r="H91" t="s">
        <v>8</v>
      </c>
      <c r="I91">
        <v>0.01</v>
      </c>
      <c r="J91">
        <v>2</v>
      </c>
      <c r="K91" t="s">
        <v>833</v>
      </c>
      <c r="L91">
        <v>351.19</v>
      </c>
      <c r="M91">
        <v>934.51</v>
      </c>
      <c r="N91">
        <v>351.16</v>
      </c>
      <c r="O91">
        <v>934.46</v>
      </c>
    </row>
    <row r="92" spans="2:15" x14ac:dyDescent="0.25">
      <c r="B92" t="s">
        <v>845</v>
      </c>
      <c r="C92" t="s">
        <v>109</v>
      </c>
      <c r="D92">
        <v>0.1</v>
      </c>
      <c r="E92">
        <v>1</v>
      </c>
      <c r="F92">
        <v>1E-3</v>
      </c>
      <c r="G92" t="s">
        <v>87</v>
      </c>
      <c r="H92" t="s">
        <v>8</v>
      </c>
      <c r="I92">
        <v>0.01</v>
      </c>
      <c r="J92">
        <v>2</v>
      </c>
      <c r="K92" t="s">
        <v>833</v>
      </c>
      <c r="L92">
        <v>650.74</v>
      </c>
      <c r="M92">
        <v>757.68</v>
      </c>
      <c r="N92">
        <v>650.66</v>
      </c>
      <c r="O92">
        <v>757.46</v>
      </c>
    </row>
    <row r="93" spans="2:15" x14ac:dyDescent="0.25">
      <c r="B93" t="s">
        <v>846</v>
      </c>
      <c r="C93" t="s">
        <v>109</v>
      </c>
      <c r="D93">
        <v>0.1</v>
      </c>
      <c r="E93">
        <v>1</v>
      </c>
      <c r="F93">
        <v>0.01</v>
      </c>
      <c r="G93" t="s">
        <v>87</v>
      </c>
      <c r="H93" t="s">
        <v>8</v>
      </c>
      <c r="I93">
        <v>0.01</v>
      </c>
      <c r="J93">
        <v>2</v>
      </c>
      <c r="K93" t="s">
        <v>833</v>
      </c>
      <c r="L93">
        <v>5776.6</v>
      </c>
      <c r="M93">
        <v>138.38999999999999</v>
      </c>
      <c r="N93">
        <v>5776.5</v>
      </c>
      <c r="O93">
        <v>138.13</v>
      </c>
    </row>
    <row r="94" spans="2:15" x14ac:dyDescent="0.25">
      <c r="B94" t="s">
        <v>847</v>
      </c>
      <c r="C94" t="s">
        <v>109</v>
      </c>
      <c r="D94">
        <v>0.1</v>
      </c>
      <c r="E94">
        <v>1</v>
      </c>
      <c r="F94">
        <v>0.1</v>
      </c>
      <c r="G94" t="s">
        <v>87</v>
      </c>
      <c r="H94" t="s">
        <v>8</v>
      </c>
      <c r="I94">
        <v>0.01</v>
      </c>
      <c r="J94">
        <v>2</v>
      </c>
      <c r="K94" t="s">
        <v>833</v>
      </c>
      <c r="L94">
        <v>57736</v>
      </c>
      <c r="M94">
        <v>14.108000000000001</v>
      </c>
      <c r="N94">
        <v>57736</v>
      </c>
      <c r="O94">
        <v>14</v>
      </c>
    </row>
    <row r="95" spans="2:15" x14ac:dyDescent="0.25">
      <c r="B95" t="s">
        <v>848</v>
      </c>
      <c r="C95" t="s">
        <v>109</v>
      </c>
      <c r="D95">
        <v>0.1</v>
      </c>
      <c r="E95">
        <v>1</v>
      </c>
      <c r="F95">
        <v>1.0000000000000001E-5</v>
      </c>
      <c r="G95" t="s">
        <v>87</v>
      </c>
      <c r="H95" t="s">
        <v>8</v>
      </c>
      <c r="I95">
        <v>2</v>
      </c>
      <c r="J95">
        <v>20</v>
      </c>
      <c r="K95" t="s">
        <v>833</v>
      </c>
      <c r="L95">
        <v>850</v>
      </c>
      <c r="M95">
        <v>1700</v>
      </c>
      <c r="N95">
        <v>808.55</v>
      </c>
      <c r="O95">
        <v>1738.9</v>
      </c>
    </row>
    <row r="96" spans="2:15" x14ac:dyDescent="0.25">
      <c r="B96" t="s">
        <v>849</v>
      </c>
      <c r="C96" t="s">
        <v>109</v>
      </c>
      <c r="D96">
        <v>0.1</v>
      </c>
      <c r="E96">
        <v>1</v>
      </c>
      <c r="F96">
        <v>1E-4</v>
      </c>
      <c r="G96" t="s">
        <v>87</v>
      </c>
      <c r="H96" t="s">
        <v>8</v>
      </c>
      <c r="I96">
        <v>2</v>
      </c>
      <c r="J96">
        <v>20</v>
      </c>
      <c r="K96" t="s">
        <v>833</v>
      </c>
      <c r="L96">
        <v>850</v>
      </c>
      <c r="M96">
        <v>1737.8</v>
      </c>
      <c r="N96">
        <v>810.33</v>
      </c>
      <c r="O96">
        <v>1737.8</v>
      </c>
    </row>
    <row r="97" spans="2:15" x14ac:dyDescent="0.25">
      <c r="B97" t="s">
        <v>850</v>
      </c>
      <c r="C97" t="s">
        <v>109</v>
      </c>
      <c r="D97">
        <v>0.1</v>
      </c>
      <c r="E97">
        <v>1</v>
      </c>
      <c r="F97">
        <v>1E-3</v>
      </c>
      <c r="G97" t="s">
        <v>87</v>
      </c>
      <c r="H97" t="s">
        <v>8</v>
      </c>
      <c r="I97">
        <v>2</v>
      </c>
      <c r="J97">
        <v>20</v>
      </c>
      <c r="K97" t="s">
        <v>833</v>
      </c>
      <c r="L97">
        <v>976.25</v>
      </c>
      <c r="M97">
        <v>1636.3</v>
      </c>
      <c r="N97">
        <v>975.89</v>
      </c>
      <c r="O97">
        <v>1636.2</v>
      </c>
    </row>
    <row r="98" spans="2:15" x14ac:dyDescent="0.25">
      <c r="B98" t="s">
        <v>851</v>
      </c>
      <c r="C98" t="s">
        <v>109</v>
      </c>
      <c r="D98">
        <v>0.1</v>
      </c>
      <c r="E98">
        <v>1</v>
      </c>
      <c r="F98">
        <v>0.01</v>
      </c>
      <c r="G98" t="s">
        <v>87</v>
      </c>
      <c r="H98" t="s">
        <v>8</v>
      </c>
      <c r="I98">
        <v>2</v>
      </c>
      <c r="J98">
        <v>20</v>
      </c>
      <c r="K98" t="s">
        <v>833</v>
      </c>
      <c r="L98">
        <v>5806.3</v>
      </c>
      <c r="M98">
        <v>505.05</v>
      </c>
      <c r="N98">
        <v>5806.1</v>
      </c>
      <c r="O98">
        <v>504.49</v>
      </c>
    </row>
    <row r="99" spans="2:15" x14ac:dyDescent="0.25">
      <c r="B99" t="s">
        <v>852</v>
      </c>
      <c r="C99" t="s">
        <v>109</v>
      </c>
      <c r="D99">
        <v>0.1</v>
      </c>
      <c r="E99">
        <v>1</v>
      </c>
      <c r="F99">
        <v>0.1</v>
      </c>
      <c r="G99" t="s">
        <v>87</v>
      </c>
      <c r="H99" t="s">
        <v>8</v>
      </c>
      <c r="I99">
        <v>2</v>
      </c>
      <c r="J99">
        <v>20</v>
      </c>
      <c r="K99" t="s">
        <v>833</v>
      </c>
      <c r="L99">
        <v>57739</v>
      </c>
      <c r="M99">
        <v>53.381</v>
      </c>
      <c r="N99">
        <v>57739</v>
      </c>
      <c r="O99">
        <v>53.128</v>
      </c>
    </row>
    <row r="100" spans="2:15" x14ac:dyDescent="0.25">
      <c r="B100" t="s">
        <v>853</v>
      </c>
      <c r="C100" t="s">
        <v>109</v>
      </c>
      <c r="D100">
        <v>1</v>
      </c>
      <c r="E100">
        <v>10</v>
      </c>
      <c r="F100">
        <v>1E-4</v>
      </c>
      <c r="G100" t="s">
        <v>87</v>
      </c>
      <c r="H100" t="s">
        <v>168</v>
      </c>
      <c r="I100">
        <v>0.01</v>
      </c>
      <c r="J100">
        <v>2</v>
      </c>
      <c r="K100" t="s">
        <v>833</v>
      </c>
      <c r="L100">
        <v>3.5</v>
      </c>
      <c r="M100">
        <v>0.94</v>
      </c>
      <c r="N100">
        <v>3.4754999999999998</v>
      </c>
      <c r="O100">
        <v>0.93718000000000001</v>
      </c>
    </row>
    <row r="101" spans="2:15" x14ac:dyDescent="0.25">
      <c r="B101" t="s">
        <v>854</v>
      </c>
      <c r="C101" t="s">
        <v>109</v>
      </c>
      <c r="D101">
        <v>1</v>
      </c>
      <c r="E101">
        <v>10</v>
      </c>
      <c r="F101">
        <v>1E-3</v>
      </c>
      <c r="G101" t="s">
        <v>87</v>
      </c>
      <c r="H101" t="s">
        <v>168</v>
      </c>
      <c r="I101">
        <v>0.01</v>
      </c>
      <c r="J101">
        <v>2</v>
      </c>
      <c r="K101" t="s">
        <v>833</v>
      </c>
      <c r="L101">
        <v>3.5127000000000002</v>
      </c>
      <c r="M101">
        <v>0.93464999999999998</v>
      </c>
      <c r="N101">
        <v>3.5116000000000001</v>
      </c>
      <c r="O101">
        <v>0.93445999999999996</v>
      </c>
    </row>
    <row r="102" spans="2:15" x14ac:dyDescent="0.25">
      <c r="B102" t="s">
        <v>855</v>
      </c>
      <c r="C102" t="s">
        <v>109</v>
      </c>
      <c r="D102">
        <v>1</v>
      </c>
      <c r="E102">
        <v>10</v>
      </c>
      <c r="F102">
        <v>0.01</v>
      </c>
      <c r="G102" t="s">
        <v>87</v>
      </c>
      <c r="H102" t="s">
        <v>168</v>
      </c>
      <c r="I102">
        <v>0.01</v>
      </c>
      <c r="J102">
        <v>2</v>
      </c>
      <c r="K102" t="s">
        <v>833</v>
      </c>
      <c r="L102">
        <v>6.5091000000000001</v>
      </c>
      <c r="M102">
        <v>0.75829999999999997</v>
      </c>
      <c r="N102">
        <v>6.5065999999999997</v>
      </c>
      <c r="O102">
        <v>0.75746000000000002</v>
      </c>
    </row>
    <row r="103" spans="2:15" x14ac:dyDescent="0.25">
      <c r="B103" t="s">
        <v>856</v>
      </c>
      <c r="C103" t="s">
        <v>109</v>
      </c>
      <c r="D103">
        <v>1</v>
      </c>
      <c r="E103">
        <v>10</v>
      </c>
      <c r="F103">
        <v>0.1</v>
      </c>
      <c r="G103" t="s">
        <v>87</v>
      </c>
      <c r="H103" t="s">
        <v>168</v>
      </c>
      <c r="I103">
        <v>0.01</v>
      </c>
      <c r="J103">
        <v>2</v>
      </c>
      <c r="K103" t="s">
        <v>833</v>
      </c>
      <c r="L103">
        <v>57.765999999999998</v>
      </c>
      <c r="M103">
        <v>0.1391</v>
      </c>
      <c r="N103">
        <v>57.765000000000001</v>
      </c>
      <c r="O103">
        <v>0.13813</v>
      </c>
    </row>
    <row r="104" spans="2:15" x14ac:dyDescent="0.25">
      <c r="B104" t="s">
        <v>857</v>
      </c>
      <c r="C104" t="s">
        <v>109</v>
      </c>
      <c r="D104">
        <v>1</v>
      </c>
      <c r="E104">
        <v>10</v>
      </c>
      <c r="F104">
        <v>1</v>
      </c>
      <c r="G104" t="s">
        <v>87</v>
      </c>
      <c r="H104" t="s">
        <v>168</v>
      </c>
      <c r="I104">
        <v>0.01</v>
      </c>
      <c r="J104">
        <v>2</v>
      </c>
      <c r="K104" t="s">
        <v>833</v>
      </c>
      <c r="L104">
        <v>577.36</v>
      </c>
      <c r="M104">
        <v>1.4397E-2</v>
      </c>
      <c r="N104">
        <v>577.36</v>
      </c>
      <c r="O104">
        <v>1.4E-2</v>
      </c>
    </row>
    <row r="105" spans="2:15" x14ac:dyDescent="0.25">
      <c r="B105" t="s">
        <v>858</v>
      </c>
      <c r="C105" t="s">
        <v>109</v>
      </c>
      <c r="D105">
        <v>1</v>
      </c>
      <c r="E105">
        <v>10</v>
      </c>
      <c r="F105">
        <v>1E-4</v>
      </c>
      <c r="G105" t="s">
        <v>87</v>
      </c>
      <c r="H105" t="s">
        <v>168</v>
      </c>
      <c r="I105">
        <v>2</v>
      </c>
      <c r="J105">
        <v>20</v>
      </c>
      <c r="K105" t="s">
        <v>833</v>
      </c>
      <c r="L105">
        <v>8.1999999999999993</v>
      </c>
      <c r="M105">
        <v>1.8</v>
      </c>
      <c r="N105">
        <v>8.1347000000000005</v>
      </c>
      <c r="O105">
        <v>1.7537</v>
      </c>
    </row>
    <row r="106" spans="2:15" x14ac:dyDescent="0.25">
      <c r="B106" t="s">
        <v>859</v>
      </c>
      <c r="C106" t="s">
        <v>109</v>
      </c>
      <c r="D106">
        <v>1</v>
      </c>
      <c r="E106">
        <v>10</v>
      </c>
      <c r="F106">
        <v>1E-3</v>
      </c>
      <c r="G106" t="s">
        <v>87</v>
      </c>
      <c r="H106" t="s">
        <v>168</v>
      </c>
      <c r="I106">
        <v>2</v>
      </c>
      <c r="J106">
        <v>20</v>
      </c>
      <c r="K106" t="s">
        <v>833</v>
      </c>
      <c r="L106">
        <v>8.1999999999999993</v>
      </c>
      <c r="M106">
        <v>1.7524999999999999</v>
      </c>
      <c r="N106">
        <v>8.1524999999999999</v>
      </c>
      <c r="O106">
        <v>1.7525999999999999</v>
      </c>
    </row>
    <row r="107" spans="2:15" x14ac:dyDescent="0.25">
      <c r="B107" t="s">
        <v>860</v>
      </c>
      <c r="C107" t="s">
        <v>109</v>
      </c>
      <c r="D107">
        <v>1</v>
      </c>
      <c r="E107">
        <v>10</v>
      </c>
      <c r="F107">
        <v>0.01</v>
      </c>
      <c r="G107" t="s">
        <v>87</v>
      </c>
      <c r="H107" t="s">
        <v>168</v>
      </c>
      <c r="I107">
        <v>2</v>
      </c>
      <c r="J107">
        <v>20</v>
      </c>
      <c r="K107" t="s">
        <v>833</v>
      </c>
      <c r="L107">
        <v>9.8125999999999998</v>
      </c>
      <c r="M107">
        <v>1.6513</v>
      </c>
      <c r="N107">
        <v>9.7989999999999995</v>
      </c>
      <c r="O107">
        <v>1.6514</v>
      </c>
    </row>
    <row r="108" spans="2:15" x14ac:dyDescent="0.25">
      <c r="B108" t="s">
        <v>861</v>
      </c>
      <c r="C108" t="s">
        <v>109</v>
      </c>
      <c r="D108">
        <v>1</v>
      </c>
      <c r="E108">
        <v>10</v>
      </c>
      <c r="F108">
        <v>0.1</v>
      </c>
      <c r="G108" t="s">
        <v>87</v>
      </c>
      <c r="H108" t="s">
        <v>168</v>
      </c>
      <c r="I108">
        <v>2</v>
      </c>
      <c r="J108">
        <v>20</v>
      </c>
      <c r="K108" t="s">
        <v>833</v>
      </c>
      <c r="L108">
        <v>58.073</v>
      </c>
      <c r="M108">
        <v>0.51336999999999999</v>
      </c>
      <c r="N108">
        <v>58.064</v>
      </c>
      <c r="O108">
        <v>0.51215999999999995</v>
      </c>
    </row>
    <row r="109" spans="2:15" x14ac:dyDescent="0.25">
      <c r="B109" t="s">
        <v>862</v>
      </c>
      <c r="C109" t="s">
        <v>109</v>
      </c>
      <c r="D109">
        <v>1</v>
      </c>
      <c r="E109">
        <v>10</v>
      </c>
      <c r="F109">
        <v>1</v>
      </c>
      <c r="G109" t="s">
        <v>87</v>
      </c>
      <c r="H109" t="s">
        <v>168</v>
      </c>
      <c r="I109">
        <v>2</v>
      </c>
      <c r="J109">
        <v>20</v>
      </c>
      <c r="K109" t="s">
        <v>833</v>
      </c>
      <c r="L109">
        <v>577.39</v>
      </c>
      <c r="M109">
        <v>5.4542E-2</v>
      </c>
      <c r="N109">
        <v>577.39</v>
      </c>
      <c r="O109">
        <v>5.3976000000000003E-2</v>
      </c>
    </row>
    <row r="110" spans="2:15" x14ac:dyDescent="0.25">
      <c r="B110" t="s">
        <v>863</v>
      </c>
      <c r="C110" t="s">
        <v>109</v>
      </c>
      <c r="D110">
        <v>10</v>
      </c>
      <c r="E110">
        <v>100</v>
      </c>
      <c r="F110">
        <v>1E-3</v>
      </c>
      <c r="G110" t="s">
        <v>87</v>
      </c>
      <c r="H110" t="s">
        <v>168</v>
      </c>
      <c r="I110">
        <v>0.04</v>
      </c>
      <c r="J110">
        <v>1</v>
      </c>
      <c r="K110" t="s">
        <v>833</v>
      </c>
      <c r="L110">
        <v>35</v>
      </c>
      <c r="M110">
        <v>0.95</v>
      </c>
      <c r="N110">
        <v>34.942999999999998</v>
      </c>
      <c r="O110">
        <v>0.94799</v>
      </c>
    </row>
    <row r="111" spans="2:15" x14ac:dyDescent="0.25">
      <c r="B111" t="s">
        <v>864</v>
      </c>
      <c r="C111" t="s">
        <v>109</v>
      </c>
      <c r="D111">
        <v>10</v>
      </c>
      <c r="E111">
        <v>100</v>
      </c>
      <c r="F111">
        <v>0.01</v>
      </c>
      <c r="G111" t="s">
        <v>87</v>
      </c>
      <c r="H111" t="s">
        <v>168</v>
      </c>
      <c r="I111">
        <v>0.04</v>
      </c>
      <c r="J111">
        <v>1</v>
      </c>
      <c r="K111" t="s">
        <v>833</v>
      </c>
      <c r="L111">
        <v>35.348999999999997</v>
      </c>
      <c r="M111">
        <v>0.94557000000000002</v>
      </c>
      <c r="N111">
        <v>35.281999999999996</v>
      </c>
      <c r="O111">
        <v>0.94527000000000005</v>
      </c>
    </row>
    <row r="112" spans="2:15" x14ac:dyDescent="0.25">
      <c r="B112" t="s">
        <v>865</v>
      </c>
      <c r="C112" t="s">
        <v>109</v>
      </c>
      <c r="D112">
        <v>10</v>
      </c>
      <c r="E112">
        <v>100</v>
      </c>
      <c r="F112">
        <v>0.1</v>
      </c>
      <c r="G112" t="s">
        <v>87</v>
      </c>
      <c r="H112" t="s">
        <v>168</v>
      </c>
      <c r="I112">
        <v>0.04</v>
      </c>
      <c r="J112">
        <v>1</v>
      </c>
      <c r="K112" t="s">
        <v>833</v>
      </c>
      <c r="L112">
        <v>65.075999999999993</v>
      </c>
      <c r="M112">
        <v>0.76909000000000005</v>
      </c>
      <c r="N112">
        <v>64.997</v>
      </c>
      <c r="O112">
        <v>0.76749999999999996</v>
      </c>
    </row>
    <row r="113" spans="2:15" x14ac:dyDescent="0.25">
      <c r="B113" t="s">
        <v>866</v>
      </c>
      <c r="C113" t="s">
        <v>109</v>
      </c>
      <c r="D113">
        <v>10</v>
      </c>
      <c r="E113">
        <v>100</v>
      </c>
      <c r="F113">
        <v>1</v>
      </c>
      <c r="G113" t="s">
        <v>87</v>
      </c>
      <c r="H113" t="s">
        <v>168</v>
      </c>
      <c r="I113">
        <v>0.04</v>
      </c>
      <c r="J113">
        <v>1</v>
      </c>
      <c r="K113" t="s">
        <v>833</v>
      </c>
      <c r="L113">
        <v>577.66</v>
      </c>
      <c r="M113">
        <v>0.14257</v>
      </c>
      <c r="N113">
        <v>577.63</v>
      </c>
      <c r="O113">
        <v>0.14057</v>
      </c>
    </row>
    <row r="114" spans="2:15" x14ac:dyDescent="0.25">
      <c r="B114" t="s">
        <v>867</v>
      </c>
      <c r="C114" t="s">
        <v>109</v>
      </c>
      <c r="D114">
        <v>10</v>
      </c>
      <c r="E114">
        <v>100</v>
      </c>
      <c r="F114">
        <v>10</v>
      </c>
      <c r="G114" t="s">
        <v>87</v>
      </c>
      <c r="H114" t="s">
        <v>168</v>
      </c>
      <c r="I114">
        <v>0.04</v>
      </c>
      <c r="J114">
        <v>1</v>
      </c>
      <c r="K114" t="s">
        <v>833</v>
      </c>
      <c r="L114">
        <v>5773.6</v>
      </c>
      <c r="M114">
        <v>1.5076000000000001E-2</v>
      </c>
      <c r="N114">
        <v>5773.6</v>
      </c>
      <c r="O114">
        <v>1.4250000000000001E-2</v>
      </c>
    </row>
    <row r="115" spans="2:15" x14ac:dyDescent="0.25">
      <c r="B115" t="s">
        <v>868</v>
      </c>
      <c r="C115" t="s">
        <v>109</v>
      </c>
      <c r="D115">
        <v>100</v>
      </c>
      <c r="E115">
        <v>1020</v>
      </c>
      <c r="F115">
        <v>0.01</v>
      </c>
      <c r="G115" t="s">
        <v>87</v>
      </c>
      <c r="H115" t="s">
        <v>168</v>
      </c>
      <c r="I115">
        <v>0.04</v>
      </c>
      <c r="J115">
        <v>1</v>
      </c>
      <c r="K115" t="s">
        <v>833</v>
      </c>
      <c r="L115">
        <v>360</v>
      </c>
      <c r="M115">
        <v>1.1000000000000001</v>
      </c>
      <c r="N115">
        <v>337.15</v>
      </c>
      <c r="O115">
        <v>1.1167</v>
      </c>
    </row>
    <row r="116" spans="2:15" x14ac:dyDescent="0.25">
      <c r="B116" t="s">
        <v>869</v>
      </c>
      <c r="C116" t="s">
        <v>109</v>
      </c>
      <c r="D116">
        <v>100</v>
      </c>
      <c r="E116">
        <v>1020</v>
      </c>
      <c r="F116">
        <v>0.1</v>
      </c>
      <c r="G116" t="s">
        <v>87</v>
      </c>
      <c r="H116" t="s">
        <v>168</v>
      </c>
      <c r="I116">
        <v>0.04</v>
      </c>
      <c r="J116">
        <v>1</v>
      </c>
      <c r="K116" t="s">
        <v>833</v>
      </c>
      <c r="L116">
        <v>360</v>
      </c>
      <c r="M116">
        <v>1.1141000000000001</v>
      </c>
      <c r="N116">
        <v>341.11</v>
      </c>
      <c r="O116">
        <v>1.1138999999999999</v>
      </c>
    </row>
    <row r="117" spans="2:15" x14ac:dyDescent="0.25">
      <c r="B117" t="s">
        <v>870</v>
      </c>
      <c r="C117" t="s">
        <v>109</v>
      </c>
      <c r="D117">
        <v>100</v>
      </c>
      <c r="E117">
        <v>1020</v>
      </c>
      <c r="F117">
        <v>1</v>
      </c>
      <c r="G117" t="s">
        <v>87</v>
      </c>
      <c r="H117" t="s">
        <v>168</v>
      </c>
      <c r="I117">
        <v>0.04</v>
      </c>
      <c r="J117">
        <v>1</v>
      </c>
      <c r="K117" t="s">
        <v>833</v>
      </c>
      <c r="L117">
        <v>639.27</v>
      </c>
      <c r="M117">
        <v>0.92932000000000003</v>
      </c>
      <c r="N117">
        <v>638.46</v>
      </c>
      <c r="O117">
        <v>0.92803000000000002</v>
      </c>
    </row>
    <row r="118" spans="2:15" x14ac:dyDescent="0.25">
      <c r="B118" t="s">
        <v>871</v>
      </c>
      <c r="C118" t="s">
        <v>109</v>
      </c>
      <c r="D118">
        <v>100</v>
      </c>
      <c r="E118">
        <v>1020</v>
      </c>
      <c r="F118">
        <v>10</v>
      </c>
      <c r="G118" t="s">
        <v>87</v>
      </c>
      <c r="H118" t="s">
        <v>168</v>
      </c>
      <c r="I118">
        <v>0.04</v>
      </c>
      <c r="J118">
        <v>1</v>
      </c>
      <c r="K118" t="s">
        <v>833</v>
      </c>
      <c r="L118">
        <v>5773</v>
      </c>
      <c r="M118">
        <v>0.18489</v>
      </c>
      <c r="N118">
        <v>5772.7</v>
      </c>
      <c r="O118">
        <v>0.18293999999999999</v>
      </c>
    </row>
    <row r="119" spans="2:15" x14ac:dyDescent="0.25">
      <c r="B119" t="s">
        <v>872</v>
      </c>
      <c r="C119" t="s">
        <v>109</v>
      </c>
      <c r="D119">
        <v>100</v>
      </c>
      <c r="E119">
        <v>1020</v>
      </c>
      <c r="F119">
        <v>100</v>
      </c>
      <c r="G119" t="s">
        <v>87</v>
      </c>
      <c r="H119" t="s">
        <v>168</v>
      </c>
      <c r="I119">
        <v>0.04</v>
      </c>
      <c r="J119">
        <v>1</v>
      </c>
      <c r="K119" t="s">
        <v>833</v>
      </c>
      <c r="L119">
        <v>57736</v>
      </c>
      <c r="M119">
        <v>1.9421000000000001E-2</v>
      </c>
      <c r="N119">
        <v>57735</v>
      </c>
      <c r="O119">
        <v>1.8613000000000001E-2</v>
      </c>
    </row>
    <row r="120" spans="2:15" x14ac:dyDescent="0.25">
      <c r="B120" t="s">
        <v>873</v>
      </c>
      <c r="C120" t="s">
        <v>111</v>
      </c>
      <c r="D120">
        <v>1.0000000000000001E-5</v>
      </c>
      <c r="E120">
        <v>1.0399999999999999E-4</v>
      </c>
      <c r="F120">
        <v>1.0000000000000001E-9</v>
      </c>
      <c r="G120" t="s">
        <v>186</v>
      </c>
      <c r="H120" t="s">
        <v>15</v>
      </c>
      <c r="I120">
        <v>0.01</v>
      </c>
      <c r="J120">
        <v>2</v>
      </c>
      <c r="K120" t="s">
        <v>833</v>
      </c>
      <c r="L120">
        <v>0.47</v>
      </c>
      <c r="M120">
        <v>1200</v>
      </c>
      <c r="N120">
        <v>0.46304000000000001</v>
      </c>
      <c r="O120">
        <v>1233.9000000000001</v>
      </c>
    </row>
    <row r="121" spans="2:15" x14ac:dyDescent="0.25">
      <c r="B121" t="s">
        <v>874</v>
      </c>
      <c r="C121" t="s">
        <v>111</v>
      </c>
      <c r="D121">
        <v>1.0000000000000001E-5</v>
      </c>
      <c r="E121">
        <v>1.0399999999999999E-4</v>
      </c>
      <c r="F121">
        <v>1E-8</v>
      </c>
      <c r="G121" t="s">
        <v>186</v>
      </c>
      <c r="H121" t="s">
        <v>15</v>
      </c>
      <c r="I121">
        <v>0.01</v>
      </c>
      <c r="J121">
        <v>2</v>
      </c>
      <c r="K121" t="s">
        <v>833</v>
      </c>
      <c r="L121">
        <v>0.47</v>
      </c>
      <c r="M121">
        <v>1234</v>
      </c>
      <c r="N121">
        <v>0.46307999999999999</v>
      </c>
      <c r="O121">
        <v>1233.9000000000001</v>
      </c>
    </row>
    <row r="122" spans="2:15" x14ac:dyDescent="0.25">
      <c r="B122" t="s">
        <v>875</v>
      </c>
      <c r="C122" t="s">
        <v>111</v>
      </c>
      <c r="D122">
        <v>1.0000000000000001E-5</v>
      </c>
      <c r="E122">
        <v>1.0399999999999999E-4</v>
      </c>
      <c r="F122">
        <v>9.9999999999999995E-8</v>
      </c>
      <c r="G122" t="s">
        <v>186</v>
      </c>
      <c r="H122" t="s">
        <v>15</v>
      </c>
      <c r="I122">
        <v>0.01</v>
      </c>
      <c r="J122">
        <v>2</v>
      </c>
      <c r="K122" t="s">
        <v>833</v>
      </c>
      <c r="L122">
        <v>0.47</v>
      </c>
      <c r="M122">
        <v>1227.5</v>
      </c>
      <c r="N122">
        <v>0.46660000000000001</v>
      </c>
      <c r="O122">
        <v>1227</v>
      </c>
    </row>
    <row r="123" spans="2:15" x14ac:dyDescent="0.25">
      <c r="B123" t="s">
        <v>876</v>
      </c>
      <c r="C123" t="s">
        <v>111</v>
      </c>
      <c r="D123">
        <v>1.0000000000000001E-5</v>
      </c>
      <c r="E123">
        <v>1.0399999999999999E-4</v>
      </c>
      <c r="F123">
        <v>9.9999999999999995E-7</v>
      </c>
      <c r="G123" t="s">
        <v>186</v>
      </c>
      <c r="H123" t="s">
        <v>15</v>
      </c>
      <c r="I123">
        <v>0.01</v>
      </c>
      <c r="J123">
        <v>2</v>
      </c>
      <c r="K123" t="s">
        <v>833</v>
      </c>
      <c r="L123">
        <v>0.73980999999999997</v>
      </c>
      <c r="M123">
        <v>857.29</v>
      </c>
      <c r="N123">
        <v>0.73978999999999995</v>
      </c>
      <c r="O123">
        <v>855.77</v>
      </c>
    </row>
    <row r="124" spans="2:15" x14ac:dyDescent="0.25">
      <c r="B124" t="s">
        <v>877</v>
      </c>
      <c r="C124" t="s">
        <v>111</v>
      </c>
      <c r="D124">
        <v>1.0000000000000001E-5</v>
      </c>
      <c r="E124">
        <v>1.0399999999999999E-4</v>
      </c>
      <c r="F124">
        <v>1.0000000000000001E-5</v>
      </c>
      <c r="G124" t="s">
        <v>186</v>
      </c>
      <c r="H124" t="s">
        <v>15</v>
      </c>
      <c r="I124">
        <v>0.01</v>
      </c>
      <c r="J124">
        <v>2</v>
      </c>
      <c r="K124" t="s">
        <v>833</v>
      </c>
      <c r="L124">
        <v>5.8087999999999997</v>
      </c>
      <c r="M124">
        <v>394.38</v>
      </c>
      <c r="N124">
        <v>5.8087999999999997</v>
      </c>
      <c r="O124">
        <v>393.5</v>
      </c>
    </row>
    <row r="125" spans="2:15" x14ac:dyDescent="0.25">
      <c r="B125" t="s">
        <v>878</v>
      </c>
      <c r="C125" t="s">
        <v>111</v>
      </c>
      <c r="D125">
        <v>1E-4</v>
      </c>
      <c r="E125">
        <v>1.0399999999999999E-3</v>
      </c>
      <c r="F125">
        <v>1E-8</v>
      </c>
      <c r="G125" t="s">
        <v>186</v>
      </c>
      <c r="H125" t="s">
        <v>15</v>
      </c>
      <c r="I125">
        <v>0.01</v>
      </c>
      <c r="J125">
        <v>2</v>
      </c>
      <c r="K125" t="s">
        <v>833</v>
      </c>
      <c r="L125">
        <v>0.97</v>
      </c>
      <c r="M125">
        <v>1200</v>
      </c>
      <c r="N125">
        <v>0.96530000000000005</v>
      </c>
      <c r="O125">
        <v>1192.0999999999999</v>
      </c>
    </row>
    <row r="126" spans="2:15" x14ac:dyDescent="0.25">
      <c r="B126" t="s">
        <v>879</v>
      </c>
      <c r="C126" t="s">
        <v>111</v>
      </c>
      <c r="D126">
        <v>1E-4</v>
      </c>
      <c r="E126">
        <v>1.0399999999999999E-3</v>
      </c>
      <c r="F126">
        <v>9.9999999999999995E-8</v>
      </c>
      <c r="G126" t="s">
        <v>186</v>
      </c>
      <c r="H126" t="s">
        <v>15</v>
      </c>
      <c r="I126">
        <v>0.01</v>
      </c>
      <c r="J126">
        <v>2</v>
      </c>
      <c r="K126" t="s">
        <v>833</v>
      </c>
      <c r="L126">
        <v>0.97</v>
      </c>
      <c r="M126">
        <v>1191.5</v>
      </c>
      <c r="N126">
        <v>0.96691000000000005</v>
      </c>
      <c r="O126">
        <v>1191.3</v>
      </c>
    </row>
    <row r="127" spans="2:15" x14ac:dyDescent="0.25">
      <c r="B127" t="s">
        <v>880</v>
      </c>
      <c r="C127" t="s">
        <v>111</v>
      </c>
      <c r="D127">
        <v>1E-4</v>
      </c>
      <c r="E127">
        <v>1.0399999999999999E-3</v>
      </c>
      <c r="F127">
        <v>9.9999999999999995E-7</v>
      </c>
      <c r="G127" t="s">
        <v>186</v>
      </c>
      <c r="H127" t="s">
        <v>15</v>
      </c>
      <c r="I127">
        <v>0.01</v>
      </c>
      <c r="J127">
        <v>2</v>
      </c>
      <c r="K127" t="s">
        <v>833</v>
      </c>
      <c r="L127">
        <v>1.1172</v>
      </c>
      <c r="M127">
        <v>1119.7</v>
      </c>
      <c r="N127">
        <v>1.1168</v>
      </c>
      <c r="O127">
        <v>1118.5999999999999</v>
      </c>
    </row>
    <row r="128" spans="2:15" x14ac:dyDescent="0.25">
      <c r="B128" t="s">
        <v>881</v>
      </c>
      <c r="C128" t="s">
        <v>111</v>
      </c>
      <c r="D128">
        <v>1E-4</v>
      </c>
      <c r="E128">
        <v>1.0399999999999999E-3</v>
      </c>
      <c r="F128">
        <v>1.0000000000000001E-5</v>
      </c>
      <c r="G128" t="s">
        <v>186</v>
      </c>
      <c r="H128" t="s">
        <v>15</v>
      </c>
      <c r="I128">
        <v>0.01</v>
      </c>
      <c r="J128">
        <v>2</v>
      </c>
      <c r="K128" t="s">
        <v>833</v>
      </c>
      <c r="L128">
        <v>5.8400999999999996</v>
      </c>
      <c r="M128">
        <v>353.65</v>
      </c>
      <c r="N128">
        <v>5.8398000000000003</v>
      </c>
      <c r="O128">
        <v>351.6</v>
      </c>
    </row>
    <row r="129" spans="2:15" x14ac:dyDescent="0.25">
      <c r="B129" t="s">
        <v>882</v>
      </c>
      <c r="C129" t="s">
        <v>111</v>
      </c>
      <c r="D129">
        <v>1E-4</v>
      </c>
      <c r="E129">
        <v>1.0399999999999999E-3</v>
      </c>
      <c r="F129">
        <v>1E-4</v>
      </c>
      <c r="G129" t="s">
        <v>186</v>
      </c>
      <c r="H129" t="s">
        <v>15</v>
      </c>
      <c r="I129">
        <v>0.01</v>
      </c>
      <c r="J129">
        <v>2</v>
      </c>
      <c r="K129" t="s">
        <v>833</v>
      </c>
      <c r="L129">
        <v>57.911999999999999</v>
      </c>
      <c r="M129">
        <v>316.08</v>
      </c>
      <c r="N129">
        <v>57.911999999999999</v>
      </c>
      <c r="O129">
        <v>315.2</v>
      </c>
    </row>
    <row r="130" spans="2:15" x14ac:dyDescent="0.25">
      <c r="B130" t="s">
        <v>883</v>
      </c>
      <c r="C130" t="s">
        <v>111</v>
      </c>
      <c r="D130">
        <v>1E-3</v>
      </c>
      <c r="E130">
        <v>1.04E-2</v>
      </c>
      <c r="F130">
        <v>9.9999999999999995E-8</v>
      </c>
      <c r="G130" t="s">
        <v>186</v>
      </c>
      <c r="H130" t="s">
        <v>15</v>
      </c>
      <c r="I130">
        <v>0.01</v>
      </c>
      <c r="J130">
        <v>2</v>
      </c>
      <c r="K130" t="s">
        <v>833</v>
      </c>
      <c r="L130">
        <v>9.6999999999999993</v>
      </c>
      <c r="M130">
        <v>1200</v>
      </c>
      <c r="N130">
        <v>9.6530000000000005</v>
      </c>
      <c r="O130">
        <v>1192.0999999999999</v>
      </c>
    </row>
    <row r="131" spans="2:15" x14ac:dyDescent="0.25">
      <c r="B131" t="s">
        <v>884</v>
      </c>
      <c r="C131" t="s">
        <v>111</v>
      </c>
      <c r="D131">
        <v>1E-3</v>
      </c>
      <c r="E131">
        <v>1.04E-2</v>
      </c>
      <c r="F131">
        <v>9.9999999999999995E-7</v>
      </c>
      <c r="G131" t="s">
        <v>186</v>
      </c>
      <c r="H131" t="s">
        <v>15</v>
      </c>
      <c r="I131">
        <v>0.01</v>
      </c>
      <c r="J131">
        <v>2</v>
      </c>
      <c r="K131" t="s">
        <v>833</v>
      </c>
      <c r="L131">
        <v>9.6999999999999993</v>
      </c>
      <c r="M131">
        <v>1191.5</v>
      </c>
      <c r="N131">
        <v>9.6691000000000003</v>
      </c>
      <c r="O131">
        <v>1191.3</v>
      </c>
    </row>
    <row r="132" spans="2:15" x14ac:dyDescent="0.25">
      <c r="B132" t="s">
        <v>885</v>
      </c>
      <c r="C132" t="s">
        <v>111</v>
      </c>
      <c r="D132">
        <v>1E-3</v>
      </c>
      <c r="E132">
        <v>1.04E-2</v>
      </c>
      <c r="F132">
        <v>1.0000000000000001E-5</v>
      </c>
      <c r="G132" t="s">
        <v>186</v>
      </c>
      <c r="H132" t="s">
        <v>15</v>
      </c>
      <c r="I132">
        <v>0.01</v>
      </c>
      <c r="J132">
        <v>2</v>
      </c>
      <c r="K132" t="s">
        <v>833</v>
      </c>
      <c r="L132">
        <v>11.172000000000001</v>
      </c>
      <c r="M132">
        <v>1119.7</v>
      </c>
      <c r="N132">
        <v>11.167999999999999</v>
      </c>
      <c r="O132">
        <v>1118.5999999999999</v>
      </c>
    </row>
    <row r="133" spans="2:15" x14ac:dyDescent="0.25">
      <c r="B133" t="s">
        <v>886</v>
      </c>
      <c r="C133" t="s">
        <v>111</v>
      </c>
      <c r="D133">
        <v>1E-3</v>
      </c>
      <c r="E133">
        <v>1.04E-2</v>
      </c>
      <c r="F133">
        <v>1E-4</v>
      </c>
      <c r="G133" t="s">
        <v>186</v>
      </c>
      <c r="H133" t="s">
        <v>15</v>
      </c>
      <c r="I133">
        <v>0.01</v>
      </c>
      <c r="J133">
        <v>2</v>
      </c>
      <c r="K133" t="s">
        <v>833</v>
      </c>
      <c r="L133">
        <v>58.401000000000003</v>
      </c>
      <c r="M133">
        <v>353.65</v>
      </c>
      <c r="N133">
        <v>58.398000000000003</v>
      </c>
      <c r="O133">
        <v>351.6</v>
      </c>
    </row>
    <row r="134" spans="2:15" x14ac:dyDescent="0.25">
      <c r="B134" t="s">
        <v>887</v>
      </c>
      <c r="C134" t="s">
        <v>111</v>
      </c>
      <c r="D134">
        <v>1E-3</v>
      </c>
      <c r="E134">
        <v>1.04E-2</v>
      </c>
      <c r="F134">
        <v>1E-3</v>
      </c>
      <c r="G134" t="s">
        <v>186</v>
      </c>
      <c r="H134" t="s">
        <v>15</v>
      </c>
      <c r="I134">
        <v>0.01</v>
      </c>
      <c r="J134">
        <v>2</v>
      </c>
      <c r="K134" t="s">
        <v>833</v>
      </c>
      <c r="L134">
        <v>579.12</v>
      </c>
      <c r="M134">
        <v>316.08</v>
      </c>
      <c r="N134">
        <v>579.12</v>
      </c>
      <c r="O134">
        <v>315.2</v>
      </c>
    </row>
    <row r="135" spans="2:15" x14ac:dyDescent="0.25">
      <c r="B135" t="s">
        <v>888</v>
      </c>
      <c r="C135" t="s">
        <v>111</v>
      </c>
      <c r="D135">
        <v>0.01</v>
      </c>
      <c r="E135">
        <v>0.104</v>
      </c>
      <c r="F135">
        <v>9.9999999999999995E-7</v>
      </c>
      <c r="G135" t="s">
        <v>186</v>
      </c>
      <c r="H135" t="s">
        <v>15</v>
      </c>
      <c r="I135">
        <v>0.01</v>
      </c>
      <c r="J135">
        <v>2</v>
      </c>
      <c r="K135" t="s">
        <v>833</v>
      </c>
      <c r="L135">
        <v>97</v>
      </c>
      <c r="M135">
        <v>1200</v>
      </c>
      <c r="N135">
        <v>96.53</v>
      </c>
      <c r="O135">
        <v>1192.0999999999999</v>
      </c>
    </row>
    <row r="136" spans="2:15" x14ac:dyDescent="0.25">
      <c r="B136" t="s">
        <v>889</v>
      </c>
      <c r="C136" t="s">
        <v>111</v>
      </c>
      <c r="D136">
        <v>0.01</v>
      </c>
      <c r="E136">
        <v>0.104</v>
      </c>
      <c r="F136">
        <v>1.0000000000000001E-5</v>
      </c>
      <c r="G136" t="s">
        <v>186</v>
      </c>
      <c r="H136" t="s">
        <v>15</v>
      </c>
      <c r="I136">
        <v>0.01</v>
      </c>
      <c r="J136">
        <v>2</v>
      </c>
      <c r="K136" t="s">
        <v>833</v>
      </c>
      <c r="L136">
        <v>97</v>
      </c>
      <c r="M136">
        <v>1191.5</v>
      </c>
      <c r="N136">
        <v>96.691000000000003</v>
      </c>
      <c r="O136">
        <v>1191.3</v>
      </c>
    </row>
    <row r="137" spans="2:15" x14ac:dyDescent="0.25">
      <c r="B137" t="s">
        <v>890</v>
      </c>
      <c r="C137" t="s">
        <v>111</v>
      </c>
      <c r="D137">
        <v>0.01</v>
      </c>
      <c r="E137">
        <v>0.104</v>
      </c>
      <c r="F137">
        <v>1E-4</v>
      </c>
      <c r="G137" t="s">
        <v>186</v>
      </c>
      <c r="H137" t="s">
        <v>15</v>
      </c>
      <c r="I137">
        <v>0.01</v>
      </c>
      <c r="J137">
        <v>2</v>
      </c>
      <c r="K137" t="s">
        <v>833</v>
      </c>
      <c r="L137">
        <v>111.72</v>
      </c>
      <c r="M137">
        <v>1119.7</v>
      </c>
      <c r="N137">
        <v>111.68</v>
      </c>
      <c r="O137">
        <v>1118.5999999999999</v>
      </c>
    </row>
    <row r="138" spans="2:15" x14ac:dyDescent="0.25">
      <c r="B138" t="s">
        <v>891</v>
      </c>
      <c r="C138" t="s">
        <v>111</v>
      </c>
      <c r="D138">
        <v>0.01</v>
      </c>
      <c r="E138">
        <v>0.104</v>
      </c>
      <c r="F138">
        <v>1E-3</v>
      </c>
      <c r="G138" t="s">
        <v>186</v>
      </c>
      <c r="H138" t="s">
        <v>15</v>
      </c>
      <c r="I138">
        <v>0.01</v>
      </c>
      <c r="J138">
        <v>2</v>
      </c>
      <c r="K138" t="s">
        <v>833</v>
      </c>
      <c r="L138">
        <v>583.96</v>
      </c>
      <c r="M138">
        <v>353.65</v>
      </c>
      <c r="N138">
        <v>583.98</v>
      </c>
      <c r="O138">
        <v>351.6</v>
      </c>
    </row>
    <row r="139" spans="2:15" x14ac:dyDescent="0.25">
      <c r="B139" t="s">
        <v>892</v>
      </c>
      <c r="C139" t="s">
        <v>111</v>
      </c>
      <c r="D139">
        <v>0.01</v>
      </c>
      <c r="E139">
        <v>0.104</v>
      </c>
      <c r="F139">
        <v>0.01</v>
      </c>
      <c r="G139" t="s">
        <v>186</v>
      </c>
      <c r="H139" t="s">
        <v>15</v>
      </c>
      <c r="I139">
        <v>0.01</v>
      </c>
      <c r="J139">
        <v>2</v>
      </c>
      <c r="K139" t="s">
        <v>833</v>
      </c>
      <c r="L139">
        <v>5791.2</v>
      </c>
      <c r="M139">
        <v>316.08</v>
      </c>
      <c r="N139">
        <v>5791.2</v>
      </c>
      <c r="O139">
        <v>315.2</v>
      </c>
    </row>
    <row r="140" spans="2:15" x14ac:dyDescent="0.25">
      <c r="B140" t="s">
        <v>893</v>
      </c>
      <c r="C140" t="s">
        <v>111</v>
      </c>
      <c r="D140">
        <v>0.1</v>
      </c>
      <c r="E140">
        <v>1.04</v>
      </c>
      <c r="F140">
        <v>1.0000000000000001E-5</v>
      </c>
      <c r="G140" t="s">
        <v>186</v>
      </c>
      <c r="H140" t="s">
        <v>207</v>
      </c>
      <c r="I140">
        <v>0.01</v>
      </c>
      <c r="J140">
        <v>2</v>
      </c>
      <c r="K140" t="s">
        <v>833</v>
      </c>
      <c r="L140">
        <v>1</v>
      </c>
      <c r="M140">
        <v>1.5</v>
      </c>
      <c r="N140">
        <v>0.99589000000000005</v>
      </c>
      <c r="O140">
        <v>1.4890000000000001</v>
      </c>
    </row>
    <row r="141" spans="2:15" x14ac:dyDescent="0.25">
      <c r="B141" t="s">
        <v>894</v>
      </c>
      <c r="C141" t="s">
        <v>111</v>
      </c>
      <c r="D141">
        <v>0.1</v>
      </c>
      <c r="E141">
        <v>1.04</v>
      </c>
      <c r="F141">
        <v>1E-4</v>
      </c>
      <c r="G141" t="s">
        <v>186</v>
      </c>
      <c r="H141" t="s">
        <v>207</v>
      </c>
      <c r="I141">
        <v>0.01</v>
      </c>
      <c r="J141">
        <v>2</v>
      </c>
      <c r="K141" t="s">
        <v>833</v>
      </c>
      <c r="L141">
        <v>1</v>
      </c>
      <c r="M141">
        <v>1.4883999999999999</v>
      </c>
      <c r="N141">
        <v>0.99738000000000004</v>
      </c>
      <c r="O141">
        <v>1.4882</v>
      </c>
    </row>
    <row r="142" spans="2:15" x14ac:dyDescent="0.25">
      <c r="B142" t="s">
        <v>895</v>
      </c>
      <c r="C142" t="s">
        <v>111</v>
      </c>
      <c r="D142">
        <v>0.1</v>
      </c>
      <c r="E142">
        <v>1.04</v>
      </c>
      <c r="F142">
        <v>1E-3</v>
      </c>
      <c r="G142" t="s">
        <v>186</v>
      </c>
      <c r="H142" t="s">
        <v>207</v>
      </c>
      <c r="I142">
        <v>0.01</v>
      </c>
      <c r="J142">
        <v>2</v>
      </c>
      <c r="K142" t="s">
        <v>833</v>
      </c>
      <c r="L142">
        <v>1.1829000000000001</v>
      </c>
      <c r="M142">
        <v>1.4133</v>
      </c>
      <c r="N142">
        <v>1.1409</v>
      </c>
      <c r="O142">
        <v>1.4124000000000001</v>
      </c>
    </row>
    <row r="143" spans="2:15" x14ac:dyDescent="0.25">
      <c r="B143" t="s">
        <v>896</v>
      </c>
      <c r="C143" t="s">
        <v>111</v>
      </c>
      <c r="D143">
        <v>0.1</v>
      </c>
      <c r="E143">
        <v>1.04</v>
      </c>
      <c r="F143">
        <v>0.01</v>
      </c>
      <c r="G143" t="s">
        <v>186</v>
      </c>
      <c r="H143" t="s">
        <v>207</v>
      </c>
      <c r="I143">
        <v>0.01</v>
      </c>
      <c r="J143">
        <v>2</v>
      </c>
      <c r="K143" t="s">
        <v>833</v>
      </c>
      <c r="L143">
        <v>5.9116</v>
      </c>
      <c r="M143">
        <v>0.47821000000000002</v>
      </c>
      <c r="N143">
        <v>5.8383000000000003</v>
      </c>
      <c r="O143">
        <v>0.47621000000000002</v>
      </c>
    </row>
    <row r="144" spans="2:15" x14ac:dyDescent="0.25">
      <c r="B144" t="s">
        <v>897</v>
      </c>
      <c r="C144" t="s">
        <v>111</v>
      </c>
      <c r="D144">
        <v>0.1</v>
      </c>
      <c r="E144">
        <v>1.04</v>
      </c>
      <c r="F144">
        <v>0.1</v>
      </c>
      <c r="G144" t="s">
        <v>186</v>
      </c>
      <c r="H144" t="s">
        <v>207</v>
      </c>
      <c r="I144">
        <v>0.01</v>
      </c>
      <c r="J144">
        <v>2</v>
      </c>
      <c r="K144" t="s">
        <v>833</v>
      </c>
      <c r="L144">
        <v>57.947000000000003</v>
      </c>
      <c r="M144">
        <v>0.32961000000000001</v>
      </c>
      <c r="N144">
        <v>57.91</v>
      </c>
      <c r="O144">
        <v>0.32873000000000002</v>
      </c>
    </row>
    <row r="145" spans="2:15" x14ac:dyDescent="0.25">
      <c r="B145" t="s">
        <v>898</v>
      </c>
      <c r="C145" t="s">
        <v>111</v>
      </c>
      <c r="D145">
        <v>1</v>
      </c>
      <c r="E145">
        <v>10.4</v>
      </c>
      <c r="F145">
        <v>1E-4</v>
      </c>
      <c r="G145" t="s">
        <v>186</v>
      </c>
      <c r="H145" t="s">
        <v>207</v>
      </c>
      <c r="I145">
        <v>0.01</v>
      </c>
      <c r="J145">
        <v>2</v>
      </c>
      <c r="K145" t="s">
        <v>833</v>
      </c>
      <c r="L145">
        <v>18</v>
      </c>
      <c r="M145">
        <v>1.4</v>
      </c>
      <c r="N145">
        <v>17.128</v>
      </c>
      <c r="O145">
        <v>1.4000999999999999</v>
      </c>
    </row>
    <row r="146" spans="2:15" x14ac:dyDescent="0.25">
      <c r="B146" t="s">
        <v>899</v>
      </c>
      <c r="C146" t="s">
        <v>111</v>
      </c>
      <c r="D146">
        <v>1</v>
      </c>
      <c r="E146">
        <v>10.4</v>
      </c>
      <c r="F146">
        <v>1E-3</v>
      </c>
      <c r="G146" t="s">
        <v>186</v>
      </c>
      <c r="H146" t="s">
        <v>207</v>
      </c>
      <c r="I146">
        <v>0.01</v>
      </c>
      <c r="J146">
        <v>2</v>
      </c>
      <c r="K146" t="s">
        <v>833</v>
      </c>
      <c r="L146">
        <v>18</v>
      </c>
      <c r="M146">
        <v>1.3998999999999999</v>
      </c>
      <c r="N146">
        <v>17.138000000000002</v>
      </c>
      <c r="O146">
        <v>1.3996999999999999</v>
      </c>
    </row>
    <row r="147" spans="2:15" x14ac:dyDescent="0.25">
      <c r="B147" t="s">
        <v>900</v>
      </c>
      <c r="C147" t="s">
        <v>111</v>
      </c>
      <c r="D147">
        <v>1</v>
      </c>
      <c r="E147">
        <v>10.4</v>
      </c>
      <c r="F147">
        <v>0.01</v>
      </c>
      <c r="G147" t="s">
        <v>186</v>
      </c>
      <c r="H147" t="s">
        <v>207</v>
      </c>
      <c r="I147">
        <v>0.01</v>
      </c>
      <c r="J147">
        <v>2</v>
      </c>
      <c r="K147" t="s">
        <v>833</v>
      </c>
      <c r="L147">
        <v>18.047000000000001</v>
      </c>
      <c r="M147">
        <v>1.3634999999999999</v>
      </c>
      <c r="N147">
        <v>18.045000000000002</v>
      </c>
      <c r="O147">
        <v>1.3626</v>
      </c>
    </row>
    <row r="148" spans="2:15" x14ac:dyDescent="0.25">
      <c r="B148" t="s">
        <v>901</v>
      </c>
      <c r="C148" t="s">
        <v>111</v>
      </c>
      <c r="D148">
        <v>1</v>
      </c>
      <c r="E148">
        <v>10.4</v>
      </c>
      <c r="F148">
        <v>0.1</v>
      </c>
      <c r="G148" t="s">
        <v>186</v>
      </c>
      <c r="H148" t="s">
        <v>207</v>
      </c>
      <c r="I148">
        <v>0.01</v>
      </c>
      <c r="J148">
        <v>2</v>
      </c>
      <c r="K148" t="s">
        <v>833</v>
      </c>
      <c r="L148">
        <v>60.057000000000002</v>
      </c>
      <c r="M148">
        <v>0.58243</v>
      </c>
      <c r="N148">
        <v>60.055</v>
      </c>
      <c r="O148">
        <v>0.58052000000000004</v>
      </c>
    </row>
    <row r="149" spans="2:15" x14ac:dyDescent="0.25">
      <c r="B149" t="s">
        <v>902</v>
      </c>
      <c r="C149" t="s">
        <v>111</v>
      </c>
      <c r="D149">
        <v>1</v>
      </c>
      <c r="E149">
        <v>10.4</v>
      </c>
      <c r="F149">
        <v>1</v>
      </c>
      <c r="G149" t="s">
        <v>186</v>
      </c>
      <c r="H149" t="s">
        <v>207</v>
      </c>
      <c r="I149">
        <v>0.01</v>
      </c>
      <c r="J149">
        <v>2</v>
      </c>
      <c r="K149" t="s">
        <v>833</v>
      </c>
      <c r="L149">
        <v>579.27</v>
      </c>
      <c r="M149">
        <v>0.34275</v>
      </c>
      <c r="N149">
        <v>579.27</v>
      </c>
      <c r="O149">
        <v>0.34186</v>
      </c>
    </row>
    <row r="150" spans="2:15" x14ac:dyDescent="0.25">
      <c r="B150" t="s">
        <v>903</v>
      </c>
      <c r="C150" t="s">
        <v>113</v>
      </c>
      <c r="D150">
        <v>9.9999999999999995E-7</v>
      </c>
      <c r="E150">
        <v>1.0000000000000001E-5</v>
      </c>
      <c r="F150">
        <v>1.0000000000000001E-9</v>
      </c>
      <c r="G150" t="s">
        <v>90</v>
      </c>
      <c r="H150" t="s">
        <v>637</v>
      </c>
      <c r="L150">
        <v>3.5999999999999997E-2</v>
      </c>
      <c r="M150">
        <v>6600</v>
      </c>
      <c r="N150">
        <v>3.5476000000000001E-2</v>
      </c>
      <c r="O150">
        <v>6559.3</v>
      </c>
    </row>
    <row r="151" spans="2:15" x14ac:dyDescent="0.25">
      <c r="B151" t="s">
        <v>904</v>
      </c>
      <c r="C151" t="s">
        <v>113</v>
      </c>
      <c r="D151">
        <v>9.9999999999999995E-7</v>
      </c>
      <c r="E151">
        <v>1.0000000000000001E-5</v>
      </c>
      <c r="F151">
        <v>1E-8</v>
      </c>
      <c r="G151" t="s">
        <v>90</v>
      </c>
      <c r="H151" t="s">
        <v>637</v>
      </c>
      <c r="L151">
        <v>3.5999999999999997E-2</v>
      </c>
      <c r="M151">
        <v>6536.7</v>
      </c>
      <c r="N151">
        <v>3.5893000000000001E-2</v>
      </c>
      <c r="O151">
        <v>6534.2</v>
      </c>
    </row>
    <row r="152" spans="2:15" x14ac:dyDescent="0.25">
      <c r="B152" t="s">
        <v>905</v>
      </c>
      <c r="C152" t="s">
        <v>113</v>
      </c>
      <c r="D152">
        <v>9.9999999999999995E-7</v>
      </c>
      <c r="E152">
        <v>1.0000000000000001E-5</v>
      </c>
      <c r="F152">
        <v>9.9999999999999995E-8</v>
      </c>
      <c r="G152" t="s">
        <v>90</v>
      </c>
      <c r="H152" t="s">
        <v>637</v>
      </c>
      <c r="L152">
        <v>6.6424999999999998E-2</v>
      </c>
      <c r="M152">
        <v>5023.2</v>
      </c>
      <c r="N152">
        <v>6.6402000000000003E-2</v>
      </c>
      <c r="O152">
        <v>5012.6000000000004</v>
      </c>
    </row>
    <row r="153" spans="2:15" x14ac:dyDescent="0.25">
      <c r="B153" t="s">
        <v>906</v>
      </c>
      <c r="C153" t="s">
        <v>113</v>
      </c>
      <c r="D153">
        <v>9.9999999999999995E-7</v>
      </c>
      <c r="E153">
        <v>1.0000000000000001E-5</v>
      </c>
      <c r="F153">
        <v>9.9999999999999995E-7</v>
      </c>
      <c r="G153" t="s">
        <v>90</v>
      </c>
      <c r="H153" t="s">
        <v>637</v>
      </c>
      <c r="L153">
        <v>0.57862999999999998</v>
      </c>
      <c r="M153">
        <v>1104.8</v>
      </c>
      <c r="N153">
        <v>0.57862999999999998</v>
      </c>
      <c r="O153">
        <v>1095.3</v>
      </c>
    </row>
    <row r="154" spans="2:15" x14ac:dyDescent="0.25">
      <c r="B154" t="s">
        <v>907</v>
      </c>
      <c r="C154" t="s">
        <v>113</v>
      </c>
      <c r="D154">
        <v>9.9999999999999995E-7</v>
      </c>
      <c r="E154">
        <v>1.0000000000000001E-5</v>
      </c>
      <c r="F154">
        <v>1.0000000000000001E-5</v>
      </c>
      <c r="G154" t="s">
        <v>90</v>
      </c>
      <c r="H154" t="s">
        <v>637</v>
      </c>
      <c r="L154">
        <v>5.7903000000000002</v>
      </c>
      <c r="M154">
        <v>3024.4</v>
      </c>
      <c r="N154">
        <v>5.7903000000000002</v>
      </c>
      <c r="O154">
        <v>3020.5</v>
      </c>
    </row>
    <row r="155" spans="2:15" x14ac:dyDescent="0.25">
      <c r="B155" t="s">
        <v>908</v>
      </c>
      <c r="C155" t="s">
        <v>113</v>
      </c>
      <c r="D155">
        <v>1.0000000000000001E-5</v>
      </c>
      <c r="E155">
        <v>1E-4</v>
      </c>
      <c r="F155">
        <v>1E-8</v>
      </c>
      <c r="G155" t="s">
        <v>90</v>
      </c>
      <c r="H155" t="s">
        <v>637</v>
      </c>
      <c r="L155">
        <v>0.5</v>
      </c>
      <c r="M155">
        <v>5800</v>
      </c>
      <c r="N155">
        <v>0.48988999999999999</v>
      </c>
      <c r="O155">
        <v>5801.6</v>
      </c>
    </row>
    <row r="156" spans="2:15" x14ac:dyDescent="0.25">
      <c r="B156" t="s">
        <v>909</v>
      </c>
      <c r="C156" t="s">
        <v>113</v>
      </c>
      <c r="D156">
        <v>1.0000000000000001E-5</v>
      </c>
      <c r="E156">
        <v>1E-4</v>
      </c>
      <c r="F156">
        <v>9.9999999999999995E-8</v>
      </c>
      <c r="G156" t="s">
        <v>90</v>
      </c>
      <c r="H156" t="s">
        <v>637</v>
      </c>
      <c r="L156">
        <v>0.5</v>
      </c>
      <c r="M156">
        <v>5788.2</v>
      </c>
      <c r="N156">
        <v>0.49306</v>
      </c>
      <c r="O156">
        <v>5785.5</v>
      </c>
    </row>
    <row r="157" spans="2:15" x14ac:dyDescent="0.25">
      <c r="B157" t="s">
        <v>910</v>
      </c>
      <c r="C157" t="s">
        <v>113</v>
      </c>
      <c r="D157">
        <v>1.0000000000000001E-5</v>
      </c>
      <c r="E157">
        <v>1E-4</v>
      </c>
      <c r="F157">
        <v>9.9999999999999995E-7</v>
      </c>
      <c r="G157" t="s">
        <v>90</v>
      </c>
      <c r="H157" t="s">
        <v>637</v>
      </c>
      <c r="L157">
        <v>0.74933000000000005</v>
      </c>
      <c r="M157">
        <v>4690.3</v>
      </c>
      <c r="N157">
        <v>0.74914000000000003</v>
      </c>
      <c r="O157">
        <v>4679.8</v>
      </c>
    </row>
    <row r="158" spans="2:15" x14ac:dyDescent="0.25">
      <c r="B158" t="s">
        <v>911</v>
      </c>
      <c r="C158" t="s">
        <v>113</v>
      </c>
      <c r="D158">
        <v>1.0000000000000001E-5</v>
      </c>
      <c r="E158">
        <v>1E-4</v>
      </c>
      <c r="F158">
        <v>1.0000000000000001E-5</v>
      </c>
      <c r="G158" t="s">
        <v>90</v>
      </c>
      <c r="H158" t="s">
        <v>637</v>
      </c>
      <c r="L158">
        <v>5.7969999999999997</v>
      </c>
      <c r="M158">
        <v>1102.8</v>
      </c>
      <c r="N158">
        <v>5.7969999999999997</v>
      </c>
      <c r="O158">
        <v>1093.3</v>
      </c>
    </row>
    <row r="159" spans="2:15" x14ac:dyDescent="0.25">
      <c r="B159" t="s">
        <v>912</v>
      </c>
      <c r="C159" t="s">
        <v>113</v>
      </c>
      <c r="D159">
        <v>1.0000000000000001E-5</v>
      </c>
      <c r="E159">
        <v>1E-4</v>
      </c>
      <c r="F159">
        <v>1E-4</v>
      </c>
      <c r="G159" t="s">
        <v>90</v>
      </c>
      <c r="H159" t="s">
        <v>637</v>
      </c>
      <c r="L159">
        <v>57.904000000000003</v>
      </c>
      <c r="M159">
        <v>3024.3</v>
      </c>
      <c r="N159">
        <v>57.904000000000003</v>
      </c>
      <c r="O159">
        <v>3020.4</v>
      </c>
    </row>
    <row r="160" spans="2:15" x14ac:dyDescent="0.25">
      <c r="B160" t="s">
        <v>913</v>
      </c>
      <c r="C160" t="s">
        <v>113</v>
      </c>
      <c r="D160">
        <v>1E-4</v>
      </c>
      <c r="E160">
        <v>1E-3</v>
      </c>
      <c r="F160">
        <v>9.9999999999999995E-8</v>
      </c>
      <c r="G160" t="s">
        <v>90</v>
      </c>
      <c r="H160" t="s">
        <v>637</v>
      </c>
      <c r="L160">
        <v>6.2</v>
      </c>
      <c r="M160">
        <v>5200</v>
      </c>
      <c r="N160">
        <v>6.1439000000000004</v>
      </c>
      <c r="O160">
        <v>5209.5</v>
      </c>
    </row>
    <row r="161" spans="2:15" x14ac:dyDescent="0.25">
      <c r="B161" t="s">
        <v>914</v>
      </c>
      <c r="C161" t="s">
        <v>113</v>
      </c>
      <c r="D161">
        <v>1E-4</v>
      </c>
      <c r="E161">
        <v>1E-3</v>
      </c>
      <c r="F161">
        <v>9.9999999999999995E-7</v>
      </c>
      <c r="G161" t="s">
        <v>90</v>
      </c>
      <c r="H161" t="s">
        <v>637</v>
      </c>
      <c r="L161">
        <v>6.2</v>
      </c>
      <c r="M161">
        <v>5201.1000000000004</v>
      </c>
      <c r="N161">
        <v>6.1698000000000004</v>
      </c>
      <c r="O161">
        <v>5198.3999999999996</v>
      </c>
    </row>
    <row r="162" spans="2:15" x14ac:dyDescent="0.25">
      <c r="B162" t="s">
        <v>915</v>
      </c>
      <c r="C162" t="s">
        <v>113</v>
      </c>
      <c r="D162">
        <v>1E-4</v>
      </c>
      <c r="E162">
        <v>1E-3</v>
      </c>
      <c r="F162">
        <v>1.0000000000000001E-5</v>
      </c>
      <c r="G162" t="s">
        <v>90</v>
      </c>
      <c r="H162" t="s">
        <v>637</v>
      </c>
      <c r="L162">
        <v>8.3825000000000003</v>
      </c>
      <c r="M162">
        <v>4378.3</v>
      </c>
      <c r="N162">
        <v>8.3808000000000007</v>
      </c>
      <c r="O162">
        <v>4368.2</v>
      </c>
    </row>
    <row r="163" spans="2:15" x14ac:dyDescent="0.25">
      <c r="B163" t="s">
        <v>916</v>
      </c>
      <c r="C163" t="s">
        <v>113</v>
      </c>
      <c r="D163">
        <v>1E-4</v>
      </c>
      <c r="E163">
        <v>1E-3</v>
      </c>
      <c r="F163">
        <v>1E-4</v>
      </c>
      <c r="G163" t="s">
        <v>90</v>
      </c>
      <c r="H163" t="s">
        <v>637</v>
      </c>
      <c r="L163">
        <v>58.094000000000001</v>
      </c>
      <c r="M163">
        <v>1100.5</v>
      </c>
      <c r="N163">
        <v>58.094000000000001</v>
      </c>
      <c r="O163">
        <v>1091</v>
      </c>
    </row>
    <row r="164" spans="2:15" x14ac:dyDescent="0.25">
      <c r="B164" t="s">
        <v>917</v>
      </c>
      <c r="C164" t="s">
        <v>113</v>
      </c>
      <c r="D164">
        <v>1E-4</v>
      </c>
      <c r="E164">
        <v>1E-3</v>
      </c>
      <c r="F164">
        <v>1E-3</v>
      </c>
      <c r="G164" t="s">
        <v>90</v>
      </c>
      <c r="H164" t="s">
        <v>637</v>
      </c>
      <c r="L164">
        <v>579.04999999999995</v>
      </c>
      <c r="M164">
        <v>3024.2</v>
      </c>
      <c r="N164">
        <v>579.04999999999995</v>
      </c>
      <c r="O164">
        <v>3020.3</v>
      </c>
    </row>
    <row r="165" spans="2:15" x14ac:dyDescent="0.25">
      <c r="B165" t="s">
        <v>705</v>
      </c>
      <c r="C165" t="s">
        <v>114</v>
      </c>
      <c r="D165">
        <v>1E-3</v>
      </c>
      <c r="E165">
        <v>100</v>
      </c>
      <c r="F165">
        <v>1E-3</v>
      </c>
      <c r="G165" t="s">
        <v>91</v>
      </c>
      <c r="H165" t="s">
        <v>704</v>
      </c>
      <c r="L165">
        <v>0.87</v>
      </c>
      <c r="M165">
        <v>1.6E-2</v>
      </c>
      <c r="N165">
        <v>0.81637999999999999</v>
      </c>
      <c r="O165">
        <v>1.6364E-2</v>
      </c>
    </row>
    <row r="166" spans="2:15" x14ac:dyDescent="0.25">
      <c r="B166" t="s">
        <v>706</v>
      </c>
      <c r="C166" t="s">
        <v>114</v>
      </c>
      <c r="D166">
        <v>1E-3</v>
      </c>
      <c r="E166">
        <v>100</v>
      </c>
      <c r="F166">
        <v>0.01</v>
      </c>
      <c r="G166" t="s">
        <v>91</v>
      </c>
      <c r="H166" t="s">
        <v>704</v>
      </c>
      <c r="L166">
        <v>5.8379000000000003</v>
      </c>
      <c r="M166">
        <v>4.8240000000000002E-3</v>
      </c>
      <c r="N166">
        <v>5.8243</v>
      </c>
      <c r="O166">
        <v>4.6829999999999997E-3</v>
      </c>
    </row>
    <row r="167" spans="2:15" x14ac:dyDescent="0.25">
      <c r="B167" t="s">
        <v>918</v>
      </c>
      <c r="C167" t="s">
        <v>114</v>
      </c>
      <c r="D167">
        <v>1E-3</v>
      </c>
      <c r="E167">
        <v>100</v>
      </c>
      <c r="F167">
        <v>0.1</v>
      </c>
      <c r="G167" t="s">
        <v>91</v>
      </c>
      <c r="H167" t="s">
        <v>704</v>
      </c>
      <c r="L167">
        <v>58.005000000000003</v>
      </c>
      <c r="M167">
        <v>3.1700000000000001E-3</v>
      </c>
      <c r="N167">
        <v>58</v>
      </c>
      <c r="O167">
        <v>3.107E-3</v>
      </c>
    </row>
    <row r="168" spans="2:15" x14ac:dyDescent="0.25">
      <c r="B168" t="s">
        <v>919</v>
      </c>
      <c r="C168" t="s">
        <v>114</v>
      </c>
      <c r="D168">
        <v>1E-3</v>
      </c>
      <c r="E168">
        <v>100</v>
      </c>
      <c r="F168">
        <v>1</v>
      </c>
      <c r="G168" t="s">
        <v>91</v>
      </c>
      <c r="H168" t="s">
        <v>704</v>
      </c>
      <c r="L168">
        <v>579.98</v>
      </c>
      <c r="M168">
        <v>2.6530999999999999E-2</v>
      </c>
      <c r="N168">
        <v>579.97</v>
      </c>
      <c r="O168">
        <v>2.6505000000000001E-2</v>
      </c>
    </row>
    <row r="169" spans="2:15" x14ac:dyDescent="0.25">
      <c r="B169" t="s">
        <v>920</v>
      </c>
      <c r="C169" t="s">
        <v>114</v>
      </c>
      <c r="D169">
        <v>1E-3</v>
      </c>
      <c r="E169">
        <v>100</v>
      </c>
      <c r="F169">
        <v>10</v>
      </c>
      <c r="G169" t="s">
        <v>91</v>
      </c>
      <c r="H169" t="s">
        <v>704</v>
      </c>
      <c r="L169">
        <v>5799.7</v>
      </c>
      <c r="M169">
        <v>0.26461000000000001</v>
      </c>
      <c r="N169">
        <v>5799.7</v>
      </c>
      <c r="O169">
        <v>0.2646</v>
      </c>
    </row>
    <row r="170" spans="2:15" x14ac:dyDescent="0.25">
      <c r="B170" t="s">
        <v>921</v>
      </c>
      <c r="C170" t="s">
        <v>922</v>
      </c>
      <c r="D170">
        <v>1</v>
      </c>
      <c r="E170">
        <v>100</v>
      </c>
      <c r="F170">
        <v>1</v>
      </c>
      <c r="G170" t="s">
        <v>87</v>
      </c>
      <c r="H170" t="s">
        <v>87</v>
      </c>
      <c r="L170">
        <v>1.5</v>
      </c>
      <c r="M170">
        <v>1.0999999999999999E-2</v>
      </c>
      <c r="N170">
        <v>1.4054</v>
      </c>
      <c r="O170">
        <v>1.0453E-2</v>
      </c>
    </row>
    <row r="171" spans="2:15" x14ac:dyDescent="0.25">
      <c r="B171" t="s">
        <v>923</v>
      </c>
      <c r="C171" t="s">
        <v>922</v>
      </c>
      <c r="D171">
        <v>1</v>
      </c>
      <c r="E171">
        <v>100</v>
      </c>
      <c r="F171">
        <v>10</v>
      </c>
      <c r="G171" t="s">
        <v>87</v>
      </c>
      <c r="H171" t="s">
        <v>87</v>
      </c>
      <c r="L171">
        <v>5.9149000000000003</v>
      </c>
      <c r="M171">
        <v>3.826E-3</v>
      </c>
      <c r="N171">
        <v>5.9069000000000003</v>
      </c>
      <c r="O171">
        <v>3.6670000000000001E-3</v>
      </c>
    </row>
    <row r="172" spans="2:15" x14ac:dyDescent="0.25">
      <c r="B172" t="s">
        <v>924</v>
      </c>
      <c r="C172" t="s">
        <v>922</v>
      </c>
      <c r="D172">
        <v>1</v>
      </c>
      <c r="E172">
        <v>100</v>
      </c>
      <c r="F172">
        <v>100</v>
      </c>
      <c r="G172" t="s">
        <v>87</v>
      </c>
      <c r="H172" t="s">
        <v>87</v>
      </c>
      <c r="L172">
        <v>57.917999999999999</v>
      </c>
      <c r="M172">
        <v>3.3660000000000001E-3</v>
      </c>
      <c r="N172">
        <v>57.914999999999999</v>
      </c>
      <c r="O172">
        <v>3.2950000000000002E-3</v>
      </c>
    </row>
    <row r="173" spans="2:15" x14ac:dyDescent="0.25">
      <c r="B173" t="s">
        <v>925</v>
      </c>
      <c r="C173" t="s">
        <v>922</v>
      </c>
      <c r="D173">
        <v>100</v>
      </c>
      <c r="E173">
        <v>250</v>
      </c>
      <c r="F173">
        <v>1</v>
      </c>
      <c r="G173" t="s">
        <v>87</v>
      </c>
      <c r="H173" t="s">
        <v>87</v>
      </c>
      <c r="L173">
        <v>1.4</v>
      </c>
      <c r="M173">
        <v>1.0999999999999999E-2</v>
      </c>
      <c r="N173">
        <v>1.3332999999999999</v>
      </c>
      <c r="O173">
        <v>1.1162E-2</v>
      </c>
    </row>
    <row r="174" spans="2:15" x14ac:dyDescent="0.25">
      <c r="B174" t="s">
        <v>926</v>
      </c>
      <c r="C174" t="s">
        <v>922</v>
      </c>
      <c r="D174">
        <v>100</v>
      </c>
      <c r="E174">
        <v>250</v>
      </c>
      <c r="F174">
        <v>10</v>
      </c>
      <c r="G174" t="s">
        <v>87</v>
      </c>
      <c r="H174" t="s">
        <v>87</v>
      </c>
      <c r="L174">
        <v>5.6898999999999997</v>
      </c>
      <c r="M174">
        <v>5.7679999999999997E-3</v>
      </c>
      <c r="N174">
        <v>5.6798000000000002</v>
      </c>
      <c r="O174">
        <v>5.653E-3</v>
      </c>
    </row>
    <row r="175" spans="2:15" x14ac:dyDescent="0.25">
      <c r="B175" t="s">
        <v>927</v>
      </c>
      <c r="C175" t="s">
        <v>922</v>
      </c>
      <c r="D175">
        <v>100</v>
      </c>
      <c r="E175">
        <v>250</v>
      </c>
      <c r="F175">
        <v>100</v>
      </c>
      <c r="G175" t="s">
        <v>87</v>
      </c>
      <c r="H175" t="s">
        <v>87</v>
      </c>
      <c r="L175">
        <v>57.719000000000001</v>
      </c>
      <c r="M175">
        <v>2.4580000000000001E-3</v>
      </c>
      <c r="N175">
        <v>57.716000000000001</v>
      </c>
      <c r="O175">
        <v>2.3939999999999999E-3</v>
      </c>
    </row>
    <row r="176" spans="2:15" x14ac:dyDescent="0.25">
      <c r="B176" t="s">
        <v>928</v>
      </c>
      <c r="C176" t="s">
        <v>922</v>
      </c>
      <c r="D176">
        <v>250</v>
      </c>
      <c r="E176">
        <v>500</v>
      </c>
      <c r="F176">
        <v>1</v>
      </c>
      <c r="G176" t="s">
        <v>87</v>
      </c>
      <c r="H176" t="s">
        <v>87</v>
      </c>
      <c r="L176">
        <v>1.5</v>
      </c>
      <c r="M176">
        <v>1.0999999999999999E-2</v>
      </c>
      <c r="N176">
        <v>1.2696000000000001</v>
      </c>
      <c r="O176">
        <v>1.1414000000000001E-2</v>
      </c>
    </row>
    <row r="177" spans="2:15" x14ac:dyDescent="0.25">
      <c r="B177" t="s">
        <v>929</v>
      </c>
      <c r="C177" t="s">
        <v>922</v>
      </c>
      <c r="D177">
        <v>250</v>
      </c>
      <c r="E177">
        <v>500</v>
      </c>
      <c r="F177">
        <v>10</v>
      </c>
      <c r="G177" t="s">
        <v>87</v>
      </c>
      <c r="H177" t="s">
        <v>87</v>
      </c>
      <c r="L177">
        <v>5.1032000000000002</v>
      </c>
      <c r="M177">
        <v>8.0280000000000004E-3</v>
      </c>
      <c r="N177">
        <v>5.0880999999999998</v>
      </c>
      <c r="O177">
        <v>7.9319999999999998E-3</v>
      </c>
    </row>
    <row r="178" spans="2:15" x14ac:dyDescent="0.25">
      <c r="B178" t="s">
        <v>930</v>
      </c>
      <c r="C178" t="s">
        <v>922</v>
      </c>
      <c r="D178">
        <v>250</v>
      </c>
      <c r="E178">
        <v>500</v>
      </c>
      <c r="F178">
        <v>100</v>
      </c>
      <c r="G178" t="s">
        <v>87</v>
      </c>
      <c r="H178" t="s">
        <v>87</v>
      </c>
      <c r="L178">
        <v>57.497</v>
      </c>
      <c r="M178">
        <v>2.2230000000000001E-3</v>
      </c>
      <c r="N178">
        <v>57.502000000000002</v>
      </c>
      <c r="O178">
        <v>2.1429999999999999E-3</v>
      </c>
    </row>
    <row r="179" spans="2:15" x14ac:dyDescent="0.25">
      <c r="B179" t="s">
        <v>931</v>
      </c>
      <c r="C179" t="s">
        <v>932</v>
      </c>
      <c r="D179">
        <v>500</v>
      </c>
      <c r="E179">
        <v>1000</v>
      </c>
      <c r="F179">
        <v>1</v>
      </c>
      <c r="G179" t="s">
        <v>87</v>
      </c>
      <c r="H179" t="s">
        <v>87</v>
      </c>
      <c r="L179">
        <v>1.8</v>
      </c>
      <c r="M179">
        <v>1.0999999999999999E-2</v>
      </c>
      <c r="N179">
        <v>1.2242</v>
      </c>
      <c r="O179">
        <v>1.1504E-2</v>
      </c>
    </row>
    <row r="180" spans="2:15" x14ac:dyDescent="0.25">
      <c r="B180" t="s">
        <v>933</v>
      </c>
      <c r="C180" t="s">
        <v>932</v>
      </c>
      <c r="D180">
        <v>500</v>
      </c>
      <c r="E180">
        <v>1000</v>
      </c>
      <c r="F180">
        <v>10</v>
      </c>
      <c r="G180" t="s">
        <v>87</v>
      </c>
      <c r="H180" t="s">
        <v>87</v>
      </c>
      <c r="L180">
        <v>4.1692999999999998</v>
      </c>
      <c r="M180">
        <v>9.8750000000000001E-3</v>
      </c>
      <c r="N180">
        <v>4.0987</v>
      </c>
      <c r="O180">
        <v>9.8770000000000004E-3</v>
      </c>
    </row>
    <row r="181" spans="2:15" x14ac:dyDescent="0.25">
      <c r="B181" t="s">
        <v>934</v>
      </c>
      <c r="C181" t="s">
        <v>932</v>
      </c>
      <c r="D181">
        <v>500</v>
      </c>
      <c r="E181">
        <v>1000</v>
      </c>
      <c r="F181">
        <v>100</v>
      </c>
      <c r="G181" t="s">
        <v>87</v>
      </c>
      <c r="H181" t="s">
        <v>87</v>
      </c>
      <c r="L181">
        <v>57.066000000000003</v>
      </c>
      <c r="M181">
        <v>2.493E-3</v>
      </c>
      <c r="N181">
        <v>57.040999999999997</v>
      </c>
      <c r="O181">
        <v>2.4499999999999999E-3</v>
      </c>
    </row>
    <row r="182" spans="2:15" x14ac:dyDescent="0.25">
      <c r="B182" t="s">
        <v>935</v>
      </c>
      <c r="C182" t="s">
        <v>936</v>
      </c>
      <c r="D182">
        <v>250</v>
      </c>
      <c r="E182">
        <v>100000</v>
      </c>
      <c r="F182">
        <v>10</v>
      </c>
      <c r="G182" t="s">
        <v>324</v>
      </c>
      <c r="H182" t="s">
        <v>324</v>
      </c>
      <c r="L182">
        <v>18</v>
      </c>
      <c r="M182">
        <v>9.1999999999999998E-3</v>
      </c>
      <c r="N182">
        <v>13.773</v>
      </c>
      <c r="O182">
        <v>9.2420000000000002E-3</v>
      </c>
    </row>
    <row r="183" spans="2:15" x14ac:dyDescent="0.25">
      <c r="B183" t="s">
        <v>937</v>
      </c>
      <c r="C183" t="s">
        <v>936</v>
      </c>
      <c r="D183">
        <v>250</v>
      </c>
      <c r="E183">
        <v>100000</v>
      </c>
      <c r="F183">
        <v>100</v>
      </c>
      <c r="G183" t="s">
        <v>324</v>
      </c>
      <c r="H183" t="s">
        <v>324</v>
      </c>
      <c r="L183">
        <v>57.523000000000003</v>
      </c>
      <c r="M183">
        <v>8.822E-3</v>
      </c>
      <c r="N183">
        <v>57.453000000000003</v>
      </c>
      <c r="O183">
        <v>8.8229999999999992E-3</v>
      </c>
    </row>
    <row r="184" spans="2:15" x14ac:dyDescent="0.25">
      <c r="B184" t="s">
        <v>938</v>
      </c>
      <c r="C184" t="s">
        <v>936</v>
      </c>
      <c r="D184">
        <v>250</v>
      </c>
      <c r="E184">
        <v>100000</v>
      </c>
      <c r="F184">
        <v>1000</v>
      </c>
      <c r="G184" t="s">
        <v>324</v>
      </c>
      <c r="H184" t="s">
        <v>324</v>
      </c>
      <c r="L184">
        <v>576.26</v>
      </c>
      <c r="M184">
        <v>5.2659999999999998E-3</v>
      </c>
      <c r="N184">
        <v>576.24</v>
      </c>
      <c r="O184">
        <v>5.2659999999999998E-3</v>
      </c>
    </row>
    <row r="185" spans="2:15" x14ac:dyDescent="0.25">
      <c r="B185" t="s">
        <v>939</v>
      </c>
      <c r="C185" t="s">
        <v>936</v>
      </c>
      <c r="D185">
        <v>250</v>
      </c>
      <c r="E185">
        <v>100000</v>
      </c>
      <c r="F185">
        <v>10000</v>
      </c>
      <c r="G185" t="s">
        <v>324</v>
      </c>
      <c r="H185" t="s">
        <v>324</v>
      </c>
      <c r="L185">
        <v>5775</v>
      </c>
      <c r="M185">
        <v>1.021E-3</v>
      </c>
      <c r="N185">
        <v>5775</v>
      </c>
      <c r="O185">
        <v>1.0200000000000001E-3</v>
      </c>
    </row>
    <row r="186" spans="2:15" x14ac:dyDescent="0.25">
      <c r="B186" t="s">
        <v>940</v>
      </c>
      <c r="C186" t="s">
        <v>936</v>
      </c>
      <c r="D186">
        <v>100000</v>
      </c>
      <c r="E186">
        <v>250000</v>
      </c>
      <c r="F186">
        <v>10</v>
      </c>
      <c r="G186" t="s">
        <v>324</v>
      </c>
      <c r="H186" t="s">
        <v>324</v>
      </c>
      <c r="L186">
        <v>14</v>
      </c>
      <c r="M186">
        <v>1.0999999999999999E-2</v>
      </c>
      <c r="N186">
        <v>13.510999999999999</v>
      </c>
      <c r="O186">
        <v>1.0788000000000001E-2</v>
      </c>
    </row>
    <row r="187" spans="2:15" x14ac:dyDescent="0.25">
      <c r="B187" t="s">
        <v>941</v>
      </c>
      <c r="C187" t="s">
        <v>936</v>
      </c>
      <c r="D187">
        <v>100000</v>
      </c>
      <c r="E187">
        <v>250000</v>
      </c>
      <c r="F187">
        <v>100</v>
      </c>
      <c r="G187" t="s">
        <v>324</v>
      </c>
      <c r="H187" t="s">
        <v>324</v>
      </c>
      <c r="L187">
        <v>57.137999999999998</v>
      </c>
      <c r="M187">
        <v>1.0616E-2</v>
      </c>
      <c r="N187">
        <v>57.125</v>
      </c>
      <c r="O187">
        <v>1.0616E-2</v>
      </c>
    </row>
    <row r="188" spans="2:15" x14ac:dyDescent="0.25">
      <c r="B188" t="s">
        <v>942</v>
      </c>
      <c r="C188" t="s">
        <v>936</v>
      </c>
      <c r="D188">
        <v>100000</v>
      </c>
      <c r="E188">
        <v>250000</v>
      </c>
      <c r="F188">
        <v>1000</v>
      </c>
      <c r="G188" t="s">
        <v>324</v>
      </c>
      <c r="H188" t="s">
        <v>324</v>
      </c>
      <c r="L188">
        <v>575.4</v>
      </c>
      <c r="M188">
        <v>8.7860000000000004E-3</v>
      </c>
      <c r="N188">
        <v>575.35</v>
      </c>
      <c r="O188">
        <v>8.7860000000000004E-3</v>
      </c>
    </row>
    <row r="189" spans="2:15" x14ac:dyDescent="0.25">
      <c r="B189" t="s">
        <v>943</v>
      </c>
      <c r="C189" t="s">
        <v>936</v>
      </c>
      <c r="D189">
        <v>100000</v>
      </c>
      <c r="E189">
        <v>250000</v>
      </c>
      <c r="F189">
        <v>10000</v>
      </c>
      <c r="G189" t="s">
        <v>324</v>
      </c>
      <c r="H189" t="s">
        <v>324</v>
      </c>
      <c r="L189">
        <v>5773</v>
      </c>
      <c r="M189">
        <v>2.5170000000000001E-3</v>
      </c>
      <c r="N189">
        <v>5772.9</v>
      </c>
      <c r="O189">
        <v>2.5170000000000001E-3</v>
      </c>
    </row>
    <row r="190" spans="2:15" x14ac:dyDescent="0.25">
      <c r="B190" t="s">
        <v>944</v>
      </c>
      <c r="C190" t="s">
        <v>936</v>
      </c>
      <c r="D190">
        <v>100000</v>
      </c>
      <c r="E190">
        <v>250000</v>
      </c>
      <c r="F190">
        <v>100000</v>
      </c>
      <c r="G190" t="s">
        <v>324</v>
      </c>
      <c r="H190" t="s">
        <v>324</v>
      </c>
      <c r="L190">
        <v>57896</v>
      </c>
      <c r="M190">
        <v>1.3129999999999999E-3</v>
      </c>
      <c r="N190">
        <v>57896</v>
      </c>
      <c r="O190">
        <v>1.3129999999999999E-3</v>
      </c>
    </row>
    <row r="191" spans="2:15" x14ac:dyDescent="0.25">
      <c r="B191" t="s">
        <v>945</v>
      </c>
      <c r="C191" t="s">
        <v>936</v>
      </c>
      <c r="D191">
        <v>250000</v>
      </c>
      <c r="E191">
        <v>500000</v>
      </c>
      <c r="F191">
        <v>10</v>
      </c>
      <c r="G191" t="s">
        <v>324</v>
      </c>
      <c r="H191" t="s">
        <v>324</v>
      </c>
      <c r="L191">
        <v>18</v>
      </c>
      <c r="M191">
        <v>1.0999999999999999E-2</v>
      </c>
      <c r="N191">
        <v>12.763999999999999</v>
      </c>
      <c r="O191">
        <v>1.1009E-2</v>
      </c>
    </row>
    <row r="192" spans="2:15" x14ac:dyDescent="0.25">
      <c r="B192" t="s">
        <v>946</v>
      </c>
      <c r="C192" t="s">
        <v>936</v>
      </c>
      <c r="D192">
        <v>250000</v>
      </c>
      <c r="E192">
        <v>500000</v>
      </c>
      <c r="F192">
        <v>100</v>
      </c>
      <c r="G192" t="s">
        <v>324</v>
      </c>
      <c r="H192" t="s">
        <v>324</v>
      </c>
      <c r="L192">
        <v>55.079000000000001</v>
      </c>
      <c r="M192">
        <v>1.0925000000000001E-2</v>
      </c>
      <c r="N192">
        <v>54.77</v>
      </c>
      <c r="O192">
        <v>1.0926E-2</v>
      </c>
    </row>
    <row r="193" spans="2:15" x14ac:dyDescent="0.25">
      <c r="B193" t="s">
        <v>947</v>
      </c>
      <c r="C193" t="s">
        <v>936</v>
      </c>
      <c r="D193">
        <v>250000</v>
      </c>
      <c r="E193">
        <v>500000</v>
      </c>
      <c r="F193">
        <v>1000</v>
      </c>
      <c r="G193" t="s">
        <v>324</v>
      </c>
      <c r="H193" t="s">
        <v>324</v>
      </c>
      <c r="L193">
        <v>572.66999999999996</v>
      </c>
      <c r="M193">
        <v>9.9500000000000005E-3</v>
      </c>
      <c r="N193">
        <v>572.64</v>
      </c>
      <c r="O193">
        <v>9.9500000000000005E-3</v>
      </c>
    </row>
    <row r="194" spans="2:15" x14ac:dyDescent="0.25">
      <c r="B194" t="s">
        <v>948</v>
      </c>
      <c r="C194" t="s">
        <v>936</v>
      </c>
      <c r="D194">
        <v>250000</v>
      </c>
      <c r="E194">
        <v>500000</v>
      </c>
      <c r="F194">
        <v>10000</v>
      </c>
      <c r="G194" t="s">
        <v>324</v>
      </c>
      <c r="H194" t="s">
        <v>324</v>
      </c>
      <c r="L194">
        <v>5771.4</v>
      </c>
      <c r="M194">
        <v>4.4679999999999997E-3</v>
      </c>
      <c r="N194">
        <v>5771.3</v>
      </c>
      <c r="O194">
        <v>4.4669999999999996E-3</v>
      </c>
    </row>
    <row r="195" spans="2:15" x14ac:dyDescent="0.25">
      <c r="B195" t="s">
        <v>949</v>
      </c>
      <c r="C195" t="s">
        <v>936</v>
      </c>
      <c r="D195">
        <v>500000</v>
      </c>
      <c r="E195">
        <v>1000000</v>
      </c>
      <c r="F195">
        <v>10</v>
      </c>
      <c r="G195" t="s">
        <v>324</v>
      </c>
      <c r="H195" t="s">
        <v>324</v>
      </c>
      <c r="L195">
        <v>25</v>
      </c>
      <c r="M195">
        <v>1.0999999999999999E-2</v>
      </c>
      <c r="N195">
        <v>-76.510000000000005</v>
      </c>
      <c r="O195">
        <v>1.1211E-2</v>
      </c>
    </row>
    <row r="196" spans="2:15" x14ac:dyDescent="0.25">
      <c r="B196" t="s">
        <v>950</v>
      </c>
      <c r="C196" t="s">
        <v>936</v>
      </c>
      <c r="D196">
        <v>500000</v>
      </c>
      <c r="E196">
        <v>1000000</v>
      </c>
      <c r="F196">
        <v>100</v>
      </c>
      <c r="G196" t="s">
        <v>324</v>
      </c>
      <c r="H196" t="s">
        <v>324</v>
      </c>
      <c r="L196">
        <v>25</v>
      </c>
      <c r="M196">
        <v>1.1209E-2</v>
      </c>
      <c r="N196">
        <v>-75.391000000000005</v>
      </c>
      <c r="O196">
        <v>1.1209E-2</v>
      </c>
    </row>
    <row r="197" spans="2:15" x14ac:dyDescent="0.25">
      <c r="B197" t="s">
        <v>951</v>
      </c>
      <c r="C197" t="s">
        <v>936</v>
      </c>
      <c r="D197">
        <v>500000</v>
      </c>
      <c r="E197">
        <v>1000000</v>
      </c>
      <c r="F197">
        <v>1000</v>
      </c>
      <c r="G197" t="s">
        <v>324</v>
      </c>
      <c r="H197" t="s">
        <v>324</v>
      </c>
      <c r="L197">
        <v>25</v>
      </c>
      <c r="M197">
        <v>1.1044999999999999E-2</v>
      </c>
      <c r="N197">
        <v>24.396000000000001</v>
      </c>
      <c r="O197">
        <v>1.1044999999999999E-2</v>
      </c>
    </row>
    <row r="198" spans="2:15" x14ac:dyDescent="0.25">
      <c r="B198" t="s">
        <v>952</v>
      </c>
      <c r="C198" t="s">
        <v>936</v>
      </c>
      <c r="D198">
        <v>500000</v>
      </c>
      <c r="E198">
        <v>1000000</v>
      </c>
      <c r="F198">
        <v>10000</v>
      </c>
      <c r="G198" t="s">
        <v>324</v>
      </c>
      <c r="H198" t="s">
        <v>324</v>
      </c>
      <c r="L198">
        <v>5114.5</v>
      </c>
      <c r="M198">
        <v>7.3429999999999997E-3</v>
      </c>
      <c r="N198">
        <v>5114.5</v>
      </c>
      <c r="O198">
        <v>7.3429999999999997E-3</v>
      </c>
    </row>
    <row r="199" spans="2:15" x14ac:dyDescent="0.25">
      <c r="B199" t="s">
        <v>953</v>
      </c>
      <c r="C199" t="s">
        <v>936</v>
      </c>
      <c r="D199">
        <v>500000</v>
      </c>
      <c r="E199">
        <v>1000000</v>
      </c>
      <c r="F199">
        <v>100000</v>
      </c>
      <c r="G199" t="s">
        <v>324</v>
      </c>
      <c r="H199" t="s">
        <v>324</v>
      </c>
      <c r="L199">
        <v>57638</v>
      </c>
      <c r="M199">
        <v>1.4400000000000001E-3</v>
      </c>
      <c r="N199">
        <v>57638</v>
      </c>
      <c r="O199">
        <v>1.4400000000000001E-3</v>
      </c>
    </row>
    <row r="200" spans="2:15" x14ac:dyDescent="0.25">
      <c r="B200" t="s">
        <v>954</v>
      </c>
      <c r="C200" t="s">
        <v>955</v>
      </c>
      <c r="D200">
        <v>-346</v>
      </c>
      <c r="E200">
        <v>-148</v>
      </c>
      <c r="F200">
        <v>0.1</v>
      </c>
      <c r="G200" t="s">
        <v>10</v>
      </c>
      <c r="H200" t="s">
        <v>10</v>
      </c>
      <c r="L200">
        <v>2.4167719999999999</v>
      </c>
      <c r="M200">
        <v>0</v>
      </c>
      <c r="N200">
        <v>2.4144760000000001</v>
      </c>
      <c r="O200">
        <v>0</v>
      </c>
    </row>
    <row r="201" spans="2:15" x14ac:dyDescent="0.25">
      <c r="B201" t="s">
        <v>956</v>
      </c>
      <c r="C201" t="s">
        <v>955</v>
      </c>
      <c r="D201">
        <v>-148</v>
      </c>
      <c r="E201">
        <v>302</v>
      </c>
      <c r="F201">
        <v>0.1</v>
      </c>
      <c r="G201" t="s">
        <v>10</v>
      </c>
      <c r="H201" t="s">
        <v>10</v>
      </c>
      <c r="L201">
        <v>1.916533</v>
      </c>
      <c r="M201">
        <v>0</v>
      </c>
      <c r="N201">
        <v>1.9144509999999999</v>
      </c>
      <c r="O201">
        <v>0</v>
      </c>
    </row>
    <row r="202" spans="2:15" x14ac:dyDescent="0.25">
      <c r="B202" t="s">
        <v>957</v>
      </c>
      <c r="C202" t="s">
        <v>955</v>
      </c>
      <c r="D202">
        <v>302</v>
      </c>
      <c r="E202">
        <v>1400</v>
      </c>
      <c r="F202">
        <v>0.1</v>
      </c>
      <c r="G202" t="s">
        <v>10</v>
      </c>
      <c r="H202" t="s">
        <v>10</v>
      </c>
      <c r="L202">
        <v>2.0392830000000002</v>
      </c>
      <c r="M202">
        <v>0</v>
      </c>
      <c r="N202">
        <v>2.0387300000000002</v>
      </c>
      <c r="O202">
        <v>0</v>
      </c>
    </row>
    <row r="203" spans="2:15" x14ac:dyDescent="0.25">
      <c r="B203" t="s">
        <v>958</v>
      </c>
      <c r="C203" t="s">
        <v>955</v>
      </c>
      <c r="D203">
        <v>1400</v>
      </c>
      <c r="E203">
        <v>2192</v>
      </c>
      <c r="F203">
        <v>0.1</v>
      </c>
      <c r="G203" t="s">
        <v>10</v>
      </c>
      <c r="H203" t="s">
        <v>10</v>
      </c>
      <c r="L203">
        <v>2.2469489999999999</v>
      </c>
      <c r="M203">
        <v>0</v>
      </c>
      <c r="N203">
        <v>2.2464469999999999</v>
      </c>
      <c r="O203">
        <v>0</v>
      </c>
    </row>
    <row r="204" spans="2:15" x14ac:dyDescent="0.25">
      <c r="B204" t="s">
        <v>959</v>
      </c>
      <c r="C204" t="s">
        <v>955</v>
      </c>
      <c r="D204">
        <v>-346</v>
      </c>
      <c r="E204">
        <v>-148</v>
      </c>
      <c r="F204">
        <v>1</v>
      </c>
      <c r="G204" t="s">
        <v>10</v>
      </c>
      <c r="H204" t="s">
        <v>10</v>
      </c>
      <c r="L204">
        <v>2.4907979999999998</v>
      </c>
      <c r="M204">
        <v>0</v>
      </c>
      <c r="N204">
        <v>2.4818730000000002</v>
      </c>
      <c r="O204">
        <v>0</v>
      </c>
    </row>
    <row r="205" spans="2:15" x14ac:dyDescent="0.25">
      <c r="B205" t="s">
        <v>960</v>
      </c>
      <c r="C205" t="s">
        <v>955</v>
      </c>
      <c r="D205">
        <v>-148</v>
      </c>
      <c r="E205">
        <v>302</v>
      </c>
      <c r="F205">
        <v>1</v>
      </c>
      <c r="G205" t="s">
        <v>10</v>
      </c>
      <c r="H205" t="s">
        <v>10</v>
      </c>
      <c r="L205">
        <v>2.0067439999999999</v>
      </c>
      <c r="M205">
        <v>0</v>
      </c>
      <c r="N205">
        <v>1.99878</v>
      </c>
      <c r="O205">
        <v>0</v>
      </c>
    </row>
    <row r="206" spans="2:15" x14ac:dyDescent="0.25">
      <c r="B206" t="s">
        <v>961</v>
      </c>
      <c r="C206" t="s">
        <v>955</v>
      </c>
      <c r="D206">
        <v>302</v>
      </c>
      <c r="E206">
        <v>1400</v>
      </c>
      <c r="F206">
        <v>1</v>
      </c>
      <c r="G206" t="s">
        <v>10</v>
      </c>
      <c r="H206" t="s">
        <v>10</v>
      </c>
      <c r="L206">
        <v>2.120244</v>
      </c>
      <c r="M206">
        <v>0</v>
      </c>
      <c r="N206">
        <v>2.1181169999999998</v>
      </c>
      <c r="O206">
        <v>0</v>
      </c>
    </row>
    <row r="207" spans="2:15" x14ac:dyDescent="0.25">
      <c r="B207" t="s">
        <v>962</v>
      </c>
      <c r="C207" t="s">
        <v>955</v>
      </c>
      <c r="D207">
        <v>1400</v>
      </c>
      <c r="E207">
        <v>2192</v>
      </c>
      <c r="F207">
        <v>1</v>
      </c>
      <c r="G207" t="s">
        <v>10</v>
      </c>
      <c r="H207" t="s">
        <v>10</v>
      </c>
      <c r="L207">
        <v>2.3206760000000002</v>
      </c>
      <c r="M207">
        <v>0</v>
      </c>
      <c r="N207">
        <v>2.3187329999999999</v>
      </c>
      <c r="O207">
        <v>0</v>
      </c>
    </row>
    <row r="208" spans="2:15" x14ac:dyDescent="0.25">
      <c r="B208" t="s">
        <v>963</v>
      </c>
      <c r="C208" t="s">
        <v>955</v>
      </c>
      <c r="D208">
        <v>-210</v>
      </c>
      <c r="E208">
        <v>-100</v>
      </c>
      <c r="F208">
        <v>0.1</v>
      </c>
      <c r="G208" t="s">
        <v>5</v>
      </c>
      <c r="H208" t="s">
        <v>5</v>
      </c>
      <c r="L208">
        <v>1.3460799999999999</v>
      </c>
      <c r="M208">
        <v>0</v>
      </c>
      <c r="N208">
        <v>1.3448070000000001</v>
      </c>
      <c r="O208">
        <v>0</v>
      </c>
    </row>
    <row r="209" spans="2:15" x14ac:dyDescent="0.25">
      <c r="B209" t="s">
        <v>964</v>
      </c>
      <c r="C209" t="s">
        <v>955</v>
      </c>
      <c r="D209">
        <v>-100</v>
      </c>
      <c r="E209">
        <v>150</v>
      </c>
      <c r="F209">
        <v>0.1</v>
      </c>
      <c r="G209" t="s">
        <v>5</v>
      </c>
      <c r="H209" t="s">
        <v>5</v>
      </c>
      <c r="L209">
        <v>1.0664629999999999</v>
      </c>
      <c r="M209">
        <v>0</v>
      </c>
      <c r="N209">
        <v>1.0653079999999999</v>
      </c>
      <c r="O209">
        <v>0</v>
      </c>
    </row>
    <row r="210" spans="2:15" x14ac:dyDescent="0.25">
      <c r="B210" t="s">
        <v>965</v>
      </c>
      <c r="C210" t="s">
        <v>955</v>
      </c>
      <c r="D210">
        <v>150</v>
      </c>
      <c r="E210">
        <v>760</v>
      </c>
      <c r="F210">
        <v>0.1</v>
      </c>
      <c r="G210" t="s">
        <v>5</v>
      </c>
      <c r="H210" t="s">
        <v>5</v>
      </c>
      <c r="L210">
        <v>1.134193</v>
      </c>
      <c r="M210">
        <v>0</v>
      </c>
      <c r="N210">
        <v>1.1338870000000001</v>
      </c>
      <c r="O210">
        <v>0</v>
      </c>
    </row>
    <row r="211" spans="2:15" x14ac:dyDescent="0.25">
      <c r="B211" t="s">
        <v>966</v>
      </c>
      <c r="C211" t="s">
        <v>955</v>
      </c>
      <c r="D211">
        <v>760</v>
      </c>
      <c r="E211">
        <v>1200</v>
      </c>
      <c r="F211">
        <v>0.1</v>
      </c>
      <c r="G211" t="s">
        <v>5</v>
      </c>
      <c r="H211" t="s">
        <v>5</v>
      </c>
      <c r="L211">
        <v>1.249498</v>
      </c>
      <c r="M211">
        <v>0</v>
      </c>
      <c r="N211">
        <v>1.2492190000000001</v>
      </c>
      <c r="O211">
        <v>0</v>
      </c>
    </row>
    <row r="212" spans="2:15" x14ac:dyDescent="0.25">
      <c r="B212" t="s">
        <v>967</v>
      </c>
      <c r="C212" t="s">
        <v>955</v>
      </c>
      <c r="D212">
        <v>-210</v>
      </c>
      <c r="E212">
        <v>-100</v>
      </c>
      <c r="F212">
        <v>1</v>
      </c>
      <c r="G212" t="s">
        <v>5</v>
      </c>
      <c r="H212" t="s">
        <v>5</v>
      </c>
      <c r="L212">
        <v>1.467039</v>
      </c>
      <c r="M212">
        <v>0</v>
      </c>
      <c r="N212">
        <v>1.4623630000000001</v>
      </c>
      <c r="O212">
        <v>0</v>
      </c>
    </row>
    <row r="213" spans="2:15" x14ac:dyDescent="0.25">
      <c r="B213" t="s">
        <v>968</v>
      </c>
      <c r="C213" t="s">
        <v>955</v>
      </c>
      <c r="D213">
        <v>-100</v>
      </c>
      <c r="E213">
        <v>150</v>
      </c>
      <c r="F213">
        <v>1</v>
      </c>
      <c r="G213" t="s">
        <v>5</v>
      </c>
      <c r="H213" t="s">
        <v>5</v>
      </c>
      <c r="L213">
        <v>1.214383</v>
      </c>
      <c r="M213">
        <v>0</v>
      </c>
      <c r="N213">
        <v>1.210323</v>
      </c>
      <c r="O213">
        <v>0</v>
      </c>
    </row>
    <row r="214" spans="2:15" x14ac:dyDescent="0.25">
      <c r="B214" t="s">
        <v>969</v>
      </c>
      <c r="C214" t="s">
        <v>955</v>
      </c>
      <c r="D214">
        <v>150</v>
      </c>
      <c r="E214">
        <v>760</v>
      </c>
      <c r="F214">
        <v>1</v>
      </c>
      <c r="G214" t="s">
        <v>5</v>
      </c>
      <c r="H214" t="s">
        <v>5</v>
      </c>
      <c r="L214">
        <v>1.2721960000000001</v>
      </c>
      <c r="M214">
        <v>0</v>
      </c>
      <c r="N214">
        <v>1.271102</v>
      </c>
      <c r="O214">
        <v>0</v>
      </c>
    </row>
    <row r="215" spans="2:15" x14ac:dyDescent="0.25">
      <c r="B215" t="s">
        <v>970</v>
      </c>
      <c r="C215" t="s">
        <v>955</v>
      </c>
      <c r="D215">
        <v>760</v>
      </c>
      <c r="E215">
        <v>1200</v>
      </c>
      <c r="F215">
        <v>1</v>
      </c>
      <c r="G215" t="s">
        <v>5</v>
      </c>
      <c r="H215" t="s">
        <v>5</v>
      </c>
      <c r="L215">
        <v>1.3759840000000001</v>
      </c>
      <c r="M215">
        <v>0</v>
      </c>
      <c r="N215">
        <v>1.3749720000000001</v>
      </c>
      <c r="O215">
        <v>0</v>
      </c>
    </row>
    <row r="216" spans="2:15" x14ac:dyDescent="0.25">
      <c r="B216" t="s">
        <v>971</v>
      </c>
      <c r="C216" t="s">
        <v>972</v>
      </c>
      <c r="D216">
        <v>-328</v>
      </c>
      <c r="E216">
        <v>-148</v>
      </c>
      <c r="F216">
        <v>0.1</v>
      </c>
      <c r="G216" t="s">
        <v>10</v>
      </c>
      <c r="H216" t="s">
        <v>10</v>
      </c>
      <c r="L216">
        <v>2.5841259999999999</v>
      </c>
      <c r="M216">
        <v>0</v>
      </c>
      <c r="N216">
        <v>2.5812729999999999</v>
      </c>
      <c r="O216">
        <v>0</v>
      </c>
    </row>
    <row r="217" spans="2:15" x14ac:dyDescent="0.25">
      <c r="B217" t="s">
        <v>973</v>
      </c>
      <c r="C217" t="s">
        <v>972</v>
      </c>
      <c r="D217">
        <v>-148</v>
      </c>
      <c r="E217">
        <v>248</v>
      </c>
      <c r="F217">
        <v>0.1</v>
      </c>
      <c r="G217" t="s">
        <v>10</v>
      </c>
      <c r="H217" t="s">
        <v>10</v>
      </c>
      <c r="L217">
        <v>2.084441</v>
      </c>
      <c r="M217">
        <v>0</v>
      </c>
      <c r="N217">
        <v>2.0809039999999999</v>
      </c>
      <c r="O217">
        <v>0</v>
      </c>
    </row>
    <row r="218" spans="2:15" x14ac:dyDescent="0.25">
      <c r="B218" t="s">
        <v>974</v>
      </c>
      <c r="C218" t="s">
        <v>972</v>
      </c>
      <c r="D218">
        <v>248</v>
      </c>
      <c r="E218">
        <v>2500</v>
      </c>
      <c r="F218">
        <v>0.1</v>
      </c>
      <c r="G218" t="s">
        <v>10</v>
      </c>
      <c r="H218" t="s">
        <v>10</v>
      </c>
      <c r="L218">
        <v>2.5390570000000001</v>
      </c>
      <c r="M218">
        <v>0</v>
      </c>
      <c r="N218">
        <v>2.5375890000000001</v>
      </c>
      <c r="O218">
        <v>0</v>
      </c>
    </row>
    <row r="219" spans="2:15" x14ac:dyDescent="0.25">
      <c r="B219" t="s">
        <v>975</v>
      </c>
      <c r="C219" t="s">
        <v>972</v>
      </c>
      <c r="D219">
        <v>-328</v>
      </c>
      <c r="E219">
        <v>-148</v>
      </c>
      <c r="F219">
        <v>1</v>
      </c>
      <c r="G219" t="s">
        <v>10</v>
      </c>
      <c r="H219" t="s">
        <v>10</v>
      </c>
      <c r="L219">
        <v>2.6555439999999999</v>
      </c>
      <c r="M219">
        <v>0</v>
      </c>
      <c r="N219">
        <v>2.6444230000000002</v>
      </c>
      <c r="O219">
        <v>0</v>
      </c>
    </row>
    <row r="220" spans="2:15" x14ac:dyDescent="0.25">
      <c r="B220" t="s">
        <v>976</v>
      </c>
      <c r="C220" t="s">
        <v>972</v>
      </c>
      <c r="D220">
        <v>-148</v>
      </c>
      <c r="E220">
        <v>248</v>
      </c>
      <c r="F220">
        <v>1</v>
      </c>
      <c r="G220" t="s">
        <v>10</v>
      </c>
      <c r="H220" t="s">
        <v>10</v>
      </c>
      <c r="L220">
        <v>2.1723499999999998</v>
      </c>
      <c r="M220">
        <v>0</v>
      </c>
      <c r="N220">
        <v>2.1587399999999999</v>
      </c>
      <c r="O220">
        <v>0</v>
      </c>
    </row>
    <row r="221" spans="2:15" x14ac:dyDescent="0.25">
      <c r="B221" t="s">
        <v>977</v>
      </c>
      <c r="C221" t="s">
        <v>972</v>
      </c>
      <c r="D221">
        <v>248</v>
      </c>
      <c r="E221">
        <v>2500</v>
      </c>
      <c r="F221">
        <v>1</v>
      </c>
      <c r="G221" t="s">
        <v>10</v>
      </c>
      <c r="H221" t="s">
        <v>10</v>
      </c>
      <c r="L221">
        <v>2.607523</v>
      </c>
      <c r="M221">
        <v>0</v>
      </c>
      <c r="N221">
        <v>2.6017990000000002</v>
      </c>
      <c r="O221">
        <v>0</v>
      </c>
    </row>
    <row r="222" spans="2:15" x14ac:dyDescent="0.25">
      <c r="B222" t="s">
        <v>978</v>
      </c>
      <c r="C222" t="s">
        <v>972</v>
      </c>
      <c r="D222">
        <v>-200</v>
      </c>
      <c r="E222">
        <v>-100</v>
      </c>
      <c r="F222">
        <v>0.1</v>
      </c>
      <c r="G222" t="s">
        <v>5</v>
      </c>
      <c r="H222" t="s">
        <v>5</v>
      </c>
      <c r="L222">
        <v>1.4397549999999999</v>
      </c>
      <c r="M222">
        <v>0</v>
      </c>
      <c r="N222">
        <v>1.438175</v>
      </c>
      <c r="O222">
        <v>0</v>
      </c>
    </row>
    <row r="223" spans="2:15" x14ac:dyDescent="0.25">
      <c r="B223" t="s">
        <v>979</v>
      </c>
      <c r="C223" t="s">
        <v>972</v>
      </c>
      <c r="D223">
        <v>-100</v>
      </c>
      <c r="E223">
        <v>120</v>
      </c>
      <c r="F223">
        <v>0.1</v>
      </c>
      <c r="G223" t="s">
        <v>5</v>
      </c>
      <c r="H223" t="s">
        <v>5</v>
      </c>
      <c r="L223">
        <v>1.1600490000000001</v>
      </c>
      <c r="M223">
        <v>0</v>
      </c>
      <c r="N223">
        <v>1.1580870000000001</v>
      </c>
      <c r="O223">
        <v>0</v>
      </c>
    </row>
    <row r="224" spans="2:15" x14ac:dyDescent="0.25">
      <c r="B224" t="s">
        <v>980</v>
      </c>
      <c r="C224" t="s">
        <v>972</v>
      </c>
      <c r="D224">
        <v>120</v>
      </c>
      <c r="E224">
        <v>1370</v>
      </c>
      <c r="F224">
        <v>0.1</v>
      </c>
      <c r="G224" t="s">
        <v>5</v>
      </c>
      <c r="H224" t="s">
        <v>5</v>
      </c>
      <c r="L224">
        <v>1.4120820000000001</v>
      </c>
      <c r="M224">
        <v>0</v>
      </c>
      <c r="N224">
        <v>1.411267</v>
      </c>
      <c r="O224">
        <v>0</v>
      </c>
    </row>
    <row r="225" spans="2:15" x14ac:dyDescent="0.25">
      <c r="B225" t="s">
        <v>981</v>
      </c>
      <c r="C225" t="s">
        <v>972</v>
      </c>
      <c r="D225">
        <v>-200</v>
      </c>
      <c r="E225">
        <v>-100</v>
      </c>
      <c r="F225">
        <v>1</v>
      </c>
      <c r="G225" t="s">
        <v>5</v>
      </c>
      <c r="H225" t="s">
        <v>5</v>
      </c>
      <c r="L225">
        <v>1.554522</v>
      </c>
      <c r="M225">
        <v>0</v>
      </c>
      <c r="N225">
        <v>1.5486599999999999</v>
      </c>
      <c r="O225">
        <v>0</v>
      </c>
    </row>
    <row r="226" spans="2:15" x14ac:dyDescent="0.25">
      <c r="B226" t="s">
        <v>982</v>
      </c>
      <c r="C226" t="s">
        <v>972</v>
      </c>
      <c r="D226">
        <v>-100</v>
      </c>
      <c r="E226">
        <v>120</v>
      </c>
      <c r="F226">
        <v>1</v>
      </c>
      <c r="G226" t="s">
        <v>5</v>
      </c>
      <c r="H226" t="s">
        <v>5</v>
      </c>
      <c r="L226">
        <v>1.2997529999999999</v>
      </c>
      <c r="M226">
        <v>0</v>
      </c>
      <c r="N226">
        <v>1.2927360000000001</v>
      </c>
      <c r="O226">
        <v>0</v>
      </c>
    </row>
    <row r="227" spans="2:15" x14ac:dyDescent="0.25">
      <c r="B227" t="s">
        <v>983</v>
      </c>
      <c r="C227" t="s">
        <v>972</v>
      </c>
      <c r="D227">
        <v>120</v>
      </c>
      <c r="E227">
        <v>1370</v>
      </c>
      <c r="F227">
        <v>1</v>
      </c>
      <c r="G227" t="s">
        <v>5</v>
      </c>
      <c r="H227" t="s">
        <v>5</v>
      </c>
      <c r="L227">
        <v>1.5267219999999999</v>
      </c>
      <c r="M227">
        <v>0</v>
      </c>
      <c r="N227">
        <v>1.5237050000000001</v>
      </c>
      <c r="O227">
        <v>0</v>
      </c>
    </row>
    <row r="228" spans="2:15" x14ac:dyDescent="0.25">
      <c r="B228" t="s">
        <v>984</v>
      </c>
      <c r="C228" t="s">
        <v>985</v>
      </c>
      <c r="D228">
        <v>-328</v>
      </c>
      <c r="E228">
        <v>-148</v>
      </c>
      <c r="F228">
        <v>0.1</v>
      </c>
      <c r="G228" t="s">
        <v>10</v>
      </c>
      <c r="H228" t="s">
        <v>10</v>
      </c>
      <c r="L228">
        <v>3.2049880000000002</v>
      </c>
      <c r="M228">
        <v>0</v>
      </c>
      <c r="N228">
        <v>3.2025260000000002</v>
      </c>
      <c r="O228">
        <v>0</v>
      </c>
    </row>
    <row r="229" spans="2:15" x14ac:dyDescent="0.25">
      <c r="B229" t="s">
        <v>986</v>
      </c>
      <c r="C229" t="s">
        <v>985</v>
      </c>
      <c r="D229">
        <v>-148</v>
      </c>
      <c r="E229">
        <v>770</v>
      </c>
      <c r="F229">
        <v>0.1</v>
      </c>
      <c r="G229" t="s">
        <v>10</v>
      </c>
      <c r="H229" t="s">
        <v>10</v>
      </c>
      <c r="L229">
        <v>2.291846</v>
      </c>
      <c r="M229">
        <v>0</v>
      </c>
      <c r="N229">
        <v>2.2894239999999999</v>
      </c>
      <c r="O229">
        <v>0</v>
      </c>
    </row>
    <row r="230" spans="2:15" x14ac:dyDescent="0.25">
      <c r="B230" t="s">
        <v>987</v>
      </c>
      <c r="C230" t="s">
        <v>985</v>
      </c>
      <c r="D230">
        <v>770</v>
      </c>
      <c r="E230">
        <v>2372</v>
      </c>
      <c r="F230">
        <v>0.1</v>
      </c>
      <c r="G230" t="s">
        <v>10</v>
      </c>
      <c r="H230" t="s">
        <v>10</v>
      </c>
      <c r="L230">
        <v>2.455765</v>
      </c>
      <c r="M230">
        <v>0</v>
      </c>
      <c r="N230">
        <v>2.4544589999999999</v>
      </c>
      <c r="O230">
        <v>0</v>
      </c>
    </row>
    <row r="231" spans="2:15" x14ac:dyDescent="0.25">
      <c r="B231" t="s">
        <v>988</v>
      </c>
      <c r="C231" t="s">
        <v>985</v>
      </c>
      <c r="D231">
        <v>-328</v>
      </c>
      <c r="E231">
        <v>-148</v>
      </c>
      <c r="F231">
        <v>1</v>
      </c>
      <c r="G231" t="s">
        <v>10</v>
      </c>
      <c r="H231" t="s">
        <v>10</v>
      </c>
      <c r="L231">
        <v>3.2633230000000002</v>
      </c>
      <c r="M231">
        <v>0</v>
      </c>
      <c r="N231">
        <v>3.2536399999999999</v>
      </c>
      <c r="O231">
        <v>0</v>
      </c>
    </row>
    <row r="232" spans="2:15" x14ac:dyDescent="0.25">
      <c r="B232" t="s">
        <v>989</v>
      </c>
      <c r="C232" t="s">
        <v>985</v>
      </c>
      <c r="D232">
        <v>-148</v>
      </c>
      <c r="E232">
        <v>770</v>
      </c>
      <c r="F232">
        <v>1</v>
      </c>
      <c r="G232" t="s">
        <v>10</v>
      </c>
      <c r="H232" t="s">
        <v>10</v>
      </c>
      <c r="L232">
        <v>2.369777</v>
      </c>
      <c r="M232">
        <v>0</v>
      </c>
      <c r="N232">
        <v>2.3603939999999999</v>
      </c>
      <c r="O232">
        <v>0</v>
      </c>
    </row>
    <row r="233" spans="2:15" x14ac:dyDescent="0.25">
      <c r="B233" t="s">
        <v>990</v>
      </c>
      <c r="C233" t="s">
        <v>985</v>
      </c>
      <c r="D233">
        <v>770</v>
      </c>
      <c r="E233">
        <v>2372</v>
      </c>
      <c r="F233">
        <v>1</v>
      </c>
      <c r="G233" t="s">
        <v>10</v>
      </c>
      <c r="H233" t="s">
        <v>10</v>
      </c>
      <c r="L233">
        <v>2.525871</v>
      </c>
      <c r="M233">
        <v>0</v>
      </c>
      <c r="N233">
        <v>2.5207869999999999</v>
      </c>
      <c r="O233">
        <v>0</v>
      </c>
    </row>
    <row r="234" spans="2:15" x14ac:dyDescent="0.25">
      <c r="B234" t="s">
        <v>991</v>
      </c>
      <c r="C234" t="s">
        <v>985</v>
      </c>
      <c r="D234">
        <v>-200</v>
      </c>
      <c r="E234">
        <v>-100</v>
      </c>
      <c r="F234">
        <v>0.1</v>
      </c>
      <c r="G234" t="s">
        <v>5</v>
      </c>
      <c r="H234" t="s">
        <v>5</v>
      </c>
      <c r="L234">
        <v>1.7820039999999999</v>
      </c>
      <c r="M234">
        <v>0</v>
      </c>
      <c r="N234">
        <v>1.780637</v>
      </c>
      <c r="O234">
        <v>0</v>
      </c>
    </row>
    <row r="235" spans="2:15" x14ac:dyDescent="0.25">
      <c r="B235" t="s">
        <v>992</v>
      </c>
      <c r="C235" t="s">
        <v>985</v>
      </c>
      <c r="D235">
        <v>-100</v>
      </c>
      <c r="E235">
        <v>410</v>
      </c>
      <c r="F235">
        <v>0.1</v>
      </c>
      <c r="G235" t="s">
        <v>5</v>
      </c>
      <c r="H235" t="s">
        <v>5</v>
      </c>
      <c r="L235">
        <v>1.2762020000000001</v>
      </c>
      <c r="M235">
        <v>0</v>
      </c>
      <c r="N235">
        <v>1.2748600000000001</v>
      </c>
      <c r="O235">
        <v>0</v>
      </c>
    </row>
    <row r="236" spans="2:15" x14ac:dyDescent="0.25">
      <c r="B236" t="s">
        <v>993</v>
      </c>
      <c r="C236" t="s">
        <v>985</v>
      </c>
      <c r="D236">
        <v>410</v>
      </c>
      <c r="E236">
        <v>1300</v>
      </c>
      <c r="F236">
        <v>0.1</v>
      </c>
      <c r="G236" t="s">
        <v>5</v>
      </c>
      <c r="H236" t="s">
        <v>5</v>
      </c>
      <c r="L236">
        <v>1.365791</v>
      </c>
      <c r="M236">
        <v>0</v>
      </c>
      <c r="N236">
        <v>1.3650659999999999</v>
      </c>
      <c r="O236">
        <v>0</v>
      </c>
    </row>
    <row r="237" spans="2:15" x14ac:dyDescent="0.25">
      <c r="B237" t="s">
        <v>994</v>
      </c>
      <c r="C237" t="s">
        <v>985</v>
      </c>
      <c r="D237">
        <v>-200</v>
      </c>
      <c r="E237">
        <v>-100</v>
      </c>
      <c r="F237">
        <v>1</v>
      </c>
      <c r="G237" t="s">
        <v>5</v>
      </c>
      <c r="H237" t="s">
        <v>5</v>
      </c>
      <c r="L237">
        <v>1.8762049999999999</v>
      </c>
      <c r="M237">
        <v>0</v>
      </c>
      <c r="N237">
        <v>1.8710070000000001</v>
      </c>
      <c r="O237">
        <v>0</v>
      </c>
    </row>
    <row r="238" spans="2:15" x14ac:dyDescent="0.25">
      <c r="B238" t="s">
        <v>995</v>
      </c>
      <c r="C238" t="s">
        <v>985</v>
      </c>
      <c r="D238">
        <v>-100</v>
      </c>
      <c r="E238">
        <v>410</v>
      </c>
      <c r="F238">
        <v>1</v>
      </c>
      <c r="G238" t="s">
        <v>5</v>
      </c>
      <c r="H238" t="s">
        <v>5</v>
      </c>
      <c r="L238">
        <v>1.4031979999999999</v>
      </c>
      <c r="M238">
        <v>0</v>
      </c>
      <c r="N238">
        <v>1.398309</v>
      </c>
      <c r="O238">
        <v>0</v>
      </c>
    </row>
    <row r="239" spans="2:15" x14ac:dyDescent="0.25">
      <c r="B239" t="s">
        <v>996</v>
      </c>
      <c r="C239" t="s">
        <v>985</v>
      </c>
      <c r="D239">
        <v>410</v>
      </c>
      <c r="E239">
        <v>1300</v>
      </c>
      <c r="F239">
        <v>1</v>
      </c>
      <c r="G239" t="s">
        <v>5</v>
      </c>
      <c r="H239" t="s">
        <v>5</v>
      </c>
      <c r="L239">
        <v>1.4836860000000001</v>
      </c>
      <c r="M239">
        <v>0</v>
      </c>
      <c r="N239">
        <v>1.481015</v>
      </c>
      <c r="O239">
        <v>0</v>
      </c>
    </row>
    <row r="240" spans="2:15" x14ac:dyDescent="0.25">
      <c r="B240" t="s">
        <v>997</v>
      </c>
      <c r="C240" t="s">
        <v>998</v>
      </c>
      <c r="D240">
        <v>32</v>
      </c>
      <c r="E240">
        <v>482</v>
      </c>
      <c r="F240">
        <v>0.1</v>
      </c>
      <c r="G240" t="s">
        <v>10</v>
      </c>
      <c r="H240" t="s">
        <v>10</v>
      </c>
      <c r="L240">
        <v>4.7943939999999996</v>
      </c>
      <c r="M240">
        <v>0</v>
      </c>
      <c r="N240">
        <v>4.7927670000000004</v>
      </c>
      <c r="O240">
        <v>0</v>
      </c>
    </row>
    <row r="241" spans="2:15" x14ac:dyDescent="0.25">
      <c r="B241" t="s">
        <v>999</v>
      </c>
      <c r="C241" t="s">
        <v>998</v>
      </c>
      <c r="D241">
        <v>482</v>
      </c>
      <c r="E241">
        <v>3200</v>
      </c>
      <c r="F241">
        <v>0.1</v>
      </c>
      <c r="G241" t="s">
        <v>10</v>
      </c>
      <c r="H241" t="s">
        <v>10</v>
      </c>
      <c r="L241">
        <v>3.5823489999999998</v>
      </c>
      <c r="M241">
        <v>0</v>
      </c>
      <c r="N241">
        <v>3.5805090000000002</v>
      </c>
      <c r="O241">
        <v>0</v>
      </c>
    </row>
    <row r="242" spans="2:15" x14ac:dyDescent="0.25">
      <c r="B242" t="s">
        <v>1000</v>
      </c>
      <c r="C242" t="s">
        <v>998</v>
      </c>
      <c r="D242">
        <v>32</v>
      </c>
      <c r="E242">
        <v>482</v>
      </c>
      <c r="F242">
        <v>1</v>
      </c>
      <c r="G242" t="s">
        <v>10</v>
      </c>
      <c r="H242" t="s">
        <v>10</v>
      </c>
      <c r="L242">
        <v>4.8335309999999998</v>
      </c>
      <c r="M242">
        <v>0</v>
      </c>
      <c r="N242">
        <v>4.8270710000000001</v>
      </c>
      <c r="O242">
        <v>0</v>
      </c>
    </row>
    <row r="243" spans="2:15" x14ac:dyDescent="0.25">
      <c r="B243" t="s">
        <v>1001</v>
      </c>
      <c r="C243" t="s">
        <v>998</v>
      </c>
      <c r="D243">
        <v>482</v>
      </c>
      <c r="E243">
        <v>3200</v>
      </c>
      <c r="F243">
        <v>1</v>
      </c>
      <c r="G243" t="s">
        <v>10</v>
      </c>
      <c r="H243" t="s">
        <v>10</v>
      </c>
      <c r="L243">
        <v>3.633559</v>
      </c>
      <c r="M243">
        <v>0</v>
      </c>
      <c r="N243">
        <v>3.6262989999999999</v>
      </c>
      <c r="O243">
        <v>0</v>
      </c>
    </row>
    <row r="244" spans="2:15" x14ac:dyDescent="0.25">
      <c r="B244" t="s">
        <v>1002</v>
      </c>
      <c r="C244" t="s">
        <v>998</v>
      </c>
      <c r="D244">
        <v>0</v>
      </c>
      <c r="E244">
        <v>250</v>
      </c>
      <c r="F244">
        <v>0.1</v>
      </c>
      <c r="G244" t="s">
        <v>5</v>
      </c>
      <c r="H244" t="s">
        <v>5</v>
      </c>
      <c r="L244">
        <v>2.6783640000000002</v>
      </c>
      <c r="M244">
        <v>0</v>
      </c>
      <c r="N244">
        <v>2.6774650000000002</v>
      </c>
      <c r="O244">
        <v>0</v>
      </c>
    </row>
    <row r="245" spans="2:15" x14ac:dyDescent="0.25">
      <c r="B245" t="s">
        <v>1003</v>
      </c>
      <c r="C245" t="s">
        <v>998</v>
      </c>
      <c r="D245">
        <v>250</v>
      </c>
      <c r="E245">
        <v>1760</v>
      </c>
      <c r="F245">
        <v>0.1</v>
      </c>
      <c r="G245" t="s">
        <v>5</v>
      </c>
      <c r="H245" t="s">
        <v>5</v>
      </c>
      <c r="L245">
        <v>1.9965040000000001</v>
      </c>
      <c r="M245">
        <v>0</v>
      </c>
      <c r="N245">
        <v>1.9954860000000001</v>
      </c>
      <c r="O245">
        <v>0</v>
      </c>
    </row>
    <row r="246" spans="2:15" x14ac:dyDescent="0.25">
      <c r="B246" t="s">
        <v>1004</v>
      </c>
      <c r="C246" t="s">
        <v>998</v>
      </c>
      <c r="D246">
        <v>0</v>
      </c>
      <c r="E246">
        <v>250</v>
      </c>
      <c r="F246">
        <v>1</v>
      </c>
      <c r="G246" t="s">
        <v>5</v>
      </c>
      <c r="H246" t="s">
        <v>5</v>
      </c>
      <c r="L246">
        <v>2.7419120000000001</v>
      </c>
      <c r="M246">
        <v>0</v>
      </c>
      <c r="N246">
        <v>2.738397</v>
      </c>
      <c r="O246">
        <v>0</v>
      </c>
    </row>
    <row r="247" spans="2:15" x14ac:dyDescent="0.25">
      <c r="B247" t="s">
        <v>1005</v>
      </c>
      <c r="C247" t="s">
        <v>998</v>
      </c>
      <c r="D247">
        <v>250</v>
      </c>
      <c r="E247">
        <v>1760</v>
      </c>
      <c r="F247">
        <v>1</v>
      </c>
      <c r="G247" t="s">
        <v>5</v>
      </c>
      <c r="H247" t="s">
        <v>5</v>
      </c>
      <c r="L247">
        <v>2.0804399999999998</v>
      </c>
      <c r="M247">
        <v>0</v>
      </c>
      <c r="N247">
        <v>2.076527</v>
      </c>
      <c r="O247">
        <v>0</v>
      </c>
    </row>
    <row r="248" spans="2:15" x14ac:dyDescent="0.25">
      <c r="B248" t="s">
        <v>1006</v>
      </c>
      <c r="C248" t="s">
        <v>1007</v>
      </c>
      <c r="D248">
        <v>32</v>
      </c>
      <c r="E248">
        <v>482</v>
      </c>
      <c r="F248">
        <v>0.1</v>
      </c>
      <c r="G248" t="s">
        <v>10</v>
      </c>
      <c r="H248" t="s">
        <v>10</v>
      </c>
      <c r="L248">
        <v>4.7943579999999999</v>
      </c>
      <c r="M248">
        <v>0</v>
      </c>
      <c r="N248">
        <v>4.7927670000000004</v>
      </c>
      <c r="O248">
        <v>0</v>
      </c>
    </row>
    <row r="249" spans="2:15" x14ac:dyDescent="0.25">
      <c r="B249" t="s">
        <v>1008</v>
      </c>
      <c r="C249" t="s">
        <v>1007</v>
      </c>
      <c r="D249">
        <v>482</v>
      </c>
      <c r="E249">
        <v>3200</v>
      </c>
      <c r="F249">
        <v>0.1</v>
      </c>
      <c r="G249" t="s">
        <v>10</v>
      </c>
      <c r="H249" t="s">
        <v>10</v>
      </c>
      <c r="L249">
        <v>3.5846260000000001</v>
      </c>
      <c r="M249">
        <v>0</v>
      </c>
      <c r="N249">
        <v>3.5827879999999999</v>
      </c>
      <c r="O249">
        <v>0</v>
      </c>
    </row>
    <row r="250" spans="2:15" x14ac:dyDescent="0.25">
      <c r="B250" t="s">
        <v>1009</v>
      </c>
      <c r="C250" t="s">
        <v>1007</v>
      </c>
      <c r="D250">
        <v>32</v>
      </c>
      <c r="E250">
        <v>482</v>
      </c>
      <c r="F250">
        <v>1</v>
      </c>
      <c r="G250" t="s">
        <v>10</v>
      </c>
      <c r="H250" t="s">
        <v>10</v>
      </c>
      <c r="L250">
        <v>4.8333870000000001</v>
      </c>
      <c r="M250">
        <v>0</v>
      </c>
      <c r="N250">
        <v>4.8270710000000001</v>
      </c>
      <c r="O250">
        <v>0</v>
      </c>
    </row>
    <row r="251" spans="2:15" x14ac:dyDescent="0.25">
      <c r="B251" t="s">
        <v>1010</v>
      </c>
      <c r="C251" t="s">
        <v>1007</v>
      </c>
      <c r="D251">
        <v>482</v>
      </c>
      <c r="E251">
        <v>3200</v>
      </c>
      <c r="F251">
        <v>1</v>
      </c>
      <c r="G251" t="s">
        <v>10</v>
      </c>
      <c r="H251" t="s">
        <v>10</v>
      </c>
      <c r="L251">
        <v>3.6358039999999998</v>
      </c>
      <c r="M251">
        <v>0</v>
      </c>
      <c r="N251">
        <v>3.628549</v>
      </c>
      <c r="O251">
        <v>0</v>
      </c>
    </row>
    <row r="252" spans="2:15" x14ac:dyDescent="0.25">
      <c r="B252" t="s">
        <v>1011</v>
      </c>
      <c r="C252" t="s">
        <v>1007</v>
      </c>
      <c r="D252">
        <v>0</v>
      </c>
      <c r="E252">
        <v>250</v>
      </c>
      <c r="F252">
        <v>0.1</v>
      </c>
      <c r="G252" t="s">
        <v>5</v>
      </c>
      <c r="H252" t="s">
        <v>5</v>
      </c>
      <c r="L252">
        <v>2.6783440000000001</v>
      </c>
      <c r="M252">
        <v>0</v>
      </c>
      <c r="N252">
        <v>2.6774650000000002</v>
      </c>
      <c r="O252">
        <v>0</v>
      </c>
    </row>
    <row r="253" spans="2:15" x14ac:dyDescent="0.25">
      <c r="B253" t="s">
        <v>1012</v>
      </c>
      <c r="C253" t="s">
        <v>1007</v>
      </c>
      <c r="D253">
        <v>250</v>
      </c>
      <c r="E253">
        <v>1760</v>
      </c>
      <c r="F253">
        <v>0.1</v>
      </c>
      <c r="G253" t="s">
        <v>5</v>
      </c>
      <c r="H253" t="s">
        <v>5</v>
      </c>
      <c r="L253">
        <v>2.0005890000000002</v>
      </c>
      <c r="M253">
        <v>0</v>
      </c>
      <c r="N253">
        <v>1.9995719999999999</v>
      </c>
      <c r="O253">
        <v>0</v>
      </c>
    </row>
    <row r="254" spans="2:15" x14ac:dyDescent="0.25">
      <c r="B254" t="s">
        <v>1013</v>
      </c>
      <c r="C254" t="s">
        <v>1007</v>
      </c>
      <c r="D254">
        <v>0</v>
      </c>
      <c r="E254">
        <v>250</v>
      </c>
      <c r="F254">
        <v>1</v>
      </c>
      <c r="G254" t="s">
        <v>5</v>
      </c>
      <c r="H254" t="s">
        <v>5</v>
      </c>
      <c r="L254">
        <v>2.7418339999999999</v>
      </c>
      <c r="M254">
        <v>0</v>
      </c>
      <c r="N254">
        <v>2.738397</v>
      </c>
      <c r="O254">
        <v>0</v>
      </c>
    </row>
    <row r="255" spans="2:15" x14ac:dyDescent="0.25">
      <c r="B255" t="s">
        <v>1014</v>
      </c>
      <c r="C255" t="s">
        <v>1007</v>
      </c>
      <c r="D255">
        <v>250</v>
      </c>
      <c r="E255">
        <v>1760</v>
      </c>
      <c r="F255">
        <v>1</v>
      </c>
      <c r="G255" t="s">
        <v>5</v>
      </c>
      <c r="H255" t="s">
        <v>5</v>
      </c>
      <c r="L255">
        <v>2.0843590000000001</v>
      </c>
      <c r="M255">
        <v>0</v>
      </c>
      <c r="N255">
        <v>2.080454</v>
      </c>
      <c r="O255">
        <v>0</v>
      </c>
    </row>
    <row r="256" spans="2:15" x14ac:dyDescent="0.25">
      <c r="B256" t="s">
        <v>1015</v>
      </c>
      <c r="C256" t="s">
        <v>1016</v>
      </c>
      <c r="D256">
        <v>-418</v>
      </c>
      <c r="E256">
        <v>-238</v>
      </c>
      <c r="F256">
        <v>0.1</v>
      </c>
      <c r="G256" t="s">
        <v>10</v>
      </c>
      <c r="H256" t="s">
        <v>10</v>
      </c>
      <c r="L256">
        <v>3.9624100000000002</v>
      </c>
      <c r="M256">
        <v>0</v>
      </c>
      <c r="N256">
        <v>3.9602439999999999</v>
      </c>
      <c r="O256">
        <v>0</v>
      </c>
    </row>
    <row r="257" spans="2:15" x14ac:dyDescent="0.25">
      <c r="B257" t="s">
        <v>1017</v>
      </c>
      <c r="C257" t="s">
        <v>1016</v>
      </c>
      <c r="D257">
        <v>-238</v>
      </c>
      <c r="E257">
        <v>752</v>
      </c>
      <c r="F257">
        <v>0.1</v>
      </c>
      <c r="G257" t="s">
        <v>10</v>
      </c>
      <c r="H257" t="s">
        <v>10</v>
      </c>
      <c r="L257">
        <v>1.919313</v>
      </c>
      <c r="M257">
        <v>0</v>
      </c>
      <c r="N257">
        <v>1.9156059999999999</v>
      </c>
      <c r="O257">
        <v>0</v>
      </c>
    </row>
    <row r="258" spans="2:15" x14ac:dyDescent="0.25">
      <c r="B258" t="s">
        <v>1018</v>
      </c>
      <c r="C258" t="s">
        <v>1016</v>
      </c>
      <c r="D258">
        <v>-418</v>
      </c>
      <c r="E258">
        <v>-238</v>
      </c>
      <c r="F258">
        <v>1</v>
      </c>
      <c r="G258" t="s">
        <v>10</v>
      </c>
      <c r="H258" t="s">
        <v>10</v>
      </c>
      <c r="L258">
        <v>4.0102599999999997</v>
      </c>
      <c r="M258">
        <v>0</v>
      </c>
      <c r="N258">
        <v>4.0016910000000001</v>
      </c>
      <c r="O258">
        <v>0</v>
      </c>
    </row>
    <row r="259" spans="2:15" x14ac:dyDescent="0.25">
      <c r="B259" t="s">
        <v>1019</v>
      </c>
      <c r="C259" t="s">
        <v>1016</v>
      </c>
      <c r="D259">
        <v>-238</v>
      </c>
      <c r="E259">
        <v>752</v>
      </c>
      <c r="F259">
        <v>1</v>
      </c>
      <c r="G259" t="s">
        <v>10</v>
      </c>
      <c r="H259" t="s">
        <v>10</v>
      </c>
      <c r="L259">
        <v>2.0140530000000001</v>
      </c>
      <c r="M259">
        <v>0</v>
      </c>
      <c r="N259">
        <v>1.999887</v>
      </c>
      <c r="O259">
        <v>0</v>
      </c>
    </row>
    <row r="260" spans="2:15" x14ac:dyDescent="0.25">
      <c r="B260" t="s">
        <v>1020</v>
      </c>
      <c r="C260" t="s">
        <v>1016</v>
      </c>
      <c r="D260">
        <v>-250</v>
      </c>
      <c r="E260">
        <v>-150</v>
      </c>
      <c r="F260">
        <v>0.1</v>
      </c>
      <c r="G260" t="s">
        <v>5</v>
      </c>
      <c r="H260" t="s">
        <v>5</v>
      </c>
      <c r="L260">
        <v>2.2146409999999999</v>
      </c>
      <c r="M260">
        <v>0</v>
      </c>
      <c r="N260">
        <v>2.2134450000000001</v>
      </c>
      <c r="O260">
        <v>0</v>
      </c>
    </row>
    <row r="261" spans="2:15" x14ac:dyDescent="0.25">
      <c r="B261" t="s">
        <v>1021</v>
      </c>
      <c r="C261" t="s">
        <v>1016</v>
      </c>
      <c r="D261">
        <v>-150</v>
      </c>
      <c r="E261">
        <v>400</v>
      </c>
      <c r="F261">
        <v>0.1</v>
      </c>
      <c r="G261" t="s">
        <v>5</v>
      </c>
      <c r="H261" t="s">
        <v>5</v>
      </c>
      <c r="L261">
        <v>1.0694360000000001</v>
      </c>
      <c r="M261">
        <v>0</v>
      </c>
      <c r="N261">
        <v>1.067383</v>
      </c>
      <c r="O261">
        <v>0</v>
      </c>
    </row>
    <row r="262" spans="2:15" x14ac:dyDescent="0.25">
      <c r="B262" t="s">
        <v>1022</v>
      </c>
      <c r="C262" t="s">
        <v>1016</v>
      </c>
      <c r="D262">
        <v>-250</v>
      </c>
      <c r="E262">
        <v>-150</v>
      </c>
      <c r="F262">
        <v>1</v>
      </c>
      <c r="G262" t="s">
        <v>5</v>
      </c>
      <c r="H262" t="s">
        <v>5</v>
      </c>
      <c r="L262">
        <v>2.2914029999999999</v>
      </c>
      <c r="M262">
        <v>0</v>
      </c>
      <c r="N262">
        <v>2.286775</v>
      </c>
      <c r="O262">
        <v>0</v>
      </c>
    </row>
    <row r="263" spans="2:15" x14ac:dyDescent="0.25">
      <c r="B263" t="s">
        <v>1023</v>
      </c>
      <c r="C263" t="s">
        <v>1016</v>
      </c>
      <c r="D263">
        <v>-150</v>
      </c>
      <c r="E263">
        <v>400</v>
      </c>
      <c r="F263">
        <v>1</v>
      </c>
      <c r="G263" t="s">
        <v>5</v>
      </c>
      <c r="H263" t="s">
        <v>5</v>
      </c>
      <c r="L263">
        <v>1.2193670000000001</v>
      </c>
      <c r="M263">
        <v>0</v>
      </c>
      <c r="N263">
        <v>1.2121489999999999</v>
      </c>
      <c r="O263">
        <v>0</v>
      </c>
    </row>
  </sheetData>
  <pageMargins left="0.7" right="0.7" top="0.75" bottom="0.75" header="0.3" footer="0.3"/>
  <customProperties>
    <customPr name="%locator_row%" r:id="rId1"/>
    <customPr name="%startcell%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%startcell%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>
      <selection activeCell="B12" sqref="B12"/>
    </sheetView>
  </sheetViews>
  <sheetFormatPr defaultRowHeight="15" x14ac:dyDescent="0.25"/>
  <cols>
    <col min="1" max="1" width="22.140625" customWidth="1"/>
    <col min="2" max="2" width="133.85546875" customWidth="1"/>
  </cols>
  <sheetData>
    <row r="1" spans="1:2" x14ac:dyDescent="0.25">
      <c r="A1" t="s">
        <v>12</v>
      </c>
      <c r="B1" t="s">
        <v>1024</v>
      </c>
    </row>
    <row r="2" spans="1:2" x14ac:dyDescent="0.25">
      <c r="A2" s="120">
        <v>42340</v>
      </c>
      <c r="B2" t="s">
        <v>1025</v>
      </c>
    </row>
    <row r="3" spans="1:2" x14ac:dyDescent="0.25">
      <c r="A3" s="120">
        <v>42783</v>
      </c>
      <c r="B3" t="s">
        <v>1026</v>
      </c>
    </row>
    <row r="4" spans="1:2" x14ac:dyDescent="0.25">
      <c r="A4" s="120">
        <v>43198</v>
      </c>
      <c r="B4" t="s">
        <v>1027</v>
      </c>
    </row>
    <row r="5" spans="1:2" x14ac:dyDescent="0.25">
      <c r="A5" s="120">
        <v>43600</v>
      </c>
      <c r="B5" t="s">
        <v>1028</v>
      </c>
    </row>
    <row r="6" spans="1:2" x14ac:dyDescent="0.25">
      <c r="A6" s="120">
        <v>43615</v>
      </c>
      <c r="B6" t="s">
        <v>1029</v>
      </c>
    </row>
    <row r="7" spans="1:2" x14ac:dyDescent="0.25">
      <c r="A7" s="120">
        <v>43620</v>
      </c>
      <c r="B7" t="s">
        <v>1030</v>
      </c>
    </row>
    <row r="8" spans="1:2" x14ac:dyDescent="0.25">
      <c r="A8" s="120">
        <v>43620</v>
      </c>
      <c r="B8" t="s">
        <v>1031</v>
      </c>
    </row>
    <row r="9" spans="1:2" x14ac:dyDescent="0.25">
      <c r="A9" s="120">
        <v>43649</v>
      </c>
      <c r="B9" t="s">
        <v>1032</v>
      </c>
    </row>
    <row r="10" spans="1:2" x14ac:dyDescent="0.25">
      <c r="A10" s="120">
        <v>43700</v>
      </c>
      <c r="B10" t="s">
        <v>1033</v>
      </c>
    </row>
    <row r="11" spans="1:2" x14ac:dyDescent="0.25">
      <c r="A11" s="120">
        <v>43721</v>
      </c>
      <c r="B11" t="s">
        <v>1034</v>
      </c>
    </row>
  </sheetData>
  <sheetProtection algorithmName="SHA-512" hashValue="tEuGMKlU644hUa3tixd4WXOz15zHO1DnMRlnfwxiL4wRpoWq00tbU39/r0ir15aclqAHXJUrDQTJaTFiE0asMQ==" saltValue="m+vH6IUOgswKTlsHre/iVQ==" spinCount="100000" sheet="1" objects="1" scenarios="1" selectLockedCells="1" selectUnlockedCells="1"/>
  <pageMargins left="0.7" right="0.7" top="0.75" bottom="0.75" header="0.3" footer="0.3"/>
  <customProperties>
    <customPr name="%startcell%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05AD406A5D30418B43F5704FE6ABAE" ma:contentTypeVersion="13" ma:contentTypeDescription="Create a new document." ma:contentTypeScope="" ma:versionID="e5fec1bdea27aa43b2bdd577cf411c4a">
  <xsd:schema xmlns:xsd="http://www.w3.org/2001/XMLSchema" xmlns:xs="http://www.w3.org/2001/XMLSchema" xmlns:p="http://schemas.microsoft.com/office/2006/metadata/properties" xmlns:ns2="cb52de38-a2b0-4eb6-ab45-c4bca5f64379" xmlns:ns3="3d6e70f7-4ddc-444b-9d45-919d9a96bc46" targetNamespace="http://schemas.microsoft.com/office/2006/metadata/properties" ma:root="true" ma:fieldsID="89817013e15432f009ba414a524d7a45" ns2:_="" ns3:_="">
    <xsd:import namespace="cb52de38-a2b0-4eb6-ab45-c4bca5f64379"/>
    <xsd:import namespace="3d6e70f7-4ddc-444b-9d45-919d9a96bc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2de38-a2b0-4eb6-ab45-c4bca5f643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f72c3d0-7fd0-4fbd-ab6b-9c2f7dd1f9d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e70f7-4ddc-444b-9d45-919d9a96bc4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71b3edf-6b2c-43cf-958e-f1ae4123e9d2}" ma:internalName="TaxCatchAll" ma:showField="CatchAllData" ma:web="3d6e70f7-4ddc-444b-9d45-919d9a96bc4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d6e70f7-4ddc-444b-9d45-919d9a96bc46" xsi:nil="true"/>
    <lcf76f155ced4ddcb4097134ff3c332f xmlns="cb52de38-a2b0-4eb6-ab45-c4bca5f6437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65611F-5337-4377-A3E2-6DF3C9C2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2de38-a2b0-4eb6-ab45-c4bca5f64379"/>
    <ds:schemaRef ds:uri="3d6e70f7-4ddc-444b-9d45-919d9a96bc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77099-F8AD-496E-A197-A275ED71DA4E}">
  <ds:schemaRefs>
    <ds:schemaRef ds:uri="http://schemas.microsoft.com/office/2006/metadata/properties"/>
    <ds:schemaRef ds:uri="http://schemas.microsoft.com/office/infopath/2007/PartnerControls"/>
    <ds:schemaRef ds:uri="3d6e70f7-4ddc-444b-9d45-919d9a96bc46"/>
    <ds:schemaRef ds:uri="cb52de38-a2b0-4eb6-ab45-c4bca5f64379"/>
  </ds:schemaRefs>
</ds:datastoreItem>
</file>

<file path=customXml/itemProps3.xml><?xml version="1.0" encoding="utf-8"?>
<ds:datastoreItem xmlns:ds="http://schemas.openxmlformats.org/officeDocument/2006/customXml" ds:itemID="{E0576914-71FB-4EF9-9225-1DBD3CFF25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Worksheet</vt:lpstr>
      <vt:lpstr>Unc. Calculator</vt:lpstr>
      <vt:lpstr>Standard1</vt:lpstr>
      <vt:lpstr>Standard2</vt:lpstr>
      <vt:lpstr>Standard3</vt:lpstr>
      <vt:lpstr>Standard4</vt:lpstr>
      <vt:lpstr>Standard5</vt:lpstr>
      <vt:lpstr>Standard6</vt:lpstr>
      <vt:lpstr>Software Validation</vt:lpstr>
      <vt:lpstr>Locator</vt:lpstr>
      <vt:lpstr>Worksheet!Print_Area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2025-02-06T01:38:05Z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0x0101009C05AD406A5D30418B43F5704FE6ABAE</vt:lpwstr>
  </property>
</Properties>
</file>