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8_{11BA39A3-7DBF-4296-92BF-AED28142FC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3" r:id="rId1"/>
    <sheet name="Unc. Calculator" sheetId="6" r:id="rId2"/>
    <sheet name="Standard1" sheetId="1" r:id="rId3"/>
    <sheet name="Standard2" sheetId="4" r:id="rId4"/>
    <sheet name="Standard3" sheetId="5" r:id="rId5"/>
    <sheet name="Standard4" sheetId="7" r:id="rId6"/>
    <sheet name="Standard5" sheetId="8" r:id="rId7"/>
    <sheet name="Standard6" sheetId="9" r:id="rId8"/>
    <sheet name="Software Validation" sheetId="10" r:id="rId9"/>
  </sheets>
  <definedNames>
    <definedName name="Locator">Worksheet!$LCB$524288</definedName>
    <definedName name="_xlnm.Print_Area" localSheetId="0">Worksheet!$A$1:$G$15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3" i="5" l="1"/>
  <c r="S73" i="5"/>
  <c r="T73" i="5"/>
  <c r="Q73" i="5"/>
  <c r="Q63" i="5"/>
  <c r="R63" i="5"/>
  <c r="S63" i="5"/>
  <c r="T63" i="5"/>
  <c r="R62" i="5"/>
  <c r="S62" i="5"/>
  <c r="T62" i="5"/>
  <c r="Q62" i="5"/>
  <c r="R58" i="5"/>
  <c r="S58" i="5"/>
  <c r="T58" i="5"/>
  <c r="Q58" i="5"/>
  <c r="Q48" i="5"/>
  <c r="R48" i="5"/>
  <c r="S48" i="5"/>
  <c r="T48" i="5"/>
  <c r="R47" i="5"/>
  <c r="S47" i="5"/>
  <c r="T47" i="5"/>
  <c r="Q47" i="5"/>
  <c r="R43" i="5"/>
  <c r="S43" i="5"/>
  <c r="T43" i="5"/>
  <c r="Q43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39" i="5"/>
  <c r="V15" i="3"/>
  <c r="V14" i="3"/>
  <c r="V13" i="3"/>
  <c r="V12" i="3"/>
  <c r="V11" i="3"/>
  <c r="V10" i="3"/>
  <c r="V9" i="3"/>
  <c r="V8" i="3"/>
  <c r="V7" i="3"/>
  <c r="V6" i="3"/>
  <c r="B541" i="1" l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540" i="1"/>
  <c r="B539" i="1"/>
  <c r="AO8" i="6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9" i="3"/>
  <c r="AE7" i="3" l="1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6" i="3"/>
  <c r="AD45" i="3" l="1"/>
  <c r="AD46" i="3"/>
  <c r="AD47" i="3"/>
  <c r="AD48" i="3"/>
  <c r="AD49" i="3"/>
  <c r="AD50" i="3"/>
  <c r="AD51" i="3"/>
  <c r="AD52" i="3"/>
  <c r="AD53" i="3"/>
  <c r="AD54" i="3"/>
  <c r="AD55" i="3"/>
  <c r="R50" i="6" l="1"/>
  <c r="CR50" i="6" s="1"/>
  <c r="U50" i="6"/>
  <c r="V50" i="6"/>
  <c r="W50" i="6"/>
  <c r="BW50" i="6" s="1"/>
  <c r="X50" i="6"/>
  <c r="BV50" i="6" s="1"/>
  <c r="AC50" i="6"/>
  <c r="CD50" i="6"/>
  <c r="CE50" i="6"/>
  <c r="CF50" i="6"/>
  <c r="CG50" i="6"/>
  <c r="CH50" i="6"/>
  <c r="CO50" i="6"/>
  <c r="CP50" i="6" s="1"/>
  <c r="R51" i="6"/>
  <c r="CR51" i="6" s="1"/>
  <c r="U51" i="6"/>
  <c r="V51" i="6"/>
  <c r="BD51" i="6" s="1"/>
  <c r="W51" i="6"/>
  <c r="BW51" i="6" s="1"/>
  <c r="X51" i="6"/>
  <c r="BV51" i="6" s="1"/>
  <c r="AC51" i="6"/>
  <c r="CD51" i="6"/>
  <c r="CE51" i="6"/>
  <c r="CF51" i="6"/>
  <c r="CG51" i="6"/>
  <c r="CH51" i="6"/>
  <c r="CO51" i="6"/>
  <c r="CP51" i="6" s="1"/>
  <c r="R52" i="6"/>
  <c r="CR52" i="6" s="1"/>
  <c r="U52" i="6"/>
  <c r="V52" i="6"/>
  <c r="BD52" i="6" s="1"/>
  <c r="W52" i="6"/>
  <c r="BW52" i="6" s="1"/>
  <c r="X52" i="6"/>
  <c r="BV52" i="6" s="1"/>
  <c r="AC52" i="6"/>
  <c r="CD52" i="6"/>
  <c r="CE52" i="6"/>
  <c r="CF52" i="6"/>
  <c r="CG52" i="6"/>
  <c r="CH52" i="6"/>
  <c r="CO52" i="6"/>
  <c r="CP52" i="6" s="1"/>
  <c r="R53" i="6"/>
  <c r="CR53" i="6" s="1"/>
  <c r="U53" i="6"/>
  <c r="V53" i="6"/>
  <c r="W53" i="6"/>
  <c r="BW53" i="6" s="1"/>
  <c r="X53" i="6"/>
  <c r="AC53" i="6"/>
  <c r="CD53" i="6"/>
  <c r="CE53" i="6"/>
  <c r="CF53" i="6"/>
  <c r="CG53" i="6"/>
  <c r="CH53" i="6"/>
  <c r="CO53" i="6"/>
  <c r="CP53" i="6" s="1"/>
  <c r="R54" i="6"/>
  <c r="CR54" i="6" s="1"/>
  <c r="U54" i="6"/>
  <c r="V54" i="6"/>
  <c r="Z54" i="6" s="1"/>
  <c r="W54" i="6"/>
  <c r="BW54" i="6" s="1"/>
  <c r="X54" i="6"/>
  <c r="AC54" i="6"/>
  <c r="BC54" i="6"/>
  <c r="CD54" i="6"/>
  <c r="CE54" i="6"/>
  <c r="CF54" i="6"/>
  <c r="CG54" i="6"/>
  <c r="CH54" i="6"/>
  <c r="CO54" i="6"/>
  <c r="CP54" i="6" s="1"/>
  <c r="R55" i="6"/>
  <c r="CR55" i="6" s="1"/>
  <c r="U55" i="6"/>
  <c r="V55" i="6"/>
  <c r="BF55" i="6" s="1"/>
  <c r="W55" i="6"/>
  <c r="BW55" i="6" s="1"/>
  <c r="X55" i="6"/>
  <c r="BV55" i="6" s="1"/>
  <c r="AC55" i="6"/>
  <c r="CD55" i="6"/>
  <c r="CE55" i="6"/>
  <c r="CF55" i="6"/>
  <c r="CG55" i="6"/>
  <c r="CH55" i="6"/>
  <c r="CO55" i="6"/>
  <c r="CP55" i="6" s="1"/>
  <c r="R56" i="6"/>
  <c r="CR56" i="6" s="1"/>
  <c r="U56" i="6"/>
  <c r="V56" i="6"/>
  <c r="BF56" i="6" s="1"/>
  <c r="W56" i="6"/>
  <c r="BW56" i="6" s="1"/>
  <c r="X56" i="6"/>
  <c r="AC56" i="6"/>
  <c r="CD56" i="6"/>
  <c r="CE56" i="6"/>
  <c r="CF56" i="6"/>
  <c r="CG56" i="6"/>
  <c r="CH56" i="6"/>
  <c r="CO56" i="6"/>
  <c r="CP56" i="6" s="1"/>
  <c r="R57" i="6"/>
  <c r="CR57" i="6" s="1"/>
  <c r="U57" i="6"/>
  <c r="V57" i="6"/>
  <c r="BD57" i="6" s="1"/>
  <c r="W57" i="6"/>
  <c r="BW57" i="6" s="1"/>
  <c r="X57" i="6"/>
  <c r="AC57" i="6"/>
  <c r="CD57" i="6"/>
  <c r="CE57" i="6"/>
  <c r="CF57" i="6"/>
  <c r="CG57" i="6"/>
  <c r="CH57" i="6"/>
  <c r="CO57" i="6"/>
  <c r="CP57" i="6" s="1"/>
  <c r="R58" i="6"/>
  <c r="CR58" i="6" s="1"/>
  <c r="U58" i="6"/>
  <c r="V58" i="6"/>
  <c r="BL58" i="6" s="1"/>
  <c r="W58" i="6"/>
  <c r="BW58" i="6" s="1"/>
  <c r="X58" i="6"/>
  <c r="AC58" i="6"/>
  <c r="CD58" i="6"/>
  <c r="CE58" i="6"/>
  <c r="CF58" i="6"/>
  <c r="CG58" i="6"/>
  <c r="CH58" i="6"/>
  <c r="CO58" i="6"/>
  <c r="CP58" i="6" s="1"/>
  <c r="R59" i="6"/>
  <c r="CR59" i="6" s="1"/>
  <c r="U59" i="6"/>
  <c r="V59" i="6"/>
  <c r="Z59" i="6" s="1"/>
  <c r="W59" i="6"/>
  <c r="BW59" i="6" s="1"/>
  <c r="X59" i="6"/>
  <c r="BV59" i="6" s="1"/>
  <c r="AC59" i="6"/>
  <c r="CD59" i="6"/>
  <c r="CE59" i="6"/>
  <c r="CF59" i="6"/>
  <c r="CG59" i="6"/>
  <c r="CH59" i="6"/>
  <c r="CO59" i="6"/>
  <c r="CP59" i="6" s="1"/>
  <c r="R60" i="6"/>
  <c r="CR60" i="6" s="1"/>
  <c r="U60" i="6"/>
  <c r="V60" i="6"/>
  <c r="BF60" i="6" s="1"/>
  <c r="W60" i="6"/>
  <c r="BW60" i="6" s="1"/>
  <c r="X60" i="6"/>
  <c r="AC60" i="6"/>
  <c r="CD60" i="6"/>
  <c r="CE60" i="6"/>
  <c r="CF60" i="6"/>
  <c r="CG60" i="6"/>
  <c r="CH60" i="6"/>
  <c r="CO60" i="6"/>
  <c r="CP60" i="6" s="1"/>
  <c r="R61" i="6"/>
  <c r="CR61" i="6" s="1"/>
  <c r="U61" i="6"/>
  <c r="V61" i="6"/>
  <c r="BB61" i="6" s="1"/>
  <c r="W61" i="6"/>
  <c r="BW61" i="6" s="1"/>
  <c r="X61" i="6"/>
  <c r="AC61" i="6"/>
  <c r="CD61" i="6"/>
  <c r="CE61" i="6"/>
  <c r="CF61" i="6"/>
  <c r="CG61" i="6"/>
  <c r="CH61" i="6"/>
  <c r="CO61" i="6"/>
  <c r="CP61" i="6" s="1"/>
  <c r="DB61" i="6"/>
  <c r="R62" i="6"/>
  <c r="CR62" i="6" s="1"/>
  <c r="U62" i="6"/>
  <c r="V62" i="6"/>
  <c r="BC62" i="6" s="1"/>
  <c r="W62" i="6"/>
  <c r="BW62" i="6" s="1"/>
  <c r="X62" i="6"/>
  <c r="AC62" i="6"/>
  <c r="CD62" i="6"/>
  <c r="CE62" i="6"/>
  <c r="CF62" i="6"/>
  <c r="CG62" i="6"/>
  <c r="CH62" i="6"/>
  <c r="CO62" i="6"/>
  <c r="CP62" i="6" s="1"/>
  <c r="R63" i="6"/>
  <c r="CR63" i="6" s="1"/>
  <c r="U63" i="6"/>
  <c r="V63" i="6"/>
  <c r="BC63" i="6" s="1"/>
  <c r="W63" i="6"/>
  <c r="BW63" i="6" s="1"/>
  <c r="X63" i="6"/>
  <c r="AA63" i="6" s="1"/>
  <c r="AC63" i="6"/>
  <c r="CD63" i="6"/>
  <c r="CE63" i="6"/>
  <c r="CF63" i="6"/>
  <c r="CG63" i="6"/>
  <c r="CH63" i="6"/>
  <c r="CO63" i="6"/>
  <c r="CP63" i="6" s="1"/>
  <c r="R64" i="6"/>
  <c r="CR64" i="6" s="1"/>
  <c r="U64" i="6"/>
  <c r="V64" i="6"/>
  <c r="BL64" i="6" s="1"/>
  <c r="W64" i="6"/>
  <c r="BW64" i="6" s="1"/>
  <c r="X64" i="6"/>
  <c r="AA64" i="6" s="1"/>
  <c r="AC64" i="6"/>
  <c r="CD64" i="6"/>
  <c r="CE64" i="6"/>
  <c r="CF64" i="6"/>
  <c r="CG64" i="6"/>
  <c r="CH64" i="6"/>
  <c r="CO64" i="6"/>
  <c r="CP64" i="6" s="1"/>
  <c r="R65" i="6"/>
  <c r="CR65" i="6" s="1"/>
  <c r="U65" i="6"/>
  <c r="V65" i="6"/>
  <c r="BB65" i="6" s="1"/>
  <c r="W65" i="6"/>
  <c r="BW65" i="6" s="1"/>
  <c r="X65" i="6"/>
  <c r="AA65" i="6" s="1"/>
  <c r="AC65" i="6"/>
  <c r="CD65" i="6"/>
  <c r="CE65" i="6"/>
  <c r="CF65" i="6"/>
  <c r="CG65" i="6"/>
  <c r="CH65" i="6"/>
  <c r="CO65" i="6"/>
  <c r="CP65" i="6" s="1"/>
  <c r="R66" i="6"/>
  <c r="CR66" i="6" s="1"/>
  <c r="U66" i="6"/>
  <c r="V66" i="6"/>
  <c r="BH66" i="6" s="1"/>
  <c r="W66" i="6"/>
  <c r="BW66" i="6" s="1"/>
  <c r="X66" i="6"/>
  <c r="AC66" i="6"/>
  <c r="CD66" i="6"/>
  <c r="CE66" i="6"/>
  <c r="CF66" i="6"/>
  <c r="CG66" i="6"/>
  <c r="CH66" i="6"/>
  <c r="CO66" i="6"/>
  <c r="CP66" i="6" s="1"/>
  <c r="R67" i="6"/>
  <c r="CR67" i="6" s="1"/>
  <c r="U67" i="6"/>
  <c r="V67" i="6"/>
  <c r="BF67" i="6" s="1"/>
  <c r="W67" i="6"/>
  <c r="BW67" i="6" s="1"/>
  <c r="X67" i="6"/>
  <c r="AC67" i="6"/>
  <c r="CD67" i="6"/>
  <c r="CE67" i="6"/>
  <c r="CF67" i="6"/>
  <c r="CG67" i="6"/>
  <c r="CH67" i="6"/>
  <c r="CO67" i="6"/>
  <c r="CP67" i="6" s="1"/>
  <c r="R68" i="6"/>
  <c r="CR68" i="6" s="1"/>
  <c r="U68" i="6"/>
  <c r="V68" i="6"/>
  <c r="BB68" i="6" s="1"/>
  <c r="W68" i="6"/>
  <c r="BW68" i="6" s="1"/>
  <c r="X68" i="6"/>
  <c r="AA68" i="6" s="1"/>
  <c r="AC68" i="6"/>
  <c r="CD68" i="6"/>
  <c r="CE68" i="6"/>
  <c r="CF68" i="6"/>
  <c r="CG68" i="6"/>
  <c r="CH68" i="6"/>
  <c r="CO68" i="6"/>
  <c r="CP68" i="6" s="1"/>
  <c r="R69" i="6"/>
  <c r="CR69" i="6" s="1"/>
  <c r="U69" i="6"/>
  <c r="V69" i="6"/>
  <c r="BH69" i="6" s="1"/>
  <c r="W69" i="6"/>
  <c r="BW69" i="6" s="1"/>
  <c r="X69" i="6"/>
  <c r="AC69" i="6"/>
  <c r="CD69" i="6"/>
  <c r="CE69" i="6"/>
  <c r="CF69" i="6"/>
  <c r="CG69" i="6"/>
  <c r="CH69" i="6"/>
  <c r="CO69" i="6"/>
  <c r="CP69" i="6" s="1"/>
  <c r="R70" i="6"/>
  <c r="CR70" i="6" s="1"/>
  <c r="U70" i="6"/>
  <c r="V70" i="6"/>
  <c r="BL70" i="6" s="1"/>
  <c r="W70" i="6"/>
  <c r="BW70" i="6" s="1"/>
  <c r="X70" i="6"/>
  <c r="AC70" i="6"/>
  <c r="CD70" i="6"/>
  <c r="CE70" i="6"/>
  <c r="CF70" i="6"/>
  <c r="CG70" i="6"/>
  <c r="CH70" i="6"/>
  <c r="CO70" i="6"/>
  <c r="CP70" i="6" s="1"/>
  <c r="R71" i="6"/>
  <c r="CR71" i="6" s="1"/>
  <c r="U71" i="6"/>
  <c r="V71" i="6"/>
  <c r="BM71" i="6" s="1"/>
  <c r="W71" i="6"/>
  <c r="BW71" i="6" s="1"/>
  <c r="X71" i="6"/>
  <c r="BV71" i="6" s="1"/>
  <c r="AC71" i="6"/>
  <c r="CD71" i="6"/>
  <c r="CE71" i="6"/>
  <c r="CF71" i="6"/>
  <c r="CG71" i="6"/>
  <c r="CH71" i="6"/>
  <c r="CO71" i="6"/>
  <c r="CP71" i="6" s="1"/>
  <c r="R72" i="6"/>
  <c r="CR72" i="6" s="1"/>
  <c r="U72" i="6"/>
  <c r="V72" i="6"/>
  <c r="Z72" i="6" s="1"/>
  <c r="W72" i="6"/>
  <c r="BW72" i="6" s="1"/>
  <c r="X72" i="6"/>
  <c r="BV72" i="6" s="1"/>
  <c r="AC72" i="6"/>
  <c r="CD72" i="6"/>
  <c r="CE72" i="6"/>
  <c r="CF72" i="6"/>
  <c r="CG72" i="6"/>
  <c r="CH72" i="6"/>
  <c r="CO72" i="6"/>
  <c r="CP72" i="6" s="1"/>
  <c r="R73" i="6"/>
  <c r="CR73" i="6" s="1"/>
  <c r="U73" i="6"/>
  <c r="V73" i="6"/>
  <c r="BL73" i="6" s="1"/>
  <c r="W73" i="6"/>
  <c r="BW73" i="6" s="1"/>
  <c r="X73" i="6"/>
  <c r="AC73" i="6"/>
  <c r="CD73" i="6"/>
  <c r="CE73" i="6"/>
  <c r="CF73" i="6"/>
  <c r="CG73" i="6"/>
  <c r="CH73" i="6"/>
  <c r="CO73" i="6"/>
  <c r="CP73" i="6" s="1"/>
  <c r="R74" i="6"/>
  <c r="CR74" i="6" s="1"/>
  <c r="U74" i="6"/>
  <c r="V74" i="6"/>
  <c r="BA74" i="6" s="1"/>
  <c r="W74" i="6"/>
  <c r="BW74" i="6" s="1"/>
  <c r="X74" i="6"/>
  <c r="BV74" i="6" s="1"/>
  <c r="AC74" i="6"/>
  <c r="CD74" i="6"/>
  <c r="CE74" i="6"/>
  <c r="CF74" i="6"/>
  <c r="CG74" i="6"/>
  <c r="CH74" i="6"/>
  <c r="CO74" i="6"/>
  <c r="CP74" i="6" s="1"/>
  <c r="R75" i="6"/>
  <c r="CR75" i="6" s="1"/>
  <c r="U75" i="6"/>
  <c r="V75" i="6"/>
  <c r="BJ75" i="6" s="1"/>
  <c r="W75" i="6"/>
  <c r="BW75" i="6" s="1"/>
  <c r="X75" i="6"/>
  <c r="AC75" i="6"/>
  <c r="CD75" i="6"/>
  <c r="CE75" i="6"/>
  <c r="CF75" i="6"/>
  <c r="CG75" i="6"/>
  <c r="CH75" i="6"/>
  <c r="CO75" i="6"/>
  <c r="CP75" i="6" s="1"/>
  <c r="R76" i="6"/>
  <c r="CR76" i="6" s="1"/>
  <c r="U76" i="6"/>
  <c r="V76" i="6"/>
  <c r="BA76" i="6" s="1"/>
  <c r="W76" i="6"/>
  <c r="BW76" i="6" s="1"/>
  <c r="X76" i="6"/>
  <c r="AC76" i="6"/>
  <c r="CD76" i="6"/>
  <c r="CE76" i="6"/>
  <c r="CF76" i="6"/>
  <c r="CG76" i="6"/>
  <c r="CH76" i="6"/>
  <c r="CO76" i="6"/>
  <c r="CP76" i="6" s="1"/>
  <c r="R77" i="6"/>
  <c r="CR77" i="6" s="1"/>
  <c r="U77" i="6"/>
  <c r="V77" i="6"/>
  <c r="BA77" i="6" s="1"/>
  <c r="W77" i="6"/>
  <c r="BW77" i="6" s="1"/>
  <c r="X77" i="6"/>
  <c r="AC77" i="6"/>
  <c r="CD77" i="6"/>
  <c r="CE77" i="6"/>
  <c r="CF77" i="6"/>
  <c r="CG77" i="6"/>
  <c r="CH77" i="6"/>
  <c r="CO77" i="6"/>
  <c r="CP77" i="6" s="1"/>
  <c r="R78" i="6"/>
  <c r="CR78" i="6" s="1"/>
  <c r="U78" i="6"/>
  <c r="V78" i="6"/>
  <c r="BA78" i="6" s="1"/>
  <c r="W78" i="6"/>
  <c r="BW78" i="6" s="1"/>
  <c r="X78" i="6"/>
  <c r="AC78" i="6"/>
  <c r="CD78" i="6"/>
  <c r="CE78" i="6"/>
  <c r="CF78" i="6"/>
  <c r="CG78" i="6"/>
  <c r="CH78" i="6"/>
  <c r="CO78" i="6"/>
  <c r="CP78" i="6" s="1"/>
  <c r="R79" i="6"/>
  <c r="CR79" i="6" s="1"/>
  <c r="U79" i="6"/>
  <c r="V79" i="6"/>
  <c r="BJ79" i="6" s="1"/>
  <c r="W79" i="6"/>
  <c r="BW79" i="6" s="1"/>
  <c r="X79" i="6"/>
  <c r="AC79" i="6"/>
  <c r="CD79" i="6"/>
  <c r="CE79" i="6"/>
  <c r="CF79" i="6"/>
  <c r="CG79" i="6"/>
  <c r="CH79" i="6"/>
  <c r="CO79" i="6"/>
  <c r="CP79" i="6" s="1"/>
  <c r="R80" i="6"/>
  <c r="CR80" i="6" s="1"/>
  <c r="U80" i="6"/>
  <c r="V80" i="6"/>
  <c r="BH80" i="6" s="1"/>
  <c r="W80" i="6"/>
  <c r="BW80" i="6" s="1"/>
  <c r="X80" i="6"/>
  <c r="AC80" i="6"/>
  <c r="CD80" i="6"/>
  <c r="CE80" i="6"/>
  <c r="CF80" i="6"/>
  <c r="CG80" i="6"/>
  <c r="CH80" i="6"/>
  <c r="CO80" i="6"/>
  <c r="CP80" i="6" s="1"/>
  <c r="R81" i="6"/>
  <c r="CR81" i="6" s="1"/>
  <c r="U81" i="6"/>
  <c r="V81" i="6"/>
  <c r="BA81" i="6" s="1"/>
  <c r="W81" i="6"/>
  <c r="BW81" i="6" s="1"/>
  <c r="X81" i="6"/>
  <c r="AC81" i="6"/>
  <c r="CD81" i="6"/>
  <c r="CE81" i="6"/>
  <c r="CF81" i="6"/>
  <c r="CG81" i="6"/>
  <c r="CH81" i="6"/>
  <c r="CO81" i="6"/>
  <c r="CP81" i="6" s="1"/>
  <c r="R82" i="6"/>
  <c r="CR82" i="6" s="1"/>
  <c r="U82" i="6"/>
  <c r="V82" i="6"/>
  <c r="BA82" i="6" s="1"/>
  <c r="W82" i="6"/>
  <c r="BW82" i="6" s="1"/>
  <c r="X82" i="6"/>
  <c r="AC82" i="6"/>
  <c r="CD82" i="6"/>
  <c r="CE82" i="6"/>
  <c r="CF82" i="6"/>
  <c r="CG82" i="6"/>
  <c r="CH82" i="6"/>
  <c r="CO82" i="6"/>
  <c r="CP82" i="6" s="1"/>
  <c r="R83" i="6"/>
  <c r="CR83" i="6" s="1"/>
  <c r="U83" i="6"/>
  <c r="V83" i="6"/>
  <c r="BA83" i="6" s="1"/>
  <c r="W83" i="6"/>
  <c r="BW83" i="6" s="1"/>
  <c r="X83" i="6"/>
  <c r="BV83" i="6" s="1"/>
  <c r="AC83" i="6"/>
  <c r="CD83" i="6"/>
  <c r="CE83" i="6"/>
  <c r="CF83" i="6"/>
  <c r="CG83" i="6"/>
  <c r="CH83" i="6"/>
  <c r="CO83" i="6"/>
  <c r="CP83" i="6" s="1"/>
  <c r="R84" i="6"/>
  <c r="CR84" i="6" s="1"/>
  <c r="U84" i="6"/>
  <c r="V84" i="6"/>
  <c r="BM84" i="6" s="1"/>
  <c r="W84" i="6"/>
  <c r="BW84" i="6" s="1"/>
  <c r="X84" i="6"/>
  <c r="AA84" i="6" s="1"/>
  <c r="AC84" i="6"/>
  <c r="CD84" i="6"/>
  <c r="CE84" i="6"/>
  <c r="CF84" i="6"/>
  <c r="CG84" i="6"/>
  <c r="CH84" i="6"/>
  <c r="CO84" i="6"/>
  <c r="CP84" i="6" s="1"/>
  <c r="R85" i="6"/>
  <c r="CR85" i="6" s="1"/>
  <c r="U85" i="6"/>
  <c r="V85" i="6"/>
  <c r="Z85" i="6" s="1"/>
  <c r="W85" i="6"/>
  <c r="BW85" i="6" s="1"/>
  <c r="X85" i="6"/>
  <c r="AC85" i="6"/>
  <c r="CD85" i="6"/>
  <c r="CE85" i="6"/>
  <c r="CF85" i="6"/>
  <c r="CG85" i="6"/>
  <c r="CH85" i="6"/>
  <c r="CO85" i="6"/>
  <c r="CP85" i="6" s="1"/>
  <c r="R86" i="6"/>
  <c r="CR86" i="6" s="1"/>
  <c r="U86" i="6"/>
  <c r="V86" i="6"/>
  <c r="Z86" i="6" s="1"/>
  <c r="W86" i="6"/>
  <c r="BW86" i="6" s="1"/>
  <c r="X86" i="6"/>
  <c r="AA86" i="6" s="1"/>
  <c r="AC86" i="6"/>
  <c r="CD86" i="6"/>
  <c r="CE86" i="6"/>
  <c r="CF86" i="6"/>
  <c r="CG86" i="6"/>
  <c r="CH86" i="6"/>
  <c r="CO86" i="6"/>
  <c r="CP86" i="6" s="1"/>
  <c r="R87" i="6"/>
  <c r="CR87" i="6" s="1"/>
  <c r="U87" i="6"/>
  <c r="V87" i="6"/>
  <c r="BC87" i="6" s="1"/>
  <c r="W87" i="6"/>
  <c r="BW87" i="6" s="1"/>
  <c r="X87" i="6"/>
  <c r="AA87" i="6" s="1"/>
  <c r="AC87" i="6"/>
  <c r="CD87" i="6"/>
  <c r="CE87" i="6"/>
  <c r="CF87" i="6"/>
  <c r="CG87" i="6"/>
  <c r="CH87" i="6"/>
  <c r="CO87" i="6"/>
  <c r="CP87" i="6" s="1"/>
  <c r="R88" i="6"/>
  <c r="CR88" i="6" s="1"/>
  <c r="U88" i="6"/>
  <c r="V88" i="6"/>
  <c r="BI88" i="6" s="1"/>
  <c r="W88" i="6"/>
  <c r="BW88" i="6" s="1"/>
  <c r="X88" i="6"/>
  <c r="AA88" i="6" s="1"/>
  <c r="AC88" i="6"/>
  <c r="CD88" i="6"/>
  <c r="CE88" i="6"/>
  <c r="CF88" i="6"/>
  <c r="CG88" i="6"/>
  <c r="CH88" i="6"/>
  <c r="CO88" i="6"/>
  <c r="CP88" i="6" s="1"/>
  <c r="R89" i="6"/>
  <c r="CR89" i="6" s="1"/>
  <c r="U89" i="6"/>
  <c r="V89" i="6"/>
  <c r="BB89" i="6" s="1"/>
  <c r="W89" i="6"/>
  <c r="BW89" i="6" s="1"/>
  <c r="X89" i="6"/>
  <c r="AA89" i="6" s="1"/>
  <c r="AC89" i="6"/>
  <c r="CD89" i="6"/>
  <c r="CE89" i="6"/>
  <c r="CF89" i="6"/>
  <c r="CG89" i="6"/>
  <c r="CH89" i="6"/>
  <c r="CO89" i="6"/>
  <c r="CP89" i="6" s="1"/>
  <c r="R90" i="6"/>
  <c r="CR90" i="6" s="1"/>
  <c r="U90" i="6"/>
  <c r="V90" i="6"/>
  <c r="DB90" i="6" s="1"/>
  <c r="W90" i="6"/>
  <c r="BW90" i="6" s="1"/>
  <c r="X90" i="6"/>
  <c r="AA90" i="6" s="1"/>
  <c r="AC90" i="6"/>
  <c r="CD90" i="6"/>
  <c r="CE90" i="6"/>
  <c r="CF90" i="6"/>
  <c r="CG90" i="6"/>
  <c r="CH90" i="6"/>
  <c r="CO90" i="6"/>
  <c r="CP90" i="6" s="1"/>
  <c r="R91" i="6"/>
  <c r="CR91" i="6" s="1"/>
  <c r="U91" i="6"/>
  <c r="V91" i="6"/>
  <c r="BA91" i="6" s="1"/>
  <c r="W91" i="6"/>
  <c r="BW91" i="6" s="1"/>
  <c r="X91" i="6"/>
  <c r="AA91" i="6" s="1"/>
  <c r="AC91" i="6"/>
  <c r="CD91" i="6"/>
  <c r="CE91" i="6"/>
  <c r="CF91" i="6"/>
  <c r="CG91" i="6"/>
  <c r="CH91" i="6"/>
  <c r="CO91" i="6"/>
  <c r="CP91" i="6" s="1"/>
  <c r="R92" i="6"/>
  <c r="CR92" i="6" s="1"/>
  <c r="U92" i="6"/>
  <c r="V92" i="6"/>
  <c r="BC92" i="6" s="1"/>
  <c r="W92" i="6"/>
  <c r="BW92" i="6" s="1"/>
  <c r="X92" i="6"/>
  <c r="AA92" i="6" s="1"/>
  <c r="AC92" i="6"/>
  <c r="CD92" i="6"/>
  <c r="CE92" i="6"/>
  <c r="CF92" i="6"/>
  <c r="CG92" i="6"/>
  <c r="CH92" i="6"/>
  <c r="CO92" i="6"/>
  <c r="CP92" i="6" s="1"/>
  <c r="R93" i="6"/>
  <c r="CR93" i="6" s="1"/>
  <c r="U93" i="6"/>
  <c r="V93" i="6"/>
  <c r="BC93" i="6" s="1"/>
  <c r="W93" i="6"/>
  <c r="BW93" i="6" s="1"/>
  <c r="X93" i="6"/>
  <c r="AA93" i="6" s="1"/>
  <c r="AC93" i="6"/>
  <c r="CD93" i="6"/>
  <c r="CE93" i="6"/>
  <c r="CF93" i="6"/>
  <c r="CG93" i="6"/>
  <c r="CH93" i="6"/>
  <c r="CO93" i="6"/>
  <c r="CP93" i="6" s="1"/>
  <c r="R94" i="6"/>
  <c r="CR94" i="6" s="1"/>
  <c r="U94" i="6"/>
  <c r="V94" i="6"/>
  <c r="W94" i="6"/>
  <c r="BW94" i="6" s="1"/>
  <c r="X94" i="6"/>
  <c r="AA94" i="6" s="1"/>
  <c r="AC94" i="6"/>
  <c r="CD94" i="6"/>
  <c r="CE94" i="6"/>
  <c r="CF94" i="6"/>
  <c r="CG94" i="6"/>
  <c r="CH94" i="6"/>
  <c r="CO94" i="6"/>
  <c r="CP94" i="6" s="1"/>
  <c r="R95" i="6"/>
  <c r="CR95" i="6" s="1"/>
  <c r="U95" i="6"/>
  <c r="V95" i="6"/>
  <c r="BA95" i="6" s="1"/>
  <c r="W95" i="6"/>
  <c r="BW95" i="6" s="1"/>
  <c r="X95" i="6"/>
  <c r="BV95" i="6" s="1"/>
  <c r="AC95" i="6"/>
  <c r="CD95" i="6"/>
  <c r="CE95" i="6"/>
  <c r="CF95" i="6"/>
  <c r="CG95" i="6"/>
  <c r="CH95" i="6"/>
  <c r="CO95" i="6"/>
  <c r="CP95" i="6" s="1"/>
  <c r="R96" i="6"/>
  <c r="CR96" i="6" s="1"/>
  <c r="U96" i="6"/>
  <c r="V96" i="6"/>
  <c r="BD96" i="6" s="1"/>
  <c r="W96" i="6"/>
  <c r="BW96" i="6" s="1"/>
  <c r="X96" i="6"/>
  <c r="AA96" i="6" s="1"/>
  <c r="AC96" i="6"/>
  <c r="CD96" i="6"/>
  <c r="CE96" i="6"/>
  <c r="CF96" i="6"/>
  <c r="CG96" i="6"/>
  <c r="CH96" i="6"/>
  <c r="CO96" i="6"/>
  <c r="CP96" i="6" s="1"/>
  <c r="R97" i="6"/>
  <c r="CR97" i="6" s="1"/>
  <c r="U97" i="6"/>
  <c r="V97" i="6"/>
  <c r="BD97" i="6" s="1"/>
  <c r="W97" i="6"/>
  <c r="BW97" i="6" s="1"/>
  <c r="X97" i="6"/>
  <c r="AA97" i="6" s="1"/>
  <c r="AC97" i="6"/>
  <c r="CD97" i="6"/>
  <c r="CE97" i="6"/>
  <c r="CF97" i="6"/>
  <c r="CG97" i="6"/>
  <c r="CH97" i="6"/>
  <c r="CO97" i="6"/>
  <c r="CP97" i="6" s="1"/>
  <c r="R98" i="6"/>
  <c r="CR98" i="6" s="1"/>
  <c r="U98" i="6"/>
  <c r="V98" i="6"/>
  <c r="BG98" i="6" s="1"/>
  <c r="W98" i="6"/>
  <c r="BW98" i="6" s="1"/>
  <c r="X98" i="6"/>
  <c r="AA98" i="6" s="1"/>
  <c r="AC98" i="6"/>
  <c r="CD98" i="6"/>
  <c r="CE98" i="6"/>
  <c r="CF98" i="6"/>
  <c r="CG98" i="6"/>
  <c r="CH98" i="6"/>
  <c r="CO98" i="6"/>
  <c r="CP98" i="6" s="1"/>
  <c r="R99" i="6"/>
  <c r="CR99" i="6" s="1"/>
  <c r="U99" i="6"/>
  <c r="V99" i="6"/>
  <c r="BL99" i="6" s="1"/>
  <c r="W99" i="6"/>
  <c r="BW99" i="6" s="1"/>
  <c r="X99" i="6"/>
  <c r="AA99" i="6" s="1"/>
  <c r="AC99" i="6"/>
  <c r="CD99" i="6"/>
  <c r="CE99" i="6"/>
  <c r="CF99" i="6"/>
  <c r="CG99" i="6"/>
  <c r="CH99" i="6"/>
  <c r="CO99" i="6"/>
  <c r="CP99" i="6" s="1"/>
  <c r="R100" i="6"/>
  <c r="CR100" i="6" s="1"/>
  <c r="U100" i="6"/>
  <c r="V100" i="6"/>
  <c r="BG100" i="6" s="1"/>
  <c r="W100" i="6"/>
  <c r="BW100" i="6" s="1"/>
  <c r="X100" i="6"/>
  <c r="AA100" i="6" s="1"/>
  <c r="AC100" i="6"/>
  <c r="CD100" i="6"/>
  <c r="CE100" i="6"/>
  <c r="CF100" i="6"/>
  <c r="CG100" i="6"/>
  <c r="CH100" i="6"/>
  <c r="CO100" i="6"/>
  <c r="CP100" i="6"/>
  <c r="CT76" i="6"/>
  <c r="CT67" i="6"/>
  <c r="CT80" i="6"/>
  <c r="CT58" i="6"/>
  <c r="CT55" i="6"/>
  <c r="CT63" i="6"/>
  <c r="CT79" i="6"/>
  <c r="CT59" i="6"/>
  <c r="CT56" i="6"/>
  <c r="CT75" i="6"/>
  <c r="CT64" i="6"/>
  <c r="CT60" i="6"/>
  <c r="CT65" i="6"/>
  <c r="BD61" i="6" l="1"/>
  <c r="BB62" i="6"/>
  <c r="AA59" i="6"/>
  <c r="BD58" i="6"/>
  <c r="DB79" i="6"/>
  <c r="BL96" i="6"/>
  <c r="BM54" i="6"/>
  <c r="DB54" i="6"/>
  <c r="BD54" i="6"/>
  <c r="DB84" i="6"/>
  <c r="Z91" i="6"/>
  <c r="BJ84" i="6"/>
  <c r="BL62" i="6"/>
  <c r="BI61" i="6"/>
  <c r="BL84" i="6"/>
  <c r="BD84" i="6"/>
  <c r="BI56" i="6"/>
  <c r="BC84" i="6"/>
  <c r="BD69" i="6"/>
  <c r="BG56" i="6"/>
  <c r="BA84" i="6"/>
  <c r="Z62" i="6"/>
  <c r="BB56" i="6"/>
  <c r="BG93" i="6"/>
  <c r="BH86" i="6"/>
  <c r="BB93" i="6"/>
  <c r="AB91" i="6"/>
  <c r="BF57" i="6"/>
  <c r="BC57" i="6"/>
  <c r="BH57" i="6"/>
  <c r="BG99" i="6"/>
  <c r="BV94" i="6"/>
  <c r="Z82" i="6"/>
  <c r="Y82" i="6" s="1"/>
  <c r="BE82" i="6" s="1"/>
  <c r="BV64" i="6"/>
  <c r="BB57" i="6"/>
  <c r="BJ78" i="6"/>
  <c r="BM73" i="6"/>
  <c r="BD72" i="6"/>
  <c r="BG67" i="6"/>
  <c r="BD85" i="6"/>
  <c r="BG83" i="6"/>
  <c r="BH76" i="6"/>
  <c r="BB73" i="6"/>
  <c r="AB59" i="6"/>
  <c r="AD59" i="6" s="1"/>
  <c r="Z57" i="6"/>
  <c r="BM91" i="6"/>
  <c r="BB90" i="6"/>
  <c r="BA73" i="6"/>
  <c r="Z67" i="6"/>
  <c r="Y67" i="6" s="1"/>
  <c r="BE67" i="6" s="1"/>
  <c r="DB62" i="6"/>
  <c r="BK62" i="6"/>
  <c r="BK57" i="6"/>
  <c r="BI54" i="6"/>
  <c r="BI91" i="6"/>
  <c r="BH62" i="6"/>
  <c r="DB57" i="6"/>
  <c r="BJ57" i="6"/>
  <c r="BA79" i="6"/>
  <c r="BH60" i="6"/>
  <c r="BL98" i="6"/>
  <c r="BK85" i="6"/>
  <c r="BL83" i="6"/>
  <c r="BD83" i="6"/>
  <c r="BV65" i="6"/>
  <c r="BV63" i="6"/>
  <c r="BL60" i="6"/>
  <c r="BC60" i="6"/>
  <c r="BB59" i="6"/>
  <c r="BL86" i="6"/>
  <c r="BC86" i="6"/>
  <c r="DB83" i="6"/>
  <c r="BA98" i="6"/>
  <c r="BI93" i="6"/>
  <c r="BL91" i="6"/>
  <c r="BK86" i="6"/>
  <c r="BB86" i="6"/>
  <c r="BG85" i="6"/>
  <c r="BH83" i="6"/>
  <c r="BC83" i="6"/>
  <c r="Z68" i="6"/>
  <c r="AB68" i="6" s="1"/>
  <c r="BL67" i="6"/>
  <c r="BG62" i="6"/>
  <c r="BK61" i="6"/>
  <c r="BJ60" i="6"/>
  <c r="BB60" i="6"/>
  <c r="Z98" i="6"/>
  <c r="AB98" i="6" s="1"/>
  <c r="BD93" i="6"/>
  <c r="BG86" i="6"/>
  <c r="BM83" i="6"/>
  <c r="BF83" i="6"/>
  <c r="Z83" i="6"/>
  <c r="Y83" i="6" s="1"/>
  <c r="BE83" i="6" s="1"/>
  <c r="BG60" i="6"/>
  <c r="Z60" i="6"/>
  <c r="BI59" i="6"/>
  <c r="BL57" i="6"/>
  <c r="BG57" i="6"/>
  <c r="BA57" i="6"/>
  <c r="BA97" i="6"/>
  <c r="Z100" i="6"/>
  <c r="AB100" i="6" s="1"/>
  <c r="AD100" i="6" s="1"/>
  <c r="BJ93" i="6"/>
  <c r="BC91" i="6"/>
  <c r="BV90" i="6"/>
  <c r="BD89" i="6"/>
  <c r="BL85" i="6"/>
  <c r="BF84" i="6"/>
  <c r="BI83" i="6"/>
  <c r="DB82" i="6"/>
  <c r="BJ82" i="6"/>
  <c r="BC66" i="6"/>
  <c r="BL61" i="6"/>
  <c r="BJ56" i="6"/>
  <c r="AD68" i="6"/>
  <c r="AE68" i="6" s="1"/>
  <c r="AD91" i="6"/>
  <c r="AE91" i="6" s="1"/>
  <c r="BG97" i="6"/>
  <c r="BK87" i="6"/>
  <c r="AB86" i="6"/>
  <c r="AD86" i="6" s="1"/>
  <c r="AE86" i="6" s="1"/>
  <c r="BK84" i="6"/>
  <c r="BB84" i="6"/>
  <c r="DB78" i="6"/>
  <c r="BL78" i="6"/>
  <c r="BM77" i="6"/>
  <c r="BL63" i="6"/>
  <c r="Y62" i="6"/>
  <c r="BE62" i="6" s="1"/>
  <c r="BG61" i="6"/>
  <c r="Y57" i="6"/>
  <c r="BE57" i="6" s="1"/>
  <c r="BC56" i="6"/>
  <c r="BJ87" i="6"/>
  <c r="BM80" i="6"/>
  <c r="BL77" i="6"/>
  <c r="BI63" i="6"/>
  <c r="AD98" i="6"/>
  <c r="DB93" i="6"/>
  <c r="BA93" i="6"/>
  <c r="BF87" i="6"/>
  <c r="BI84" i="6"/>
  <c r="DB80" i="6"/>
  <c r="BA80" i="6"/>
  <c r="BF78" i="6"/>
  <c r="BC61" i="6"/>
  <c r="BA56" i="6"/>
  <c r="BL100" i="6"/>
  <c r="Z97" i="6"/>
  <c r="AB97" i="6" s="1"/>
  <c r="AD97" i="6" s="1"/>
  <c r="AE97" i="6" s="1"/>
  <c r="BV93" i="6"/>
  <c r="BH91" i="6"/>
  <c r="BH84" i="6"/>
  <c r="Z84" i="6"/>
  <c r="AB84" i="6" s="1"/>
  <c r="AD84" i="6" s="1"/>
  <c r="AE84" i="6" s="1"/>
  <c r="BK83" i="6"/>
  <c r="BB83" i="6"/>
  <c r="AA55" i="6"/>
  <c r="AA51" i="6"/>
  <c r="BL97" i="6"/>
  <c r="BM93" i="6"/>
  <c r="Z93" i="6"/>
  <c r="AB93" i="6" s="1"/>
  <c r="AD93" i="6" s="1"/>
  <c r="AE93" i="6" s="1"/>
  <c r="BD91" i="6"/>
  <c r="BV89" i="6"/>
  <c r="Z87" i="6"/>
  <c r="AB87" i="6" s="1"/>
  <c r="AD87" i="6" s="1"/>
  <c r="BG84" i="6"/>
  <c r="BJ83" i="6"/>
  <c r="Z78" i="6"/>
  <c r="BV68" i="6"/>
  <c r="BJ66" i="6"/>
  <c r="Z61" i="6"/>
  <c r="Y61" i="6" s="1"/>
  <c r="BE61" i="6" s="1"/>
  <c r="BD60" i="6"/>
  <c r="BM56" i="6"/>
  <c r="Z56" i="6"/>
  <c r="BK54" i="6"/>
  <c r="AA52" i="6"/>
  <c r="BH54" i="6"/>
  <c r="BA88" i="6"/>
  <c r="BF88" i="6"/>
  <c r="BJ88" i="6"/>
  <c r="BB88" i="6"/>
  <c r="BG88" i="6"/>
  <c r="BK88" i="6"/>
  <c r="BA75" i="6"/>
  <c r="BV60" i="6"/>
  <c r="AA60" i="6"/>
  <c r="AB60" i="6" s="1"/>
  <c r="AD60" i="6" s="1"/>
  <c r="BV53" i="6"/>
  <c r="AA53" i="6"/>
  <c r="BV96" i="6"/>
  <c r="BD92" i="6"/>
  <c r="BH92" i="6"/>
  <c r="Z92" i="6"/>
  <c r="AB92" i="6" s="1"/>
  <c r="AD92" i="6" s="1"/>
  <c r="BL92" i="6"/>
  <c r="BH88" i="6"/>
  <c r="Z88" i="6"/>
  <c r="BB79" i="6"/>
  <c r="BD79" i="6"/>
  <c r="BI79" i="6"/>
  <c r="Z76" i="6"/>
  <c r="BB76" i="6"/>
  <c r="BL76" i="6"/>
  <c r="DB76" i="6"/>
  <c r="BF76" i="6"/>
  <c r="BM76" i="6"/>
  <c r="BV70" i="6"/>
  <c r="AA70" i="6"/>
  <c r="BM69" i="6"/>
  <c r="BI69" i="6"/>
  <c r="BL65" i="6"/>
  <c r="BC65" i="6"/>
  <c r="Z64" i="6"/>
  <c r="BA63" i="6"/>
  <c r="BF63" i="6"/>
  <c r="BJ63" i="6"/>
  <c r="DB63" i="6"/>
  <c r="BB63" i="6"/>
  <c r="BG63" i="6"/>
  <c r="BK63" i="6"/>
  <c r="BA58" i="6"/>
  <c r="BH58" i="6"/>
  <c r="BM58" i="6"/>
  <c r="DB58" i="6"/>
  <c r="BC58" i="6"/>
  <c r="BI58" i="6"/>
  <c r="BG55" i="6"/>
  <c r="BB55" i="6"/>
  <c r="BK55" i="6"/>
  <c r="Z55" i="6"/>
  <c r="BC55" i="6"/>
  <c r="DB55" i="6"/>
  <c r="AA95" i="6"/>
  <c r="BC90" i="6"/>
  <c r="BG90" i="6"/>
  <c r="BK90" i="6"/>
  <c r="BJ89" i="6"/>
  <c r="DB88" i="6"/>
  <c r="BM88" i="6"/>
  <c r="BD88" i="6"/>
  <c r="BD86" i="6"/>
  <c r="BI86" i="6"/>
  <c r="BM86" i="6"/>
  <c r="Y86" i="6"/>
  <c r="BE86" i="6" s="1"/>
  <c r="BA86" i="6"/>
  <c r="BF86" i="6"/>
  <c r="BJ86" i="6"/>
  <c r="DB86" i="6"/>
  <c r="BF77" i="6"/>
  <c r="BB77" i="6"/>
  <c r="BH77" i="6"/>
  <c r="AA71" i="6"/>
  <c r="BH63" i="6"/>
  <c r="Z63" i="6"/>
  <c r="BD62" i="6"/>
  <c r="BI62" i="6"/>
  <c r="BM62" i="6"/>
  <c r="BA62" i="6"/>
  <c r="BF62" i="6"/>
  <c r="BJ62" i="6"/>
  <c r="BK58" i="6"/>
  <c r="Z58" i="6"/>
  <c r="BV81" i="6"/>
  <c r="AA81" i="6"/>
  <c r="BB75" i="6"/>
  <c r="BD75" i="6"/>
  <c r="BL75" i="6"/>
  <c r="DB75" i="6"/>
  <c r="Z75" i="6"/>
  <c r="Y75" i="6" s="1"/>
  <c r="BE75" i="6" s="1"/>
  <c r="BF75" i="6"/>
  <c r="BD100" i="6"/>
  <c r="BA100" i="6"/>
  <c r="BH94" i="6"/>
  <c r="BD94" i="6"/>
  <c r="BM94" i="6"/>
  <c r="BL88" i="6"/>
  <c r="BC88" i="6"/>
  <c r="BL79" i="6"/>
  <c r="BI76" i="6"/>
  <c r="BI75" i="6"/>
  <c r="AA74" i="6"/>
  <c r="BC67" i="6"/>
  <c r="BB67" i="6"/>
  <c r="BJ67" i="6"/>
  <c r="BD67" i="6"/>
  <c r="BK67" i="6"/>
  <c r="BD66" i="6"/>
  <c r="BK66" i="6"/>
  <c r="Z66" i="6"/>
  <c r="BF66" i="6"/>
  <c r="BM63" i="6"/>
  <c r="BD63" i="6"/>
  <c r="BF59" i="6"/>
  <c r="BJ59" i="6"/>
  <c r="BA59" i="6"/>
  <c r="BM59" i="6"/>
  <c r="DB59" i="6"/>
  <c r="BG58" i="6"/>
  <c r="BV56" i="6"/>
  <c r="AA56" i="6"/>
  <c r="BJ55" i="6"/>
  <c r="AA54" i="6"/>
  <c r="AB54" i="6" s="1"/>
  <c r="BV54" i="6"/>
  <c r="BK93" i="6"/>
  <c r="BF93" i="6"/>
  <c r="BV86" i="6"/>
  <c r="BF82" i="6"/>
  <c r="AA72" i="6"/>
  <c r="BM61" i="6"/>
  <c r="BH61" i="6"/>
  <c r="DB60" i="6"/>
  <c r="BK60" i="6"/>
  <c r="BM57" i="6"/>
  <c r="BI57" i="6"/>
  <c r="DB56" i="6"/>
  <c r="BK56" i="6"/>
  <c r="Y54" i="6"/>
  <c r="BE54" i="6" s="1"/>
  <c r="BK52" i="6"/>
  <c r="Z52" i="6"/>
  <c r="Y52" i="6" s="1"/>
  <c r="BE52" i="6" s="1"/>
  <c r="AA50" i="6"/>
  <c r="Y60" i="6"/>
  <c r="BE60" i="6" s="1"/>
  <c r="Z90" i="6"/>
  <c r="BV78" i="6"/>
  <c r="AA78" i="6"/>
  <c r="BI70" i="6"/>
  <c r="BH70" i="6"/>
  <c r="BK64" i="6"/>
  <c r="BG64" i="6"/>
  <c r="BV100" i="6"/>
  <c r="BV98" i="6"/>
  <c r="Z96" i="6"/>
  <c r="Y96" i="6" s="1"/>
  <c r="BE96" i="6" s="1"/>
  <c r="BL95" i="6"/>
  <c r="BL94" i="6"/>
  <c r="BA94" i="6"/>
  <c r="Z94" i="6"/>
  <c r="BK92" i="6"/>
  <c r="BF90" i="6"/>
  <c r="BM89" i="6"/>
  <c r="BI89" i="6"/>
  <c r="BC89" i="6"/>
  <c r="Z89" i="6"/>
  <c r="BD87" i="6"/>
  <c r="BI87" i="6"/>
  <c r="BM87" i="6"/>
  <c r="BB81" i="6"/>
  <c r="BH81" i="6"/>
  <c r="BF81" i="6"/>
  <c r="BL80" i="6"/>
  <c r="BD70" i="6"/>
  <c r="BF64" i="6"/>
  <c r="BK51" i="6"/>
  <c r="Z51" i="6"/>
  <c r="BV99" i="6"/>
  <c r="BV97" i="6"/>
  <c r="BA96" i="6"/>
  <c r="BG95" i="6"/>
  <c r="BI94" i="6"/>
  <c r="BL93" i="6"/>
  <c r="BH93" i="6"/>
  <c r="DB92" i="6"/>
  <c r="BJ92" i="6"/>
  <c r="BF92" i="6"/>
  <c r="BA92" i="6"/>
  <c r="AE92" i="6"/>
  <c r="BK91" i="6"/>
  <c r="BG91" i="6"/>
  <c r="BB91" i="6"/>
  <c r="Y91" i="6"/>
  <c r="BE91" i="6" s="1"/>
  <c r="BM90" i="6"/>
  <c r="BI90" i="6"/>
  <c r="BD90" i="6"/>
  <c r="BL89" i="6"/>
  <c r="BH89" i="6"/>
  <c r="BH87" i="6"/>
  <c r="BB87" i="6"/>
  <c r="Y87" i="6"/>
  <c r="BE87" i="6" s="1"/>
  <c r="BI85" i="6"/>
  <c r="BC85" i="6"/>
  <c r="AA83" i="6"/>
  <c r="BA70" i="6"/>
  <c r="BV69" i="6"/>
  <c r="AA69" i="6"/>
  <c r="AA67" i="6"/>
  <c r="BV67" i="6"/>
  <c r="BB64" i="6"/>
  <c r="AA61" i="6"/>
  <c r="BV61" i="6"/>
  <c r="BL50" i="6"/>
  <c r="Z50" i="6"/>
  <c r="BH50" i="6"/>
  <c r="BD50" i="6"/>
  <c r="BA89" i="6"/>
  <c r="BF89" i="6"/>
  <c r="Z80" i="6"/>
  <c r="BD80" i="6"/>
  <c r="BJ80" i="6"/>
  <c r="BB80" i="6"/>
  <c r="BI80" i="6"/>
  <c r="BV73" i="6"/>
  <c r="AA73" i="6"/>
  <c r="AA66" i="6"/>
  <c r="BV66" i="6"/>
  <c r="BL51" i="6"/>
  <c r="BC51" i="6"/>
  <c r="BG96" i="6"/>
  <c r="BG92" i="6"/>
  <c r="BB92" i="6"/>
  <c r="Y92" i="6"/>
  <c r="BE92" i="6" s="1"/>
  <c r="BJ90" i="6"/>
  <c r="BA90" i="6"/>
  <c r="Y85" i="6"/>
  <c r="BE85" i="6" s="1"/>
  <c r="BA85" i="6"/>
  <c r="BF85" i="6"/>
  <c r="BJ85" i="6"/>
  <c r="BV77" i="6"/>
  <c r="AA77" i="6"/>
  <c r="Z70" i="6"/>
  <c r="AE100" i="6"/>
  <c r="AE98" i="6"/>
  <c r="DB94" i="6"/>
  <c r="BM92" i="6"/>
  <c r="BI92" i="6"/>
  <c r="DB91" i="6"/>
  <c r="BJ91" i="6"/>
  <c r="BF91" i="6"/>
  <c r="BL90" i="6"/>
  <c r="BH90" i="6"/>
  <c r="DB89" i="6"/>
  <c r="BK89" i="6"/>
  <c r="BG89" i="6"/>
  <c r="DB87" i="6"/>
  <c r="BL87" i="6"/>
  <c r="BG87" i="6"/>
  <c r="BA87" i="6"/>
  <c r="AE87" i="6"/>
  <c r="DB85" i="6"/>
  <c r="BM85" i="6"/>
  <c r="BH85" i="6"/>
  <c r="BB85" i="6"/>
  <c r="AA85" i="6"/>
  <c r="AB85" i="6" s="1"/>
  <c r="AD85" i="6" s="1"/>
  <c r="BV85" i="6"/>
  <c r="BV82" i="6"/>
  <c r="AA82" i="6"/>
  <c r="BL81" i="6"/>
  <c r="BF80" i="6"/>
  <c r="BL74" i="6"/>
  <c r="DB74" i="6"/>
  <c r="BJ74" i="6"/>
  <c r="BD71" i="6"/>
  <c r="DB70" i="6"/>
  <c r="BM70" i="6"/>
  <c r="AE59" i="6"/>
  <c r="Y59" i="6"/>
  <c r="BE59" i="6" s="1"/>
  <c r="BD59" i="6"/>
  <c r="BH59" i="6"/>
  <c r="BL59" i="6"/>
  <c r="BC59" i="6"/>
  <c r="BG59" i="6"/>
  <c r="BK59" i="6"/>
  <c r="BA55" i="6"/>
  <c r="BI55" i="6"/>
  <c r="BM55" i="6"/>
  <c r="BD55" i="6"/>
  <c r="BH55" i="6"/>
  <c r="BL55" i="6"/>
  <c r="BC52" i="6"/>
  <c r="BL52" i="6"/>
  <c r="BF79" i="6"/>
  <c r="Z79" i="6"/>
  <c r="BJ76" i="6"/>
  <c r="BD76" i="6"/>
  <c r="BL69" i="6"/>
  <c r="BA69" i="6"/>
  <c r="Z69" i="6"/>
  <c r="Y69" i="6" s="1"/>
  <c r="BE69" i="6" s="1"/>
  <c r="BL66" i="6"/>
  <c r="BG66" i="6"/>
  <c r="BB66" i="6"/>
  <c r="BJ61" i="6"/>
  <c r="BF61" i="6"/>
  <c r="BA61" i="6"/>
  <c r="BM60" i="6"/>
  <c r="BI60" i="6"/>
  <c r="BA60" i="6"/>
  <c r="BJ58" i="6"/>
  <c r="BF58" i="6"/>
  <c r="BB58" i="6"/>
  <c r="BL56" i="6"/>
  <c r="BH56" i="6"/>
  <c r="BD56" i="6"/>
  <c r="BL54" i="6"/>
  <c r="BG54" i="6"/>
  <c r="BA54" i="6"/>
  <c r="BB99" i="6"/>
  <c r="BF99" i="6"/>
  <c r="BJ99" i="6"/>
  <c r="BB98" i="6"/>
  <c r="BF98" i="6"/>
  <c r="BJ98" i="6"/>
  <c r="BB95" i="6"/>
  <c r="BF95" i="6"/>
  <c r="BJ95" i="6"/>
  <c r="Y100" i="6"/>
  <c r="BE100" i="6" s="1"/>
  <c r="DB99" i="6"/>
  <c r="BK99" i="6"/>
  <c r="DB98" i="6"/>
  <c r="BK97" i="6"/>
  <c r="BK96" i="6"/>
  <c r="BK95" i="6"/>
  <c r="BV91" i="6"/>
  <c r="BV87" i="6"/>
  <c r="BI100" i="6"/>
  <c r="BI99" i="6"/>
  <c r="BD99" i="6"/>
  <c r="BI98" i="6"/>
  <c r="BD98" i="6"/>
  <c r="BI97" i="6"/>
  <c r="BI96" i="6"/>
  <c r="BI95" i="6"/>
  <c r="BD95" i="6"/>
  <c r="BB94" i="6"/>
  <c r="BF94" i="6"/>
  <c r="BJ94" i="6"/>
  <c r="BC94" i="6"/>
  <c r="BG94" i="6"/>
  <c r="BK94" i="6"/>
  <c r="BV92" i="6"/>
  <c r="BV88" i="6"/>
  <c r="BV84" i="6"/>
  <c r="BV75" i="6"/>
  <c r="AA75" i="6"/>
  <c r="BC74" i="6"/>
  <c r="BG74" i="6"/>
  <c r="BK74" i="6"/>
  <c r="BB74" i="6"/>
  <c r="BH74" i="6"/>
  <c r="BM74" i="6"/>
  <c r="BD74" i="6"/>
  <c r="BI74" i="6"/>
  <c r="Z74" i="6"/>
  <c r="BF74" i="6"/>
  <c r="BC73" i="6"/>
  <c r="BG73" i="6"/>
  <c r="BK73" i="6"/>
  <c r="BD73" i="6"/>
  <c r="BI73" i="6"/>
  <c r="Z73" i="6"/>
  <c r="BJ73" i="6"/>
  <c r="DB73" i="6"/>
  <c r="BF73" i="6"/>
  <c r="BH73" i="6"/>
  <c r="BB71" i="6"/>
  <c r="BF71" i="6"/>
  <c r="BJ71" i="6"/>
  <c r="BC71" i="6"/>
  <c r="BG71" i="6"/>
  <c r="BK71" i="6"/>
  <c r="BH71" i="6"/>
  <c r="Z71" i="6"/>
  <c r="BA71" i="6"/>
  <c r="BI71" i="6"/>
  <c r="DB71" i="6"/>
  <c r="BL71" i="6"/>
  <c r="BA68" i="6"/>
  <c r="BI68" i="6"/>
  <c r="BM68" i="6"/>
  <c r="BC68" i="6"/>
  <c r="BH68" i="6"/>
  <c r="BD68" i="6"/>
  <c r="BJ68" i="6"/>
  <c r="BF68" i="6"/>
  <c r="DB68" i="6"/>
  <c r="BG68" i="6"/>
  <c r="BK68" i="6"/>
  <c r="BL68" i="6"/>
  <c r="AA62" i="6"/>
  <c r="AB62" i="6" s="1"/>
  <c r="AD62" i="6" s="1"/>
  <c r="BV62" i="6"/>
  <c r="BV58" i="6"/>
  <c r="AA58" i="6"/>
  <c r="BB100" i="6"/>
  <c r="BF100" i="6"/>
  <c r="BJ100" i="6"/>
  <c r="BA99" i="6"/>
  <c r="Z99" i="6"/>
  <c r="BB97" i="6"/>
  <c r="BF97" i="6"/>
  <c r="BJ97" i="6"/>
  <c r="BB96" i="6"/>
  <c r="BF96" i="6"/>
  <c r="BJ96" i="6"/>
  <c r="Z95" i="6"/>
  <c r="BB72" i="6"/>
  <c r="BF72" i="6"/>
  <c r="BJ72" i="6"/>
  <c r="Y72" i="6"/>
  <c r="BE72" i="6" s="1"/>
  <c r="BC72" i="6"/>
  <c r="BG72" i="6"/>
  <c r="BK72" i="6"/>
  <c r="BM72" i="6"/>
  <c r="DB72" i="6"/>
  <c r="BH72" i="6"/>
  <c r="BL72" i="6"/>
  <c r="BA72" i="6"/>
  <c r="DB100" i="6"/>
  <c r="BK100" i="6"/>
  <c r="BK98" i="6"/>
  <c r="Y98" i="6"/>
  <c r="BE98" i="6" s="1"/>
  <c r="DB97" i="6"/>
  <c r="DB96" i="6"/>
  <c r="DB95" i="6"/>
  <c r="BM100" i="6"/>
  <c r="BH100" i="6"/>
  <c r="BC100" i="6"/>
  <c r="BM99" i="6"/>
  <c r="BH99" i="6"/>
  <c r="BC99" i="6"/>
  <c r="BM98" i="6"/>
  <c r="BH98" i="6"/>
  <c r="BC98" i="6"/>
  <c r="BM97" i="6"/>
  <c r="BH97" i="6"/>
  <c r="BC97" i="6"/>
  <c r="BM96" i="6"/>
  <c r="BH96" i="6"/>
  <c r="BC96" i="6"/>
  <c r="BM95" i="6"/>
  <c r="BH95" i="6"/>
  <c r="BC95" i="6"/>
  <c r="BV76" i="6"/>
  <c r="AA76" i="6"/>
  <c r="BI72" i="6"/>
  <c r="BL82" i="6"/>
  <c r="BM81" i="6"/>
  <c r="BV80" i="6"/>
  <c r="AA80" i="6"/>
  <c r="BV79" i="6"/>
  <c r="AA79" i="6"/>
  <c r="Y78" i="6"/>
  <c r="BE78" i="6" s="1"/>
  <c r="BC78" i="6"/>
  <c r="BG78" i="6"/>
  <c r="BK78" i="6"/>
  <c r="BB78" i="6"/>
  <c r="BH78" i="6"/>
  <c r="BM78" i="6"/>
  <c r="BD78" i="6"/>
  <c r="BI78" i="6"/>
  <c r="BC77" i="6"/>
  <c r="BG77" i="6"/>
  <c r="BK77" i="6"/>
  <c r="BD77" i="6"/>
  <c r="BI77" i="6"/>
  <c r="Z77" i="6"/>
  <c r="BJ77" i="6"/>
  <c r="DB77" i="6"/>
  <c r="BV57" i="6"/>
  <c r="AA57" i="6"/>
  <c r="AB57" i="6" s="1"/>
  <c r="AD57" i="6" s="1"/>
  <c r="BB53" i="6"/>
  <c r="BF53" i="6"/>
  <c r="BJ53" i="6"/>
  <c r="BK53" i="6"/>
  <c r="DB53" i="6"/>
  <c r="BA53" i="6"/>
  <c r="BG53" i="6"/>
  <c r="BL53" i="6"/>
  <c r="BH53" i="6"/>
  <c r="Z53" i="6"/>
  <c r="BI53" i="6"/>
  <c r="BM53" i="6"/>
  <c r="BC53" i="6"/>
  <c r="BD53" i="6"/>
  <c r="BC82" i="6"/>
  <c r="BG82" i="6"/>
  <c r="BK82" i="6"/>
  <c r="BB82" i="6"/>
  <c r="BH82" i="6"/>
  <c r="BM82" i="6"/>
  <c r="BD82" i="6"/>
  <c r="BI82" i="6"/>
  <c r="BC81" i="6"/>
  <c r="BG81" i="6"/>
  <c r="BK81" i="6"/>
  <c r="BD81" i="6"/>
  <c r="BI81" i="6"/>
  <c r="Z81" i="6"/>
  <c r="BJ81" i="6"/>
  <c r="DB81" i="6"/>
  <c r="BA65" i="6"/>
  <c r="BI65" i="6"/>
  <c r="BM65" i="6"/>
  <c r="DB65" i="6"/>
  <c r="BD65" i="6"/>
  <c r="BJ65" i="6"/>
  <c r="BF65" i="6"/>
  <c r="BK65" i="6"/>
  <c r="BG65" i="6"/>
  <c r="Z65" i="6"/>
  <c r="BH65" i="6"/>
  <c r="BC80" i="6"/>
  <c r="BG80" i="6"/>
  <c r="BK80" i="6"/>
  <c r="BM79" i="6"/>
  <c r="BH79" i="6"/>
  <c r="BC76" i="6"/>
  <c r="BG76" i="6"/>
  <c r="BK76" i="6"/>
  <c r="BM75" i="6"/>
  <c r="BH75" i="6"/>
  <c r="BB70" i="6"/>
  <c r="BF70" i="6"/>
  <c r="BJ70" i="6"/>
  <c r="BC70" i="6"/>
  <c r="BG70" i="6"/>
  <c r="BK70" i="6"/>
  <c r="DB69" i="6"/>
  <c r="BA64" i="6"/>
  <c r="BI64" i="6"/>
  <c r="BM64" i="6"/>
  <c r="DB64" i="6"/>
  <c r="BC64" i="6"/>
  <c r="BH64" i="6"/>
  <c r="BD64" i="6"/>
  <c r="BJ64" i="6"/>
  <c r="Y79" i="6"/>
  <c r="BE79" i="6" s="1"/>
  <c r="BC79" i="6"/>
  <c r="BG79" i="6"/>
  <c r="BK79" i="6"/>
  <c r="BC75" i="6"/>
  <c r="BG75" i="6"/>
  <c r="BK75" i="6"/>
  <c r="BB69" i="6"/>
  <c r="BF69" i="6"/>
  <c r="BJ69" i="6"/>
  <c r="BC69" i="6"/>
  <c r="BG69" i="6"/>
  <c r="BK69" i="6"/>
  <c r="BH67" i="6"/>
  <c r="BA66" i="6"/>
  <c r="BI66" i="6"/>
  <c r="BM66" i="6"/>
  <c r="DB66" i="6"/>
  <c r="BA67" i="6"/>
  <c r="BI67" i="6"/>
  <c r="BM67" i="6"/>
  <c r="DB67" i="6"/>
  <c r="BA52" i="6"/>
  <c r="BI52" i="6"/>
  <c r="BM52" i="6"/>
  <c r="DB52" i="6"/>
  <c r="BB52" i="6"/>
  <c r="BF52" i="6"/>
  <c r="BJ52" i="6"/>
  <c r="BG52" i="6"/>
  <c r="BH52" i="6"/>
  <c r="BA51" i="6"/>
  <c r="BI51" i="6"/>
  <c r="BM51" i="6"/>
  <c r="DB51" i="6"/>
  <c r="BB51" i="6"/>
  <c r="BF51" i="6"/>
  <c r="BJ51" i="6"/>
  <c r="BG51" i="6"/>
  <c r="BH51" i="6"/>
  <c r="BB54" i="6"/>
  <c r="BF54" i="6"/>
  <c r="BJ54" i="6"/>
  <c r="Y50" i="6"/>
  <c r="BE50" i="6" s="1"/>
  <c r="BC50" i="6"/>
  <c r="BG50" i="6"/>
  <c r="BK50" i="6"/>
  <c r="BA50" i="6"/>
  <c r="BI50" i="6"/>
  <c r="BM50" i="6"/>
  <c r="DB50" i="6"/>
  <c r="BB50" i="6"/>
  <c r="BF50" i="6"/>
  <c r="BJ50" i="6"/>
  <c r="U12" i="6"/>
  <c r="V12" i="6"/>
  <c r="W12" i="6"/>
  <c r="X12" i="6"/>
  <c r="U13" i="6"/>
  <c r="V13" i="6"/>
  <c r="W13" i="6"/>
  <c r="BW13" i="6" s="1"/>
  <c r="X13" i="6"/>
  <c r="U14" i="6"/>
  <c r="V14" i="6"/>
  <c r="W14" i="6"/>
  <c r="BW14" i="6" s="1"/>
  <c r="X14" i="6"/>
  <c r="U15" i="6"/>
  <c r="V15" i="6"/>
  <c r="W15" i="6"/>
  <c r="BW15" i="6" s="1"/>
  <c r="X15" i="6"/>
  <c r="U16" i="6"/>
  <c r="V16" i="6"/>
  <c r="W16" i="6"/>
  <c r="BW16" i="6" s="1"/>
  <c r="X16" i="6"/>
  <c r="U17" i="6"/>
  <c r="V17" i="6"/>
  <c r="W17" i="6"/>
  <c r="BW17" i="6" s="1"/>
  <c r="X17" i="6"/>
  <c r="U18" i="6"/>
  <c r="V18" i="6"/>
  <c r="W18" i="6"/>
  <c r="BW18" i="6" s="1"/>
  <c r="X18" i="6"/>
  <c r="U19" i="6"/>
  <c r="V19" i="6"/>
  <c r="W19" i="6"/>
  <c r="BW19" i="6" s="1"/>
  <c r="X19" i="6"/>
  <c r="U20" i="6"/>
  <c r="V20" i="6"/>
  <c r="W20" i="6"/>
  <c r="BW20" i="6" s="1"/>
  <c r="X20" i="6"/>
  <c r="U21" i="6"/>
  <c r="V21" i="6"/>
  <c r="W21" i="6"/>
  <c r="BW21" i="6" s="1"/>
  <c r="X21" i="6"/>
  <c r="U22" i="6"/>
  <c r="V22" i="6"/>
  <c r="W22" i="6"/>
  <c r="BW22" i="6" s="1"/>
  <c r="X22" i="6"/>
  <c r="U23" i="6"/>
  <c r="V23" i="6"/>
  <c r="W23" i="6"/>
  <c r="BW23" i="6" s="1"/>
  <c r="X23" i="6"/>
  <c r="U24" i="6"/>
  <c r="V24" i="6"/>
  <c r="W24" i="6"/>
  <c r="BW24" i="6" s="1"/>
  <c r="X24" i="6"/>
  <c r="U25" i="6"/>
  <c r="V25" i="6"/>
  <c r="W25" i="6"/>
  <c r="BW25" i="6" s="1"/>
  <c r="X25" i="6"/>
  <c r="U26" i="6"/>
  <c r="V26" i="6"/>
  <c r="W26" i="6"/>
  <c r="BW26" i="6" s="1"/>
  <c r="X26" i="6"/>
  <c r="U27" i="6"/>
  <c r="V27" i="6"/>
  <c r="W27" i="6"/>
  <c r="BW27" i="6" s="1"/>
  <c r="X27" i="6"/>
  <c r="U28" i="6"/>
  <c r="V28" i="6"/>
  <c r="W28" i="6"/>
  <c r="BW28" i="6" s="1"/>
  <c r="X28" i="6"/>
  <c r="U29" i="6"/>
  <c r="V29" i="6"/>
  <c r="W29" i="6"/>
  <c r="BW29" i="6" s="1"/>
  <c r="X29" i="6"/>
  <c r="U30" i="6"/>
  <c r="V30" i="6"/>
  <c r="W30" i="6"/>
  <c r="BW30" i="6" s="1"/>
  <c r="X30" i="6"/>
  <c r="U31" i="6"/>
  <c r="V31" i="6"/>
  <c r="W31" i="6"/>
  <c r="BW31" i="6" s="1"/>
  <c r="X31" i="6"/>
  <c r="U32" i="6"/>
  <c r="V32" i="6"/>
  <c r="W32" i="6"/>
  <c r="BW32" i="6" s="1"/>
  <c r="X32" i="6"/>
  <c r="U33" i="6"/>
  <c r="V33" i="6"/>
  <c r="W33" i="6"/>
  <c r="BW33" i="6" s="1"/>
  <c r="X33" i="6"/>
  <c r="U34" i="6"/>
  <c r="V34" i="6"/>
  <c r="W34" i="6"/>
  <c r="BW34" i="6" s="1"/>
  <c r="X34" i="6"/>
  <c r="U35" i="6"/>
  <c r="V35" i="6"/>
  <c r="W35" i="6"/>
  <c r="BW35" i="6" s="1"/>
  <c r="X35" i="6"/>
  <c r="U36" i="6"/>
  <c r="V36" i="6"/>
  <c r="W36" i="6"/>
  <c r="BW36" i="6" s="1"/>
  <c r="X36" i="6"/>
  <c r="U37" i="6"/>
  <c r="V37" i="6"/>
  <c r="W37" i="6"/>
  <c r="BW37" i="6" s="1"/>
  <c r="X37" i="6"/>
  <c r="U38" i="6"/>
  <c r="V38" i="6"/>
  <c r="W38" i="6"/>
  <c r="BW38" i="6" s="1"/>
  <c r="X38" i="6"/>
  <c r="U39" i="6"/>
  <c r="V39" i="6"/>
  <c r="W39" i="6"/>
  <c r="BW39" i="6" s="1"/>
  <c r="X39" i="6"/>
  <c r="U40" i="6"/>
  <c r="V40" i="6"/>
  <c r="W40" i="6"/>
  <c r="BW40" i="6" s="1"/>
  <c r="X40" i="6"/>
  <c r="U41" i="6"/>
  <c r="V41" i="6"/>
  <c r="W41" i="6"/>
  <c r="BW41" i="6" s="1"/>
  <c r="X41" i="6"/>
  <c r="U42" i="6"/>
  <c r="V42" i="6"/>
  <c r="W42" i="6"/>
  <c r="BW42" i="6" s="1"/>
  <c r="X42" i="6"/>
  <c r="U43" i="6"/>
  <c r="V43" i="6"/>
  <c r="W43" i="6"/>
  <c r="BW43" i="6" s="1"/>
  <c r="X43" i="6"/>
  <c r="U44" i="6"/>
  <c r="V44" i="6"/>
  <c r="W44" i="6"/>
  <c r="BW44" i="6" s="1"/>
  <c r="X44" i="6"/>
  <c r="U45" i="6"/>
  <c r="V45" i="6"/>
  <c r="W45" i="6"/>
  <c r="BW45" i="6" s="1"/>
  <c r="X45" i="6"/>
  <c r="U46" i="6"/>
  <c r="V46" i="6"/>
  <c r="W46" i="6"/>
  <c r="BW46" i="6" s="1"/>
  <c r="X46" i="6"/>
  <c r="U47" i="6"/>
  <c r="V47" i="6"/>
  <c r="W47" i="6"/>
  <c r="BW47" i="6" s="1"/>
  <c r="X47" i="6"/>
  <c r="U48" i="6"/>
  <c r="V48" i="6"/>
  <c r="W48" i="6"/>
  <c r="BW48" i="6" s="1"/>
  <c r="X48" i="6"/>
  <c r="U49" i="6"/>
  <c r="V49" i="6"/>
  <c r="W49" i="6"/>
  <c r="BW49" i="6" s="1"/>
  <c r="X49" i="6"/>
  <c r="X11" i="6"/>
  <c r="W11" i="6"/>
  <c r="U11" i="6"/>
  <c r="V11" i="6"/>
  <c r="CT52" i="6"/>
  <c r="CT91" i="6"/>
  <c r="CT92" i="6"/>
  <c r="CT57" i="6"/>
  <c r="CT53" i="6"/>
  <c r="CT82" i="6"/>
  <c r="CT62" i="6"/>
  <c r="CT93" i="6"/>
  <c r="CT72" i="6"/>
  <c r="CT69" i="6"/>
  <c r="CT95" i="6"/>
  <c r="CT71" i="6"/>
  <c r="CT73" i="6"/>
  <c r="CT70" i="6"/>
  <c r="CT90" i="6"/>
  <c r="CT61" i="6"/>
  <c r="CT96" i="6"/>
  <c r="CT51" i="6"/>
  <c r="CT54" i="6"/>
  <c r="CT98" i="6"/>
  <c r="CT85" i="6"/>
  <c r="CT97" i="6"/>
  <c r="CT50" i="6"/>
  <c r="CT88" i="6"/>
  <c r="CT94" i="6"/>
  <c r="CT86" i="6"/>
  <c r="CT78" i="6"/>
  <c r="CT74" i="6"/>
  <c r="CT99" i="6"/>
  <c r="CT83" i="6"/>
  <c r="CT68" i="6"/>
  <c r="CT77" i="6"/>
  <c r="CT87" i="6"/>
  <c r="CT66" i="6"/>
  <c r="CT89" i="6"/>
  <c r="CT81" i="6"/>
  <c r="CT84" i="6"/>
  <c r="CT100" i="6"/>
  <c r="Y68" i="6" l="1"/>
  <c r="BE68" i="6" s="1"/>
  <c r="AB67" i="6"/>
  <c r="AD67" i="6" s="1"/>
  <c r="AB56" i="6"/>
  <c r="AD56" i="6" s="1"/>
  <c r="AE56" i="6" s="1"/>
  <c r="AB90" i="6"/>
  <c r="AD90" i="6" s="1"/>
  <c r="AE90" i="6" s="1"/>
  <c r="AB81" i="6"/>
  <c r="AD81" i="6" s="1"/>
  <c r="AE81" i="6" s="1"/>
  <c r="AB71" i="6"/>
  <c r="AD71" i="6" s="1"/>
  <c r="AE71" i="6" s="1"/>
  <c r="Y80" i="6"/>
  <c r="BE80" i="6" s="1"/>
  <c r="AB80" i="6"/>
  <c r="AD80" i="6" s="1"/>
  <c r="AE80" i="6" s="1"/>
  <c r="AB96" i="6"/>
  <c r="AD96" i="6" s="1"/>
  <c r="AE96" i="6" s="1"/>
  <c r="Y76" i="6"/>
  <c r="BE76" i="6" s="1"/>
  <c r="AB76" i="6"/>
  <c r="AD76" i="6" s="1"/>
  <c r="AE76" i="6" s="1"/>
  <c r="AB79" i="6"/>
  <c r="AD79" i="6" s="1"/>
  <c r="AE79" i="6" s="1"/>
  <c r="AD54" i="6"/>
  <c r="AE54" i="6" s="1"/>
  <c r="AB77" i="6"/>
  <c r="AD77" i="6" s="1"/>
  <c r="AE77" i="6" s="1"/>
  <c r="AE85" i="6"/>
  <c r="AB74" i="6"/>
  <c r="AD74" i="6" s="1"/>
  <c r="AE74" i="6" s="1"/>
  <c r="AE67" i="6"/>
  <c r="Y56" i="6"/>
  <c r="BE56" i="6" s="1"/>
  <c r="Y58" i="6"/>
  <c r="BE58" i="6" s="1"/>
  <c r="AB58" i="6"/>
  <c r="AD58" i="6" s="1"/>
  <c r="AE58" i="6" s="1"/>
  <c r="Y63" i="6"/>
  <c r="BE63" i="6" s="1"/>
  <c r="AB63" i="6"/>
  <c r="AD63" i="6" s="1"/>
  <c r="AE63" i="6" s="1"/>
  <c r="Y55" i="6"/>
  <c r="BE55" i="6" s="1"/>
  <c r="AB55" i="6"/>
  <c r="AD55" i="6" s="1"/>
  <c r="AE55" i="6" s="1"/>
  <c r="AB83" i="6"/>
  <c r="AD83" i="6" s="1"/>
  <c r="AE83" i="6" s="1"/>
  <c r="Y93" i="6"/>
  <c r="BE93" i="6" s="1"/>
  <c r="AB65" i="6"/>
  <c r="AD65" i="6" s="1"/>
  <c r="AE65" i="6" s="1"/>
  <c r="AB73" i="6"/>
  <c r="AD73" i="6" s="1"/>
  <c r="AE73" i="6" s="1"/>
  <c r="AB94" i="6"/>
  <c r="AD94" i="6" s="1"/>
  <c r="AE94" i="6" s="1"/>
  <c r="AB75" i="6"/>
  <c r="AD75" i="6" s="1"/>
  <c r="AE75" i="6" s="1"/>
  <c r="AB64" i="6"/>
  <c r="AD64" i="6" s="1"/>
  <c r="AE64" i="6" s="1"/>
  <c r="AB88" i="6"/>
  <c r="AD88" i="6" s="1"/>
  <c r="AE88" i="6" s="1"/>
  <c r="AB61" i="6"/>
  <c r="AD61" i="6" s="1"/>
  <c r="AE61" i="6" s="1"/>
  <c r="AB70" i="6"/>
  <c r="AD70" i="6" s="1"/>
  <c r="AE70" i="6" s="1"/>
  <c r="AE57" i="6"/>
  <c r="Y97" i="6"/>
  <c r="BE97" i="6" s="1"/>
  <c r="AB69" i="6"/>
  <c r="AD69" i="6" s="1"/>
  <c r="AE69" i="6" s="1"/>
  <c r="AE60" i="6"/>
  <c r="AB72" i="6"/>
  <c r="AD72" i="6" s="1"/>
  <c r="AE72" i="6" s="1"/>
  <c r="AB99" i="6"/>
  <c r="AD99" i="6" s="1"/>
  <c r="AE99" i="6" s="1"/>
  <c r="AE62" i="6"/>
  <c r="AB89" i="6"/>
  <c r="AD89" i="6" s="1"/>
  <c r="AE89" i="6" s="1"/>
  <c r="AB95" i="6"/>
  <c r="AD95" i="6" s="1"/>
  <c r="AE95" i="6" s="1"/>
  <c r="Y66" i="6"/>
  <c r="BE66" i="6" s="1"/>
  <c r="AB66" i="6"/>
  <c r="AD66" i="6" s="1"/>
  <c r="AE66" i="6" s="1"/>
  <c r="AB78" i="6"/>
  <c r="AD78" i="6" s="1"/>
  <c r="AE78" i="6" s="1"/>
  <c r="AB82" i="6"/>
  <c r="AD82" i="6" s="1"/>
  <c r="AE82" i="6" s="1"/>
  <c r="Y84" i="6"/>
  <c r="BE84" i="6" s="1"/>
  <c r="BJ42" i="6"/>
  <c r="BM42" i="6"/>
  <c r="Z42" i="6"/>
  <c r="AB50" i="6"/>
  <c r="AB53" i="6"/>
  <c r="AB52" i="6"/>
  <c r="AB51" i="6"/>
  <c r="Y81" i="6"/>
  <c r="BE81" i="6" s="1"/>
  <c r="Y89" i="6"/>
  <c r="BE89" i="6" s="1"/>
  <c r="Y64" i="6"/>
  <c r="BE64" i="6" s="1"/>
  <c r="Y88" i="6"/>
  <c r="BE88" i="6" s="1"/>
  <c r="Y51" i="6"/>
  <c r="BE51" i="6" s="1"/>
  <c r="Y70" i="6"/>
  <c r="BE70" i="6" s="1"/>
  <c r="Y73" i="6"/>
  <c r="BE73" i="6" s="1"/>
  <c r="Y94" i="6"/>
  <c r="BE94" i="6" s="1"/>
  <c r="Y95" i="6"/>
  <c r="BE95" i="6" s="1"/>
  <c r="Y74" i="6"/>
  <c r="BE74" i="6" s="1"/>
  <c r="Y77" i="6"/>
  <c r="BE77" i="6" s="1"/>
  <c r="Y90" i="6"/>
  <c r="BE90" i="6" s="1"/>
  <c r="Y65" i="6"/>
  <c r="BE65" i="6" s="1"/>
  <c r="Y53" i="6"/>
  <c r="BE53" i="6" s="1"/>
  <c r="Y99" i="6"/>
  <c r="BE99" i="6" s="1"/>
  <c r="Y71" i="6"/>
  <c r="BE71" i="6" s="1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8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11" i="6"/>
  <c r="AD51" i="6" l="1"/>
  <c r="AE51" i="6" s="1"/>
  <c r="AD52" i="6"/>
  <c r="AE52" i="6" s="1"/>
  <c r="AD53" i="6"/>
  <c r="AE53" i="6" s="1"/>
  <c r="AD50" i="6"/>
  <c r="AE50" i="6" s="1"/>
  <c r="BB11" i="6"/>
  <c r="R12" i="6" l="1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11" i="6"/>
  <c r="BB22" i="6" l="1"/>
  <c r="Z22" i="6"/>
  <c r="AA22" i="6"/>
  <c r="BA22" i="6"/>
  <c r="BF22" i="6"/>
  <c r="BI22" i="6"/>
  <c r="BJ22" i="6"/>
  <c r="BV22" i="6"/>
  <c r="CD22" i="6"/>
  <c r="CE22" i="6"/>
  <c r="CF22" i="6"/>
  <c r="CG22" i="6"/>
  <c r="CH22" i="6"/>
  <c r="CO22" i="6"/>
  <c r="CP22" i="6" s="1"/>
  <c r="CR22" i="6"/>
  <c r="CR23" i="6"/>
  <c r="AA23" i="6"/>
  <c r="BV23" i="6"/>
  <c r="CD23" i="6"/>
  <c r="CE23" i="6"/>
  <c r="CF23" i="6"/>
  <c r="CG23" i="6"/>
  <c r="CH23" i="6"/>
  <c r="CO23" i="6"/>
  <c r="CP23" i="6" s="1"/>
  <c r="CR24" i="6"/>
  <c r="AA24" i="6"/>
  <c r="BA24" i="6"/>
  <c r="BF24" i="6"/>
  <c r="BJ24" i="6"/>
  <c r="BV24" i="6"/>
  <c r="CD24" i="6"/>
  <c r="CE24" i="6"/>
  <c r="CF24" i="6"/>
  <c r="CG24" i="6"/>
  <c r="CH24" i="6"/>
  <c r="CO24" i="6"/>
  <c r="CP24" i="6" s="1"/>
  <c r="Z25" i="6"/>
  <c r="BA25" i="6"/>
  <c r="BB25" i="6"/>
  <c r="BC25" i="6"/>
  <c r="BF25" i="6"/>
  <c r="BG25" i="6"/>
  <c r="BI25" i="6"/>
  <c r="BJ25" i="6"/>
  <c r="BK25" i="6"/>
  <c r="BM25" i="6"/>
  <c r="CD25" i="6"/>
  <c r="CE25" i="6"/>
  <c r="CF25" i="6"/>
  <c r="CG25" i="6"/>
  <c r="CH25" i="6"/>
  <c r="CO25" i="6"/>
  <c r="CP25" i="6" s="1"/>
  <c r="CR25" i="6"/>
  <c r="CR26" i="6"/>
  <c r="AA26" i="6"/>
  <c r="BV26" i="6"/>
  <c r="CD26" i="6"/>
  <c r="CE26" i="6"/>
  <c r="CF26" i="6"/>
  <c r="CG26" i="6"/>
  <c r="CH26" i="6"/>
  <c r="CO26" i="6"/>
  <c r="CP26" i="6" s="1"/>
  <c r="CR27" i="6"/>
  <c r="BA27" i="6"/>
  <c r="BI27" i="6"/>
  <c r="BL27" i="6"/>
  <c r="CD27" i="6"/>
  <c r="CE27" i="6"/>
  <c r="CF27" i="6"/>
  <c r="CG27" i="6"/>
  <c r="CH27" i="6"/>
  <c r="CO27" i="6"/>
  <c r="CP27" i="6" s="1"/>
  <c r="AA28" i="6"/>
  <c r="Z28" i="6"/>
  <c r="BA28" i="6"/>
  <c r="BB28" i="6"/>
  <c r="BC28" i="6"/>
  <c r="BD28" i="6"/>
  <c r="BF28" i="6"/>
  <c r="BG28" i="6"/>
  <c r="BH28" i="6"/>
  <c r="BI28" i="6"/>
  <c r="BJ28" i="6"/>
  <c r="BK28" i="6"/>
  <c r="BL28" i="6"/>
  <c r="BM28" i="6"/>
  <c r="CD28" i="6"/>
  <c r="CE28" i="6"/>
  <c r="CF28" i="6"/>
  <c r="CG28" i="6"/>
  <c r="CH28" i="6"/>
  <c r="CO28" i="6"/>
  <c r="CP28" i="6" s="1"/>
  <c r="CR28" i="6"/>
  <c r="BD29" i="6"/>
  <c r="CD29" i="6"/>
  <c r="CE29" i="6"/>
  <c r="CF29" i="6"/>
  <c r="CG29" i="6"/>
  <c r="CH29" i="6"/>
  <c r="CO29" i="6"/>
  <c r="CP29" i="6" s="1"/>
  <c r="CR29" i="6"/>
  <c r="AA30" i="6"/>
  <c r="Z30" i="6"/>
  <c r="BA30" i="6"/>
  <c r="BB30" i="6"/>
  <c r="BC30" i="6"/>
  <c r="BD30" i="6"/>
  <c r="BF30" i="6"/>
  <c r="BG30" i="6"/>
  <c r="BH30" i="6"/>
  <c r="BI30" i="6"/>
  <c r="BJ30" i="6"/>
  <c r="BK30" i="6"/>
  <c r="BL30" i="6"/>
  <c r="BM30" i="6"/>
  <c r="CD30" i="6"/>
  <c r="CE30" i="6"/>
  <c r="CF30" i="6"/>
  <c r="CG30" i="6"/>
  <c r="CH30" i="6"/>
  <c r="CO30" i="6"/>
  <c r="CP30" i="6" s="1"/>
  <c r="CR30" i="6"/>
  <c r="CR31" i="6"/>
  <c r="BB31" i="6"/>
  <c r="BG31" i="6"/>
  <c r="BJ31" i="6"/>
  <c r="BM31" i="6"/>
  <c r="CD31" i="6"/>
  <c r="CE31" i="6"/>
  <c r="CF31" i="6"/>
  <c r="CG31" i="6"/>
  <c r="CH31" i="6"/>
  <c r="CO31" i="6"/>
  <c r="CP31" i="6" s="1"/>
  <c r="CR32" i="6"/>
  <c r="BJ32" i="6"/>
  <c r="BD32" i="6"/>
  <c r="BM32" i="6"/>
  <c r="CD32" i="6"/>
  <c r="CE32" i="6"/>
  <c r="CF32" i="6"/>
  <c r="CG32" i="6"/>
  <c r="CH32" i="6"/>
  <c r="CO32" i="6"/>
  <c r="CP32" i="6" s="1"/>
  <c r="CR33" i="6"/>
  <c r="BA33" i="6"/>
  <c r="BG33" i="6"/>
  <c r="BL33" i="6"/>
  <c r="CD33" i="6"/>
  <c r="CE33" i="6"/>
  <c r="CF33" i="6"/>
  <c r="CG33" i="6"/>
  <c r="CH33" i="6"/>
  <c r="CO33" i="6"/>
  <c r="CP33" i="6" s="1"/>
  <c r="Z34" i="6"/>
  <c r="BA34" i="6"/>
  <c r="BB34" i="6"/>
  <c r="BC34" i="6"/>
  <c r="BD34" i="6"/>
  <c r="BF34" i="6"/>
  <c r="BG34" i="6"/>
  <c r="BH34" i="6"/>
  <c r="BI34" i="6"/>
  <c r="BJ34" i="6"/>
  <c r="BK34" i="6"/>
  <c r="BL34" i="6"/>
  <c r="BM34" i="6"/>
  <c r="CD34" i="6"/>
  <c r="CE34" i="6"/>
  <c r="CF34" i="6"/>
  <c r="CG34" i="6"/>
  <c r="CH34" i="6"/>
  <c r="CO34" i="6"/>
  <c r="CP34" i="6" s="1"/>
  <c r="CR34" i="6"/>
  <c r="Z35" i="6"/>
  <c r="AA35" i="6"/>
  <c r="BC35" i="6"/>
  <c r="BG35" i="6"/>
  <c r="BJ35" i="6"/>
  <c r="BM35" i="6"/>
  <c r="BV35" i="6"/>
  <c r="CD35" i="6"/>
  <c r="CE35" i="6"/>
  <c r="CF35" i="6"/>
  <c r="CG35" i="6"/>
  <c r="CH35" i="6"/>
  <c r="CO35" i="6"/>
  <c r="CP35" i="6" s="1"/>
  <c r="CR35" i="6"/>
  <c r="CR36" i="6"/>
  <c r="Z36" i="6"/>
  <c r="AA36" i="6"/>
  <c r="BB36" i="6"/>
  <c r="BH36" i="6"/>
  <c r="BI36" i="6"/>
  <c r="BM36" i="6"/>
  <c r="BV36" i="6"/>
  <c r="CD36" i="6"/>
  <c r="CE36" i="6"/>
  <c r="CF36" i="6"/>
  <c r="CG36" i="6"/>
  <c r="CH36" i="6"/>
  <c r="CO36" i="6"/>
  <c r="CP36" i="6" s="1"/>
  <c r="CR37" i="6"/>
  <c r="BG37" i="6"/>
  <c r="Z37" i="6"/>
  <c r="BC37" i="6"/>
  <c r="BI37" i="6"/>
  <c r="BK37" i="6"/>
  <c r="BM37" i="6"/>
  <c r="CD37" i="6"/>
  <c r="CE37" i="6"/>
  <c r="CF37" i="6"/>
  <c r="CG37" i="6"/>
  <c r="CH37" i="6"/>
  <c r="CO37" i="6"/>
  <c r="CP37" i="6" s="1"/>
  <c r="CR38" i="6"/>
  <c r="AA38" i="6"/>
  <c r="BA38" i="6"/>
  <c r="BG38" i="6"/>
  <c r="BK38" i="6"/>
  <c r="BV38" i="6"/>
  <c r="CD38" i="6"/>
  <c r="CE38" i="6"/>
  <c r="CF38" i="6"/>
  <c r="CG38" i="6"/>
  <c r="CH38" i="6"/>
  <c r="CO38" i="6"/>
  <c r="CP38" i="6" s="1"/>
  <c r="AA39" i="6"/>
  <c r="Z39" i="6"/>
  <c r="BA39" i="6"/>
  <c r="BB39" i="6"/>
  <c r="BC39" i="6"/>
  <c r="BD39" i="6"/>
  <c r="BF39" i="6"/>
  <c r="BG39" i="6"/>
  <c r="BH39" i="6"/>
  <c r="BI39" i="6"/>
  <c r="BJ39" i="6"/>
  <c r="BK39" i="6"/>
  <c r="BL39" i="6"/>
  <c r="BM39" i="6"/>
  <c r="CD39" i="6"/>
  <c r="CE39" i="6"/>
  <c r="CF39" i="6"/>
  <c r="CG39" i="6"/>
  <c r="CH39" i="6"/>
  <c r="CO39" i="6"/>
  <c r="CP39" i="6" s="1"/>
  <c r="CR39" i="6"/>
  <c r="CR40" i="6"/>
  <c r="AA40" i="6"/>
  <c r="BI40" i="6"/>
  <c r="CD40" i="6"/>
  <c r="CE40" i="6"/>
  <c r="CF40" i="6"/>
  <c r="CG40" i="6"/>
  <c r="CH40" i="6"/>
  <c r="CO40" i="6"/>
  <c r="CP40" i="6" s="1"/>
  <c r="BB41" i="6"/>
  <c r="AA41" i="6"/>
  <c r="BD41" i="6"/>
  <c r="BM41" i="6"/>
  <c r="BV41" i="6"/>
  <c r="CD41" i="6"/>
  <c r="CE41" i="6"/>
  <c r="CF41" i="6"/>
  <c r="CG41" i="6"/>
  <c r="CH41" i="6"/>
  <c r="CO41" i="6"/>
  <c r="CP41" i="6" s="1"/>
  <c r="CR41" i="6"/>
  <c r="CR42" i="6"/>
  <c r="CD42" i="6"/>
  <c r="CE42" i="6"/>
  <c r="CF42" i="6"/>
  <c r="CG42" i="6"/>
  <c r="CH42" i="6"/>
  <c r="CO42" i="6"/>
  <c r="CP42" i="6" s="1"/>
  <c r="CR43" i="6"/>
  <c r="Z43" i="6"/>
  <c r="BB43" i="6"/>
  <c r="BD43" i="6"/>
  <c r="BG43" i="6"/>
  <c r="BI43" i="6"/>
  <c r="BK43" i="6"/>
  <c r="BM43" i="6"/>
  <c r="CD43" i="6"/>
  <c r="CE43" i="6"/>
  <c r="CF43" i="6"/>
  <c r="CG43" i="6"/>
  <c r="CH43" i="6"/>
  <c r="CO43" i="6"/>
  <c r="CP43" i="6" s="1"/>
  <c r="BI44" i="6"/>
  <c r="AA44" i="6"/>
  <c r="Z44" i="6"/>
  <c r="BA44" i="6"/>
  <c r="BH44" i="6"/>
  <c r="BM44" i="6"/>
  <c r="BV44" i="6"/>
  <c r="CD44" i="6"/>
  <c r="CE44" i="6"/>
  <c r="CF44" i="6"/>
  <c r="CG44" i="6"/>
  <c r="CH44" i="6"/>
  <c r="CO44" i="6"/>
  <c r="CP44" i="6" s="1"/>
  <c r="CR44" i="6"/>
  <c r="BB45" i="6"/>
  <c r="AA45" i="6"/>
  <c r="Z45" i="6"/>
  <c r="BA45" i="6"/>
  <c r="BC45" i="6"/>
  <c r="BD45" i="6"/>
  <c r="BF45" i="6"/>
  <c r="BH45" i="6"/>
  <c r="BI45" i="6"/>
  <c r="BJ45" i="6"/>
  <c r="BL45" i="6"/>
  <c r="BM45" i="6"/>
  <c r="BV45" i="6"/>
  <c r="CD45" i="6"/>
  <c r="CE45" i="6"/>
  <c r="CF45" i="6"/>
  <c r="CG45" i="6"/>
  <c r="CH45" i="6"/>
  <c r="CO45" i="6"/>
  <c r="CP45" i="6" s="1"/>
  <c r="CR45" i="6"/>
  <c r="Z46" i="6"/>
  <c r="BA46" i="6"/>
  <c r="BB46" i="6"/>
  <c r="BC46" i="6"/>
  <c r="BF46" i="6"/>
  <c r="BG46" i="6"/>
  <c r="BI46" i="6"/>
  <c r="BJ46" i="6"/>
  <c r="BK46" i="6"/>
  <c r="BM46" i="6"/>
  <c r="CD46" i="6"/>
  <c r="CE46" i="6"/>
  <c r="CF46" i="6"/>
  <c r="CG46" i="6"/>
  <c r="CH46" i="6"/>
  <c r="CO46" i="6"/>
  <c r="CP46" i="6" s="1"/>
  <c r="CR46" i="6"/>
  <c r="CR47" i="6"/>
  <c r="BI47" i="6"/>
  <c r="AA47" i="6"/>
  <c r="BA47" i="6"/>
  <c r="BF47" i="6"/>
  <c r="BV47" i="6"/>
  <c r="CD47" i="6"/>
  <c r="CE47" i="6"/>
  <c r="CF47" i="6"/>
  <c r="CG47" i="6"/>
  <c r="CH47" i="6"/>
  <c r="CO47" i="6"/>
  <c r="CP47" i="6" s="1"/>
  <c r="BI48" i="6"/>
  <c r="AA48" i="6"/>
  <c r="Z48" i="6"/>
  <c r="BA48" i="6"/>
  <c r="BD48" i="6"/>
  <c r="BH48" i="6"/>
  <c r="BL48" i="6"/>
  <c r="BM48" i="6"/>
  <c r="BV48" i="6"/>
  <c r="CD48" i="6"/>
  <c r="CE48" i="6"/>
  <c r="CF48" i="6"/>
  <c r="CG48" i="6"/>
  <c r="CH48" i="6"/>
  <c r="CO48" i="6"/>
  <c r="CP48" i="6" s="1"/>
  <c r="CR48" i="6"/>
  <c r="AA49" i="6"/>
  <c r="Z49" i="6"/>
  <c r="BA49" i="6"/>
  <c r="BB49" i="6"/>
  <c r="BC49" i="6"/>
  <c r="BD49" i="6"/>
  <c r="BF49" i="6"/>
  <c r="BG49" i="6"/>
  <c r="BH49" i="6"/>
  <c r="BI49" i="6"/>
  <c r="BJ49" i="6"/>
  <c r="BK49" i="6"/>
  <c r="BL49" i="6"/>
  <c r="BM49" i="6"/>
  <c r="BV49" i="6"/>
  <c r="CD49" i="6"/>
  <c r="CE49" i="6"/>
  <c r="CF49" i="6"/>
  <c r="CG49" i="6"/>
  <c r="CH49" i="6"/>
  <c r="CO49" i="6"/>
  <c r="CP49" i="6" s="1"/>
  <c r="CR49" i="6"/>
  <c r="BB12" i="6"/>
  <c r="Z12" i="6"/>
  <c r="BW12" i="6" s="1"/>
  <c r="AA12" i="6"/>
  <c r="BA12" i="6"/>
  <c r="BF12" i="6"/>
  <c r="BI12" i="6"/>
  <c r="BJ12" i="6"/>
  <c r="BV12" i="6"/>
  <c r="CD12" i="6"/>
  <c r="CE12" i="6"/>
  <c r="CF12" i="6"/>
  <c r="CG12" i="6"/>
  <c r="CH12" i="6"/>
  <c r="CO12" i="6"/>
  <c r="CP12" i="6" s="1"/>
  <c r="CR12" i="6"/>
  <c r="BM13" i="6"/>
  <c r="CD13" i="6"/>
  <c r="CE13" i="6"/>
  <c r="CF13" i="6"/>
  <c r="CG13" i="6"/>
  <c r="CH13" i="6"/>
  <c r="CO13" i="6"/>
  <c r="CP13" i="6" s="1"/>
  <c r="CR13" i="6"/>
  <c r="AA14" i="6"/>
  <c r="Z14" i="6"/>
  <c r="BA14" i="6"/>
  <c r="BB14" i="6"/>
  <c r="BC14" i="6"/>
  <c r="BD14" i="6"/>
  <c r="BF14" i="6"/>
  <c r="BG14" i="6"/>
  <c r="BH14" i="6"/>
  <c r="BI14" i="6"/>
  <c r="BJ14" i="6"/>
  <c r="BK14" i="6"/>
  <c r="BL14" i="6"/>
  <c r="BM14" i="6"/>
  <c r="BV14" i="6"/>
  <c r="CD14" i="6"/>
  <c r="CE14" i="6"/>
  <c r="CF14" i="6"/>
  <c r="CG14" i="6"/>
  <c r="CH14" i="6"/>
  <c r="CO14" i="6"/>
  <c r="CP14" i="6" s="1"/>
  <c r="CR14" i="6"/>
  <c r="BA15" i="6"/>
  <c r="BC15" i="6"/>
  <c r="BG15" i="6"/>
  <c r="BJ15" i="6"/>
  <c r="BM15" i="6"/>
  <c r="CD15" i="6"/>
  <c r="CE15" i="6"/>
  <c r="CF15" i="6"/>
  <c r="CG15" i="6"/>
  <c r="CH15" i="6"/>
  <c r="CO15" i="6"/>
  <c r="CP15" i="6" s="1"/>
  <c r="CR15" i="6"/>
  <c r="CR16" i="6"/>
  <c r="AA16" i="6"/>
  <c r="BB16" i="6"/>
  <c r="BD16" i="6"/>
  <c r="BH16" i="6"/>
  <c r="BI16" i="6"/>
  <c r="BM16" i="6"/>
  <c r="BV16" i="6"/>
  <c r="CD16" i="6"/>
  <c r="CE16" i="6"/>
  <c r="CF16" i="6"/>
  <c r="CG16" i="6"/>
  <c r="CH16" i="6"/>
  <c r="CO16" i="6"/>
  <c r="CP16" i="6" s="1"/>
  <c r="CR17" i="6"/>
  <c r="Z17" i="6"/>
  <c r="BC17" i="6"/>
  <c r="BD17" i="6"/>
  <c r="BH17" i="6"/>
  <c r="BI17" i="6"/>
  <c r="BK17" i="6"/>
  <c r="BM17" i="6"/>
  <c r="CD17" i="6"/>
  <c r="CE17" i="6"/>
  <c r="CF17" i="6"/>
  <c r="CG17" i="6"/>
  <c r="CH17" i="6"/>
  <c r="CO17" i="6"/>
  <c r="CP17" i="6" s="1"/>
  <c r="BV18" i="6"/>
  <c r="Z18" i="6"/>
  <c r="BA18" i="6"/>
  <c r="BB18" i="6"/>
  <c r="BC18" i="6"/>
  <c r="BD18" i="6"/>
  <c r="BF18" i="6"/>
  <c r="BG18" i="6"/>
  <c r="BH18" i="6"/>
  <c r="BI18" i="6"/>
  <c r="BJ18" i="6"/>
  <c r="BK18" i="6"/>
  <c r="BL18" i="6"/>
  <c r="BM18" i="6"/>
  <c r="CD18" i="6"/>
  <c r="CE18" i="6"/>
  <c r="CF18" i="6"/>
  <c r="CG18" i="6"/>
  <c r="CH18" i="6"/>
  <c r="CO18" i="6"/>
  <c r="CP18" i="6" s="1"/>
  <c r="CR18" i="6"/>
  <c r="CR19" i="6"/>
  <c r="AA19" i="6"/>
  <c r="Z19" i="6"/>
  <c r="BA19" i="6"/>
  <c r="BC19" i="6"/>
  <c r="BF19" i="6"/>
  <c r="BH19" i="6"/>
  <c r="BJ19" i="6"/>
  <c r="BL19" i="6"/>
  <c r="BV19" i="6"/>
  <c r="CD19" i="6"/>
  <c r="CE19" i="6"/>
  <c r="CF19" i="6"/>
  <c r="CG19" i="6"/>
  <c r="CH19" i="6"/>
  <c r="CO19" i="6"/>
  <c r="CP19" i="6" s="1"/>
  <c r="AA20" i="6"/>
  <c r="BA20" i="6"/>
  <c r="BB20" i="6"/>
  <c r="BC20" i="6"/>
  <c r="BF20" i="6"/>
  <c r="BG20" i="6"/>
  <c r="BI20" i="6"/>
  <c r="BJ20" i="6"/>
  <c r="BK20" i="6"/>
  <c r="BM20" i="6"/>
  <c r="BV20" i="6"/>
  <c r="CD20" i="6"/>
  <c r="CE20" i="6"/>
  <c r="CF20" i="6"/>
  <c r="CG20" i="6"/>
  <c r="CH20" i="6"/>
  <c r="CO20" i="6"/>
  <c r="CP20" i="6" s="1"/>
  <c r="CR20" i="6"/>
  <c r="BF21" i="6"/>
  <c r="CD21" i="6"/>
  <c r="CE21" i="6"/>
  <c r="CF21" i="6"/>
  <c r="CG21" i="6"/>
  <c r="CH21" i="6"/>
  <c r="CO21" i="6"/>
  <c r="CP21" i="6" s="1"/>
  <c r="CR21" i="6"/>
  <c r="CT47" i="6"/>
  <c r="CT45" i="6"/>
  <c r="CT43" i="6"/>
  <c r="CT37" i="6"/>
  <c r="CT24" i="6"/>
  <c r="CT34" i="6"/>
  <c r="CT20" i="6"/>
  <c r="CT49" i="6"/>
  <c r="CT14" i="6"/>
  <c r="CT21" i="6"/>
  <c r="CT25" i="6"/>
  <c r="CT46" i="6"/>
  <c r="CT30" i="6"/>
  <c r="CT39" i="6"/>
  <c r="CT19" i="6"/>
  <c r="CT15" i="6"/>
  <c r="CT28" i="6"/>
  <c r="AB35" i="6" l="1"/>
  <c r="AB36" i="6"/>
  <c r="AB19" i="6"/>
  <c r="Y49" i="6"/>
  <c r="BE49" i="6" s="1"/>
  <c r="AB49" i="6"/>
  <c r="AB48" i="6"/>
  <c r="Y45" i="6"/>
  <c r="BE45" i="6" s="1"/>
  <c r="AB45" i="6"/>
  <c r="AD45" i="6" s="1"/>
  <c r="AE45" i="6" s="1"/>
  <c r="AB44" i="6"/>
  <c r="Y28" i="6"/>
  <c r="BE28" i="6" s="1"/>
  <c r="AB28" i="6"/>
  <c r="AD28" i="6" s="1"/>
  <c r="Y39" i="6"/>
  <c r="BE39" i="6" s="1"/>
  <c r="AB39" i="6"/>
  <c r="Y30" i="6"/>
  <c r="BE30" i="6" s="1"/>
  <c r="AB30" i="6"/>
  <c r="AD30" i="6" s="1"/>
  <c r="Y18" i="6"/>
  <c r="BE18" i="6" s="1"/>
  <c r="AB12" i="6"/>
  <c r="AB22" i="6"/>
  <c r="Y14" i="6"/>
  <c r="BE14" i="6" s="1"/>
  <c r="AB14" i="6"/>
  <c r="Y48" i="6"/>
  <c r="BE48" i="6" s="1"/>
  <c r="Y34" i="6"/>
  <c r="BE34" i="6" s="1"/>
  <c r="AA21" i="6"/>
  <c r="BV21" i="6"/>
  <c r="AA13" i="6"/>
  <c r="BV13" i="6"/>
  <c r="BA13" i="6"/>
  <c r="Z13" i="6"/>
  <c r="BH13" i="6"/>
  <c r="BD19" i="6"/>
  <c r="BI19" i="6"/>
  <c r="BM19" i="6"/>
  <c r="Y19" i="6"/>
  <c r="BE19" i="6" s="1"/>
  <c r="BB19" i="6"/>
  <c r="BG19" i="6"/>
  <c r="BK19" i="6"/>
  <c r="BB15" i="6"/>
  <c r="BI15" i="6"/>
  <c r="Z15" i="6"/>
  <c r="BF15" i="6"/>
  <c r="BK15" i="6"/>
  <c r="AA42" i="6"/>
  <c r="BV42" i="6"/>
  <c r="Y17" i="6"/>
  <c r="BE17" i="6" s="1"/>
  <c r="BM12" i="6"/>
  <c r="AA33" i="6"/>
  <c r="BV33" i="6"/>
  <c r="BD24" i="6"/>
  <c r="BI24" i="6"/>
  <c r="BM24" i="6"/>
  <c r="BB24" i="6"/>
  <c r="BG24" i="6"/>
  <c r="BK24" i="6"/>
  <c r="Z24" i="6"/>
  <c r="AB24" i="6" s="1"/>
  <c r="AD24" i="6" s="1"/>
  <c r="BH24" i="6"/>
  <c r="BC24" i="6"/>
  <c r="BL24" i="6"/>
  <c r="BC42" i="6"/>
  <c r="BK42" i="6"/>
  <c r="BH42" i="6"/>
  <c r="BI42" i="6"/>
  <c r="BD42" i="6"/>
  <c r="BC33" i="6"/>
  <c r="BH33" i="6"/>
  <c r="BM33" i="6"/>
  <c r="BK33" i="6"/>
  <c r="BD33" i="6"/>
  <c r="Z33" i="6"/>
  <c r="BI33" i="6"/>
  <c r="Z26" i="6"/>
  <c r="AB26" i="6" s="1"/>
  <c r="AD26" i="6" s="1"/>
  <c r="BM26" i="6"/>
  <c r="BA43" i="6"/>
  <c r="BF43" i="6"/>
  <c r="BJ43" i="6"/>
  <c r="Y43" i="6"/>
  <c r="BE43" i="6" s="1"/>
  <c r="BC43" i="6"/>
  <c r="BH43" i="6"/>
  <c r="BL43" i="6"/>
  <c r="BV40" i="6"/>
  <c r="BC40" i="6"/>
  <c r="BJ40" i="6"/>
  <c r="Z38" i="6"/>
  <c r="BI38" i="6"/>
  <c r="BD38" i="6"/>
  <c r="BL38" i="6"/>
  <c r="AA31" i="6"/>
  <c r="BV31" i="6"/>
  <c r="AA29" i="6"/>
  <c r="BV29" i="6"/>
  <c r="Z27" i="6"/>
  <c r="BG27" i="6"/>
  <c r="BD27" i="6"/>
  <c r="BK27" i="6"/>
  <c r="BB37" i="6"/>
  <c r="BA37" i="6"/>
  <c r="BF37" i="6"/>
  <c r="BJ37" i="6"/>
  <c r="Y37" i="6"/>
  <c r="BE37" i="6" s="1"/>
  <c r="BD37" i="6"/>
  <c r="BH37" i="6"/>
  <c r="BL37" i="6"/>
  <c r="AA32" i="6"/>
  <c r="BV32" i="6"/>
  <c r="BA31" i="6"/>
  <c r="BF31" i="6"/>
  <c r="BK31" i="6"/>
  <c r="Z31" i="6"/>
  <c r="BC31" i="6"/>
  <c r="BI31" i="6"/>
  <c r="Z29" i="6"/>
  <c r="AA27" i="6"/>
  <c r="BV27" i="6"/>
  <c r="Y46" i="6"/>
  <c r="BE46" i="6" s="1"/>
  <c r="BK45" i="6"/>
  <c r="BG45" i="6"/>
  <c r="Y36" i="6"/>
  <c r="BE36" i="6" s="1"/>
  <c r="Y25" i="6"/>
  <c r="BE25" i="6" s="1"/>
  <c r="BM22" i="6"/>
  <c r="Y44" i="6"/>
  <c r="BE44" i="6" s="1"/>
  <c r="BJ36" i="6"/>
  <c r="BD36" i="6"/>
  <c r="AA37" i="6"/>
  <c r="BV37" i="6"/>
  <c r="AA46" i="6"/>
  <c r="BV46" i="6"/>
  <c r="BD47" i="6"/>
  <c r="BH47" i="6"/>
  <c r="BL47" i="6"/>
  <c r="BC47" i="6"/>
  <c r="BG47" i="6"/>
  <c r="BK47" i="6"/>
  <c r="Z47" i="6"/>
  <c r="BM47" i="6"/>
  <c r="BB47" i="6"/>
  <c r="BJ47" i="6"/>
  <c r="BC41" i="6"/>
  <c r="BG41" i="6"/>
  <c r="BK41" i="6"/>
  <c r="BA41" i="6"/>
  <c r="BF41" i="6"/>
  <c r="BL41" i="6"/>
  <c r="BJ41" i="6"/>
  <c r="Z41" i="6"/>
  <c r="BI41" i="6"/>
  <c r="BH41" i="6"/>
  <c r="BC48" i="6"/>
  <c r="BG48" i="6"/>
  <c r="BK48" i="6"/>
  <c r="BB48" i="6"/>
  <c r="BF48" i="6"/>
  <c r="BJ48" i="6"/>
  <c r="BL44" i="6"/>
  <c r="BD44" i="6"/>
  <c r="AA43" i="6"/>
  <c r="AB43" i="6" s="1"/>
  <c r="AD43" i="6" s="1"/>
  <c r="BV43" i="6"/>
  <c r="BC44" i="6"/>
  <c r="BG44" i="6"/>
  <c r="BK44" i="6"/>
  <c r="BB44" i="6"/>
  <c r="BF44" i="6"/>
  <c r="BJ44" i="6"/>
  <c r="BD40" i="6"/>
  <c r="BH40" i="6"/>
  <c r="BL40" i="6"/>
  <c r="Z40" i="6"/>
  <c r="BB40" i="6"/>
  <c r="BG40" i="6"/>
  <c r="BM40" i="6"/>
  <c r="BA40" i="6"/>
  <c r="BF40" i="6"/>
  <c r="BK40" i="6"/>
  <c r="BC29" i="6"/>
  <c r="BG29" i="6"/>
  <c r="BK29" i="6"/>
  <c r="BB29" i="6"/>
  <c r="BF29" i="6"/>
  <c r="BJ29" i="6"/>
  <c r="BA29" i="6"/>
  <c r="BI29" i="6"/>
  <c r="BH29" i="6"/>
  <c r="BM29" i="6"/>
  <c r="BL29" i="6"/>
  <c r="BC23" i="6"/>
  <c r="BG23" i="6"/>
  <c r="BK23" i="6"/>
  <c r="BB23" i="6"/>
  <c r="BF23" i="6"/>
  <c r="BJ23" i="6"/>
  <c r="BD23" i="6"/>
  <c r="BL23" i="6"/>
  <c r="BA23" i="6"/>
  <c r="BI23" i="6"/>
  <c r="BH23" i="6"/>
  <c r="Z23" i="6"/>
  <c r="BM23" i="6"/>
  <c r="BL46" i="6"/>
  <c r="BH46" i="6"/>
  <c r="BD46" i="6"/>
  <c r="BL42" i="6"/>
  <c r="BG42" i="6"/>
  <c r="BA42" i="6"/>
  <c r="BV39" i="6"/>
  <c r="BM38" i="6"/>
  <c r="BH38" i="6"/>
  <c r="BC38" i="6"/>
  <c r="BC32" i="6"/>
  <c r="BG32" i="6"/>
  <c r="BK32" i="6"/>
  <c r="BA32" i="6"/>
  <c r="BF32" i="6"/>
  <c r="BL32" i="6"/>
  <c r="Z32" i="6"/>
  <c r="BB32" i="6"/>
  <c r="BI32" i="6"/>
  <c r="BH32" i="6"/>
  <c r="BB42" i="6"/>
  <c r="BF42" i="6"/>
  <c r="BB38" i="6"/>
  <c r="BF38" i="6"/>
  <c r="BJ38" i="6"/>
  <c r="BL36" i="6"/>
  <c r="BF36" i="6"/>
  <c r="BA36" i="6"/>
  <c r="BI35" i="6"/>
  <c r="BB35" i="6"/>
  <c r="BV30" i="6"/>
  <c r="BD26" i="6"/>
  <c r="BH26" i="6"/>
  <c r="BL26" i="6"/>
  <c r="BC26" i="6"/>
  <c r="BG26" i="6"/>
  <c r="BK26" i="6"/>
  <c r="BB26" i="6"/>
  <c r="BJ26" i="6"/>
  <c r="BA26" i="6"/>
  <c r="BI26" i="6"/>
  <c r="BF26" i="6"/>
  <c r="BC36" i="6"/>
  <c r="BG36" i="6"/>
  <c r="BK36" i="6"/>
  <c r="Y35" i="6"/>
  <c r="BE35" i="6" s="1"/>
  <c r="BD35" i="6"/>
  <c r="BH35" i="6"/>
  <c r="BL35" i="6"/>
  <c r="BA35" i="6"/>
  <c r="BF35" i="6"/>
  <c r="BK35" i="6"/>
  <c r="AA34" i="6"/>
  <c r="BV34" i="6"/>
  <c r="BB33" i="6"/>
  <c r="BF33" i="6"/>
  <c r="BJ33" i="6"/>
  <c r="AA25" i="6"/>
  <c r="BV25" i="6"/>
  <c r="BL31" i="6"/>
  <c r="BH31" i="6"/>
  <c r="BD31" i="6"/>
  <c r="BV28" i="6"/>
  <c r="BM27" i="6"/>
  <c r="BH27" i="6"/>
  <c r="BC27" i="6"/>
  <c r="Y22" i="6"/>
  <c r="BE22" i="6" s="1"/>
  <c r="BD22" i="6"/>
  <c r="BH22" i="6"/>
  <c r="BL22" i="6"/>
  <c r="BC22" i="6"/>
  <c r="BG22" i="6"/>
  <c r="BK22" i="6"/>
  <c r="BB27" i="6"/>
  <c r="BF27" i="6"/>
  <c r="BJ27" i="6"/>
  <c r="BL25" i="6"/>
  <c r="BH25" i="6"/>
  <c r="BD25" i="6"/>
  <c r="BH21" i="6"/>
  <c r="BC21" i="6"/>
  <c r="BG21" i="6"/>
  <c r="BK21" i="6"/>
  <c r="BD21" i="6"/>
  <c r="BL21" i="6"/>
  <c r="BM21" i="6"/>
  <c r="Z21" i="6"/>
  <c r="BJ21" i="6"/>
  <c r="BB21" i="6"/>
  <c r="AA15" i="6"/>
  <c r="BV15" i="6"/>
  <c r="BI21" i="6"/>
  <c r="BA21" i="6"/>
  <c r="AA17" i="6"/>
  <c r="AB17" i="6" s="1"/>
  <c r="AD17" i="6" s="1"/>
  <c r="BV17" i="6"/>
  <c r="BC16" i="6"/>
  <c r="BG16" i="6"/>
  <c r="BK16" i="6"/>
  <c r="Z20" i="6"/>
  <c r="AA18" i="6"/>
  <c r="BL20" i="6"/>
  <c r="BH20" i="6"/>
  <c r="BD20" i="6"/>
  <c r="BL17" i="6"/>
  <c r="BG17" i="6"/>
  <c r="BA17" i="6"/>
  <c r="BJ16" i="6"/>
  <c r="BI13" i="6"/>
  <c r="Y12" i="6"/>
  <c r="BE12" i="6" s="1"/>
  <c r="BD12" i="6"/>
  <c r="BH12" i="6"/>
  <c r="BL12" i="6"/>
  <c r="BC12" i="6"/>
  <c r="BG12" i="6"/>
  <c r="BK12" i="6"/>
  <c r="Z16" i="6"/>
  <c r="BC13" i="6"/>
  <c r="BG13" i="6"/>
  <c r="BK13" i="6"/>
  <c r="BB13" i="6"/>
  <c r="BF13" i="6"/>
  <c r="BJ13" i="6"/>
  <c r="BB17" i="6"/>
  <c r="BF17" i="6"/>
  <c r="BJ17" i="6"/>
  <c r="BL16" i="6"/>
  <c r="BF16" i="6"/>
  <c r="BA16" i="6"/>
  <c r="BL13" i="6"/>
  <c r="BD13" i="6"/>
  <c r="BL15" i="6"/>
  <c r="BH15" i="6"/>
  <c r="BD15" i="6"/>
  <c r="CT32" i="6"/>
  <c r="CT16" i="6"/>
  <c r="CT42" i="6"/>
  <c r="CT40" i="6"/>
  <c r="CT18" i="6"/>
  <c r="CT23" i="6"/>
  <c r="CT29" i="6"/>
  <c r="CT35" i="6"/>
  <c r="CT27" i="6"/>
  <c r="CT48" i="6"/>
  <c r="CT13" i="6"/>
  <c r="CT17" i="6"/>
  <c r="CT33" i="6"/>
  <c r="CT22" i="6"/>
  <c r="CT41" i="6"/>
  <c r="CT12" i="6"/>
  <c r="CT44" i="6"/>
  <c r="CT36" i="6"/>
  <c r="CT38" i="6"/>
  <c r="CT26" i="6"/>
  <c r="CT31" i="6"/>
  <c r="AD48" i="6" l="1"/>
  <c r="AE48" i="6" s="1"/>
  <c r="AD39" i="6"/>
  <c r="AE39" i="6" s="1"/>
  <c r="AD49" i="6"/>
  <c r="AE49" i="6" s="1"/>
  <c r="AD36" i="6"/>
  <c r="AE36" i="6" s="1"/>
  <c r="AD35" i="6"/>
  <c r="AE35" i="6" s="1"/>
  <c r="AD14" i="6"/>
  <c r="AE14" i="6" s="1"/>
  <c r="AD19" i="6"/>
  <c r="AE19" i="6" s="1"/>
  <c r="AD22" i="6"/>
  <c r="AE22" i="6" s="1"/>
  <c r="AD12" i="6"/>
  <c r="AE12" i="6" s="1"/>
  <c r="AB32" i="6"/>
  <c r="AD32" i="6" s="1"/>
  <c r="AE32" i="6" s="1"/>
  <c r="AD44" i="6"/>
  <c r="AE44" i="6" s="1"/>
  <c r="AB31" i="6"/>
  <c r="AB34" i="6"/>
  <c r="AD34" i="6" s="1"/>
  <c r="AE34" i="6" s="1"/>
  <c r="AB37" i="6"/>
  <c r="Y33" i="6"/>
  <c r="BE33" i="6" s="1"/>
  <c r="AB33" i="6"/>
  <c r="AB40" i="6"/>
  <c r="Y42" i="6"/>
  <c r="BE42" i="6" s="1"/>
  <c r="AB42" i="6"/>
  <c r="AD42" i="6" s="1"/>
  <c r="AE43" i="6"/>
  <c r="AB41" i="6"/>
  <c r="AB47" i="6"/>
  <c r="Y29" i="6"/>
  <c r="BE29" i="6" s="1"/>
  <c r="AB29" i="6"/>
  <c r="AD29" i="6" s="1"/>
  <c r="AB38" i="6"/>
  <c r="AB46" i="6"/>
  <c r="AB20" i="6"/>
  <c r="AB18" i="6"/>
  <c r="AE17" i="6"/>
  <c r="Y27" i="6"/>
  <c r="BE27" i="6" s="1"/>
  <c r="AB27" i="6"/>
  <c r="AB25" i="6"/>
  <c r="AB23" i="6"/>
  <c r="AB21" i="6"/>
  <c r="AB16" i="6"/>
  <c r="Y15" i="6"/>
  <c r="BE15" i="6" s="1"/>
  <c r="AB15" i="6"/>
  <c r="AB13" i="6"/>
  <c r="Y13" i="6"/>
  <c r="BE13" i="6" s="1"/>
  <c r="Y38" i="6"/>
  <c r="BE38" i="6" s="1"/>
  <c r="AE28" i="6"/>
  <c r="AE26" i="6"/>
  <c r="AE30" i="6"/>
  <c r="Y20" i="6"/>
  <c r="BE20" i="6" s="1"/>
  <c r="Y26" i="6"/>
  <c r="BE26" i="6" s="1"/>
  <c r="AE24" i="6"/>
  <c r="Y23" i="6"/>
  <c r="BE23" i="6" s="1"/>
  <c r="Y24" i="6"/>
  <c r="BE24" i="6" s="1"/>
  <c r="Y16" i="6"/>
  <c r="BE16" i="6" s="1"/>
  <c r="Y31" i="6"/>
  <c r="BE31" i="6" s="1"/>
  <c r="Y40" i="6"/>
  <c r="BE40" i="6" s="1"/>
  <c r="Y41" i="6"/>
  <c r="BE41" i="6" s="1"/>
  <c r="Y32" i="6"/>
  <c r="BE32" i="6" s="1"/>
  <c r="Y47" i="6"/>
  <c r="BE47" i="6" s="1"/>
  <c r="Y21" i="6"/>
  <c r="BE21" i="6" s="1"/>
  <c r="AD38" i="6" l="1"/>
  <c r="AE38" i="6" s="1"/>
  <c r="AD40" i="6"/>
  <c r="AE40" i="6" s="1"/>
  <c r="AD33" i="6"/>
  <c r="AE33" i="6" s="1"/>
  <c r="AD47" i="6"/>
  <c r="AE47" i="6" s="1"/>
  <c r="AD37" i="6"/>
  <c r="AE37" i="6" s="1"/>
  <c r="AD41" i="6"/>
  <c r="AE41" i="6" s="1"/>
  <c r="AD31" i="6"/>
  <c r="AE31" i="6" s="1"/>
  <c r="AD25" i="6"/>
  <c r="AE25" i="6" s="1"/>
  <c r="AD15" i="6"/>
  <c r="AE15" i="6" s="1"/>
  <c r="AD27" i="6"/>
  <c r="AE27" i="6" s="1"/>
  <c r="AD18" i="6"/>
  <c r="AE18" i="6" s="1"/>
  <c r="AD16" i="6"/>
  <c r="AE16" i="6" s="1"/>
  <c r="AD20" i="6"/>
  <c r="AE20" i="6" s="1"/>
  <c r="AD21" i="6"/>
  <c r="AE21" i="6" s="1"/>
  <c r="AD13" i="6"/>
  <c r="AE13" i="6" s="1"/>
  <c r="AD23" i="6"/>
  <c r="AE23" i="6" s="1"/>
  <c r="AD46" i="6"/>
  <c r="AE46" i="6" s="1"/>
  <c r="AE29" i="6"/>
  <c r="AE42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CR11" i="6"/>
  <c r="CT11" i="6"/>
  <c r="CY8" i="6" l="1"/>
  <c r="CX8" i="6"/>
  <c r="CW8" i="6"/>
  <c r="CV8" i="6"/>
  <c r="CU8" i="6"/>
  <c r="CY7" i="6"/>
  <c r="CX7" i="6"/>
  <c r="CW7" i="6"/>
  <c r="CV7" i="6"/>
  <c r="CU7" i="6"/>
  <c r="CY6" i="6"/>
  <c r="CX6" i="6"/>
  <c r="CW6" i="6"/>
  <c r="CV6" i="6"/>
  <c r="CU6" i="6"/>
  <c r="AD4" i="6"/>
  <c r="Z4" i="6"/>
  <c r="AA4" i="6"/>
  <c r="Y4" i="6"/>
  <c r="AB4" i="6"/>
  <c r="AC4" i="6"/>
  <c r="AE4" i="6" l="1"/>
  <c r="AO3" i="6"/>
  <c r="AP3" i="6"/>
  <c r="AQ3" i="6"/>
  <c r="AR3" i="6"/>
  <c r="AS3" i="6"/>
  <c r="AT3" i="6"/>
  <c r="AO4" i="6"/>
  <c r="AP4" i="6"/>
  <c r="AQ4" i="6"/>
  <c r="AR4" i="6"/>
  <c r="AS4" i="6"/>
  <c r="AT4" i="6"/>
  <c r="AO5" i="6"/>
  <c r="AP5" i="6"/>
  <c r="AQ5" i="6"/>
  <c r="AR5" i="6"/>
  <c r="AS5" i="6"/>
  <c r="AT5" i="6"/>
  <c r="AI3" i="6"/>
  <c r="AJ3" i="6"/>
  <c r="AK3" i="6"/>
  <c r="AL3" i="6"/>
  <c r="AM3" i="6"/>
  <c r="AN3" i="6"/>
  <c r="AI4" i="6"/>
  <c r="AJ4" i="6"/>
  <c r="AK4" i="6"/>
  <c r="AL4" i="6"/>
  <c r="AM4" i="6"/>
  <c r="AN4" i="6"/>
  <c r="AI5" i="6"/>
  <c r="AJ5" i="6"/>
  <c r="AK5" i="6"/>
  <c r="AL5" i="6"/>
  <c r="AM5" i="6"/>
  <c r="AN5" i="6"/>
  <c r="AH3" i="6"/>
  <c r="AH4" i="6"/>
  <c r="CO11" i="6"/>
  <c r="CP11" i="6" s="1"/>
  <c r="CQ11" i="6" s="1"/>
  <c r="CH11" i="6"/>
  <c r="CG11" i="6"/>
  <c r="CF11" i="6"/>
  <c r="CE11" i="6"/>
  <c r="CD11" i="6"/>
  <c r="AA11" i="6"/>
  <c r="BK11" i="6"/>
  <c r="BM10" i="6"/>
  <c r="CY10" i="6" s="1"/>
  <c r="BL10" i="6"/>
  <c r="CX10" i="6" s="1"/>
  <c r="BK10" i="6"/>
  <c r="BJ10" i="6"/>
  <c r="BI10" i="6"/>
  <c r="BH10" i="6"/>
  <c r="BG10" i="6"/>
  <c r="BF10" i="6"/>
  <c r="BE10" i="6"/>
  <c r="BD10" i="6"/>
  <c r="CV10" i="6" s="1"/>
  <c r="BC10" i="6"/>
  <c r="BB10" i="6"/>
  <c r="BA10" i="6"/>
  <c r="CU10" i="6" l="1"/>
  <c r="CW10" i="6"/>
  <c r="BX64" i="6"/>
  <c r="BX86" i="6"/>
  <c r="BX60" i="6"/>
  <c r="BX66" i="6"/>
  <c r="BX87" i="6"/>
  <c r="BX98" i="6"/>
  <c r="BX90" i="6"/>
  <c r="BX91" i="6"/>
  <c r="BX56" i="6"/>
  <c r="BX78" i="6"/>
  <c r="BX100" i="6"/>
  <c r="BX82" i="6"/>
  <c r="BX67" i="6"/>
  <c r="BX71" i="6"/>
  <c r="BX62" i="6"/>
  <c r="BX57" i="6"/>
  <c r="BX74" i="6"/>
  <c r="BX61" i="6"/>
  <c r="BX88" i="6"/>
  <c r="BX89" i="6"/>
  <c r="BX68" i="6"/>
  <c r="BX70" i="6"/>
  <c r="BX92" i="6"/>
  <c r="BX99" i="6"/>
  <c r="BX81" i="6"/>
  <c r="BX73" i="6"/>
  <c r="BX83" i="6"/>
  <c r="BX69" i="6"/>
  <c r="BX97" i="6"/>
  <c r="BX94" i="6"/>
  <c r="BX59" i="6"/>
  <c r="BX93" i="6"/>
  <c r="BX54" i="6"/>
  <c r="BX55" i="6"/>
  <c r="BX96" i="6"/>
  <c r="BX85" i="6"/>
  <c r="BX63" i="6"/>
  <c r="BX72" i="6"/>
  <c r="BX84" i="6"/>
  <c r="BX65" i="6"/>
  <c r="BX95" i="6"/>
  <c r="BX75" i="6"/>
  <c r="BX77" i="6"/>
  <c r="BX79" i="6"/>
  <c r="BX51" i="6"/>
  <c r="BX80" i="6"/>
  <c r="BX76" i="6"/>
  <c r="BX58" i="6"/>
  <c r="BX45" i="6"/>
  <c r="BX36" i="6"/>
  <c r="BX35" i="6"/>
  <c r="BX32" i="6"/>
  <c r="BX34" i="6"/>
  <c r="BX24" i="6"/>
  <c r="BX28" i="6"/>
  <c r="BX27" i="6"/>
  <c r="BX33" i="6"/>
  <c r="BX46" i="6"/>
  <c r="BX30" i="6"/>
  <c r="BX31" i="6"/>
  <c r="BX29" i="6"/>
  <c r="BH11" i="6"/>
  <c r="BJ11" i="6"/>
  <c r="BD11" i="6"/>
  <c r="BL11" i="6"/>
  <c r="BF11" i="6"/>
  <c r="BV11" i="6"/>
  <c r="AH5" i="6"/>
  <c r="Z11" i="6"/>
  <c r="BA11" i="6"/>
  <c r="BI11" i="6"/>
  <c r="BM11" i="6"/>
  <c r="BC11" i="6"/>
  <c r="BG11" i="6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6" i="3"/>
  <c r="BX25" i="6"/>
  <c r="BX26" i="6"/>
  <c r="AB11" i="6" l="1"/>
  <c r="AD11" i="6" s="1"/>
  <c r="AE11" i="6" s="1"/>
  <c r="BW11" i="6"/>
  <c r="CX5" i="6"/>
  <c r="CW5" i="6"/>
  <c r="CV5" i="6"/>
  <c r="CY5" i="6"/>
  <c r="CU5" i="6"/>
  <c r="AO6" i="6"/>
  <c r="AS6" i="6"/>
  <c r="AK6" i="6"/>
  <c r="AP6" i="6"/>
  <c r="AT6" i="6"/>
  <c r="AL6" i="6"/>
  <c r="AQ6" i="6"/>
  <c r="AI6" i="6"/>
  <c r="AM6" i="6"/>
  <c r="AH6" i="6"/>
  <c r="AR6" i="6"/>
  <c r="AJ6" i="6"/>
  <c r="AN6" i="6"/>
  <c r="CY4" i="6"/>
  <c r="CU4" i="6"/>
  <c r="CW4" i="6"/>
  <c r="CV4" i="6"/>
  <c r="CX4" i="6"/>
  <c r="AR7" i="6"/>
  <c r="AL7" i="6"/>
  <c r="AT7" i="6"/>
  <c r="AN7" i="6"/>
  <c r="AK7" i="6"/>
  <c r="AO7" i="6"/>
  <c r="AS7" i="6"/>
  <c r="AI7" i="6"/>
  <c r="AM7" i="6"/>
  <c r="AP7" i="6"/>
  <c r="AJ7" i="6"/>
  <c r="AH7" i="6"/>
  <c r="AQ7" i="6"/>
  <c r="Y11" i="6"/>
  <c r="BE11" i="6" s="1"/>
  <c r="BU50" i="6" l="1"/>
  <c r="AF61" i="6"/>
  <c r="BU64" i="6"/>
  <c r="BU51" i="6"/>
  <c r="BU67" i="6"/>
  <c r="BU60" i="6"/>
  <c r="AF66" i="6"/>
  <c r="BU56" i="6"/>
  <c r="AF70" i="6"/>
  <c r="AF63" i="6"/>
  <c r="BU52" i="6"/>
  <c r="AF79" i="6"/>
  <c r="AF71" i="6"/>
  <c r="AF96" i="6"/>
  <c r="BU69" i="6"/>
  <c r="BU91" i="6"/>
  <c r="AF65" i="6"/>
  <c r="BU81" i="6"/>
  <c r="AF69" i="6"/>
  <c r="BU73" i="6"/>
  <c r="AF78" i="6"/>
  <c r="AF72" i="6"/>
  <c r="BU92" i="6"/>
  <c r="BU87" i="6"/>
  <c r="AF75" i="6"/>
  <c r="BU57" i="6"/>
  <c r="AF76" i="6"/>
  <c r="BU78" i="6"/>
  <c r="BU59" i="6"/>
  <c r="BU63" i="6"/>
  <c r="AF58" i="6"/>
  <c r="BU74" i="6"/>
  <c r="AF86" i="6"/>
  <c r="BU96" i="6"/>
  <c r="BU85" i="6"/>
  <c r="AF67" i="6"/>
  <c r="AF68" i="6"/>
  <c r="BU83" i="6"/>
  <c r="AF57" i="6"/>
  <c r="BU76" i="6"/>
  <c r="AF55" i="6"/>
  <c r="AF77" i="6"/>
  <c r="AF74" i="6"/>
  <c r="AF92" i="6"/>
  <c r="BU79" i="6"/>
  <c r="BU71" i="6"/>
  <c r="AF97" i="6"/>
  <c r="BU53" i="6"/>
  <c r="AF99" i="6"/>
  <c r="AF100" i="6"/>
  <c r="AF56" i="6"/>
  <c r="BU65" i="6"/>
  <c r="BU80" i="6"/>
  <c r="BU89" i="6"/>
  <c r="AF62" i="6"/>
  <c r="AF82" i="6"/>
  <c r="AF91" i="6"/>
  <c r="BU75" i="6"/>
  <c r="AF85" i="6"/>
  <c r="BU82" i="6"/>
  <c r="BU55" i="6"/>
  <c r="BU66" i="6"/>
  <c r="AF84" i="6"/>
  <c r="BU97" i="6"/>
  <c r="BU93" i="6"/>
  <c r="BU100" i="6"/>
  <c r="BU99" i="6"/>
  <c r="AF90" i="6"/>
  <c r="AF54" i="6"/>
  <c r="AF81" i="6"/>
  <c r="AF80" i="6"/>
  <c r="AF95" i="6"/>
  <c r="BU62" i="6"/>
  <c r="AF73" i="6"/>
  <c r="BU84" i="6"/>
  <c r="AF98" i="6"/>
  <c r="BU94" i="6"/>
  <c r="AF93" i="6"/>
  <c r="AF94" i="6"/>
  <c r="AF83" i="6"/>
  <c r="BU77" i="6"/>
  <c r="BU68" i="6"/>
  <c r="BU58" i="6"/>
  <c r="BU70" i="6"/>
  <c r="AF88" i="6"/>
  <c r="AF87" i="6"/>
  <c r="BU90" i="6"/>
  <c r="AF59" i="6"/>
  <c r="BU72" i="6"/>
  <c r="BU54" i="6"/>
  <c r="BU95" i="6"/>
  <c r="AF60" i="6"/>
  <c r="BU86" i="6"/>
  <c r="BU88" i="6"/>
  <c r="BU98" i="6"/>
  <c r="BU61" i="6"/>
  <c r="AF89" i="6"/>
  <c r="AF64" i="6"/>
  <c r="BU41" i="6"/>
  <c r="BU22" i="6"/>
  <c r="BU24" i="6"/>
  <c r="BU19" i="6"/>
  <c r="BU12" i="6"/>
  <c r="BU14" i="6"/>
  <c r="BU13" i="6"/>
  <c r="BU26" i="6"/>
  <c r="BU30" i="6"/>
  <c r="BU25" i="6"/>
  <c r="BU38" i="6"/>
  <c r="BU43" i="6"/>
  <c r="BU16" i="6"/>
  <c r="BU44" i="6"/>
  <c r="BU29" i="6"/>
  <c r="BU23" i="6"/>
  <c r="BU33" i="6"/>
  <c r="BU49" i="6"/>
  <c r="BU40" i="6"/>
  <c r="BU48" i="6"/>
  <c r="BU46" i="6"/>
  <c r="BU37" i="6"/>
  <c r="BU27" i="6"/>
  <c r="BU47" i="6"/>
  <c r="BU31" i="6"/>
  <c r="BU21" i="6"/>
  <c r="BU20" i="6"/>
  <c r="BU15" i="6"/>
  <c r="BU45" i="6"/>
  <c r="BU28" i="6"/>
  <c r="BU34" i="6"/>
  <c r="BU35" i="6"/>
  <c r="BU42" i="6"/>
  <c r="BU39" i="6"/>
  <c r="BU36" i="6"/>
  <c r="BU18" i="6"/>
  <c r="BU17" i="6"/>
  <c r="BU32" i="6"/>
  <c r="BU11" i="6"/>
  <c r="AG86" i="6" l="1"/>
  <c r="CQ86" i="6"/>
  <c r="AG94" i="6"/>
  <c r="CQ94" i="6"/>
  <c r="AG55" i="6"/>
  <c r="CQ55" i="6"/>
  <c r="AG80" i="6"/>
  <c r="CQ80" i="6"/>
  <c r="AG79" i="6"/>
  <c r="CQ79" i="6"/>
  <c r="AG59" i="6"/>
  <c r="CQ59" i="6"/>
  <c r="CQ64" i="6"/>
  <c r="AG64" i="6"/>
  <c r="AG70" i="6"/>
  <c r="CQ70" i="6"/>
  <c r="AG82" i="6"/>
  <c r="CQ82" i="6"/>
  <c r="AG65" i="6"/>
  <c r="CQ65" i="6"/>
  <c r="AG78" i="6"/>
  <c r="CQ78" i="6"/>
  <c r="AG73" i="6"/>
  <c r="CQ73" i="6"/>
  <c r="AG91" i="6"/>
  <c r="CQ91" i="6"/>
  <c r="AG60" i="6"/>
  <c r="CQ60" i="6"/>
  <c r="CQ98" i="6"/>
  <c r="AG98" i="6"/>
  <c r="CQ95" i="6"/>
  <c r="AG95" i="6"/>
  <c r="AG90" i="6"/>
  <c r="CQ90" i="6"/>
  <c r="AG58" i="6"/>
  <c r="CQ58" i="6"/>
  <c r="AG84" i="6"/>
  <c r="CQ84" i="6"/>
  <c r="CQ99" i="6"/>
  <c r="AG99" i="6"/>
  <c r="AG85" i="6"/>
  <c r="CQ85" i="6"/>
  <c r="AG92" i="6"/>
  <c r="CQ92" i="6"/>
  <c r="AG69" i="6"/>
  <c r="CQ69" i="6"/>
  <c r="CQ67" i="6"/>
  <c r="AG67" i="6"/>
  <c r="AG72" i="6"/>
  <c r="CQ72" i="6"/>
  <c r="AG77" i="6"/>
  <c r="CQ77" i="6"/>
  <c r="CQ62" i="6"/>
  <c r="AG62" i="6"/>
  <c r="AG93" i="6"/>
  <c r="CQ93" i="6"/>
  <c r="AG50" i="6"/>
  <c r="CQ50" i="6"/>
  <c r="AG61" i="6"/>
  <c r="CQ61" i="6"/>
  <c r="CQ97" i="6"/>
  <c r="AG97" i="6"/>
  <c r="AG53" i="6"/>
  <c r="CQ53" i="6"/>
  <c r="AG76" i="6"/>
  <c r="CQ76" i="6"/>
  <c r="AG74" i="6"/>
  <c r="CQ74" i="6"/>
  <c r="AG87" i="6"/>
  <c r="CQ87" i="6"/>
  <c r="AG88" i="6"/>
  <c r="CQ88" i="6"/>
  <c r="AG54" i="6"/>
  <c r="CQ54" i="6"/>
  <c r="CQ68" i="6"/>
  <c r="AG68" i="6"/>
  <c r="CQ100" i="6"/>
  <c r="AG100" i="6"/>
  <c r="AG66" i="6"/>
  <c r="CQ66" i="6"/>
  <c r="AG75" i="6"/>
  <c r="CQ75" i="6"/>
  <c r="AG89" i="6"/>
  <c r="CQ89" i="6"/>
  <c r="AG71" i="6"/>
  <c r="CQ71" i="6"/>
  <c r="AG83" i="6"/>
  <c r="CQ83" i="6"/>
  <c r="CQ96" i="6"/>
  <c r="AG96" i="6"/>
  <c r="CQ63" i="6"/>
  <c r="AG63" i="6"/>
  <c r="AG57" i="6"/>
  <c r="CQ57" i="6"/>
  <c r="AG81" i="6"/>
  <c r="CQ81" i="6"/>
  <c r="CQ52" i="6"/>
  <c r="AG52" i="6"/>
  <c r="AG56" i="6"/>
  <c r="CQ56" i="6"/>
  <c r="CQ51" i="6"/>
  <c r="AG51" i="6"/>
  <c r="BU3" i="6"/>
  <c r="AG11" i="6"/>
  <c r="AG32" i="6"/>
  <c r="CQ32" i="6"/>
  <c r="T32" i="6" s="1"/>
  <c r="AG18" i="6"/>
  <c r="CQ18" i="6"/>
  <c r="T18" i="6" s="1"/>
  <c r="AG39" i="6"/>
  <c r="CQ39" i="6"/>
  <c r="T39" i="6" s="1"/>
  <c r="CQ35" i="6"/>
  <c r="T35" i="6" s="1"/>
  <c r="AG35" i="6"/>
  <c r="AG15" i="6"/>
  <c r="CQ15" i="6"/>
  <c r="T15" i="6" s="1"/>
  <c r="AG47" i="6"/>
  <c r="CQ47" i="6"/>
  <c r="CQ46" i="6"/>
  <c r="T46" i="6" s="1"/>
  <c r="AG46" i="6"/>
  <c r="CQ23" i="6"/>
  <c r="T23" i="6" s="1"/>
  <c r="AG23" i="6"/>
  <c r="CQ30" i="6"/>
  <c r="T30" i="6" s="1"/>
  <c r="AG30" i="6"/>
  <c r="AG26" i="6"/>
  <c r="CQ26" i="6"/>
  <c r="T26" i="6" s="1"/>
  <c r="CQ19" i="6"/>
  <c r="T19" i="6" s="1"/>
  <c r="AG19" i="6"/>
  <c r="AG42" i="6"/>
  <c r="CQ42" i="6"/>
  <c r="T42" i="6" s="1"/>
  <c r="CQ34" i="6"/>
  <c r="T34" i="6" s="1"/>
  <c r="AG34" i="6"/>
  <c r="CQ28" i="6"/>
  <c r="T28" i="6" s="1"/>
  <c r="AG28" i="6"/>
  <c r="CQ20" i="6"/>
  <c r="T20" i="6" s="1"/>
  <c r="AG20" i="6"/>
  <c r="CQ27" i="6"/>
  <c r="T27" i="6" s="1"/>
  <c r="AG27" i="6"/>
  <c r="AG44" i="6"/>
  <c r="CQ44" i="6"/>
  <c r="T44" i="6" s="1"/>
  <c r="AG38" i="6"/>
  <c r="CQ38" i="6"/>
  <c r="T38" i="6" s="1"/>
  <c r="CQ13" i="6"/>
  <c r="T13" i="6" s="1"/>
  <c r="AG13" i="6"/>
  <c r="CQ24" i="6"/>
  <c r="T24" i="6" s="1"/>
  <c r="AG24" i="6"/>
  <c r="AG45" i="6"/>
  <c r="CQ45" i="6"/>
  <c r="T45" i="6" s="1"/>
  <c r="CQ21" i="6"/>
  <c r="T21" i="6" s="1"/>
  <c r="AG21" i="6"/>
  <c r="CQ31" i="6"/>
  <c r="T31" i="6" s="1"/>
  <c r="AG31" i="6"/>
  <c r="AG48" i="6"/>
  <c r="CQ48" i="6"/>
  <c r="AG49" i="6"/>
  <c r="CQ49" i="6"/>
  <c r="AG33" i="6"/>
  <c r="CQ33" i="6"/>
  <c r="T33" i="6" s="1"/>
  <c r="CQ29" i="6"/>
  <c r="T29" i="6" s="1"/>
  <c r="AG29" i="6"/>
  <c r="CQ16" i="6"/>
  <c r="T16" i="6" s="1"/>
  <c r="AG16" i="6"/>
  <c r="AG25" i="6"/>
  <c r="CQ25" i="6"/>
  <c r="T25" i="6" s="1"/>
  <c r="CQ14" i="6"/>
  <c r="T14" i="6" s="1"/>
  <c r="AG14" i="6"/>
  <c r="AG22" i="6"/>
  <c r="CQ22" i="6"/>
  <c r="T22" i="6" s="1"/>
  <c r="AG17" i="6"/>
  <c r="CQ17" i="6"/>
  <c r="T17" i="6" s="1"/>
  <c r="AG36" i="6"/>
  <c r="CQ36" i="6"/>
  <c r="T36" i="6" s="1"/>
  <c r="AG37" i="6"/>
  <c r="CQ37" i="6"/>
  <c r="T37" i="6" s="1"/>
  <c r="AG40" i="6"/>
  <c r="CQ40" i="6"/>
  <c r="T40" i="6" s="1"/>
  <c r="AG43" i="6"/>
  <c r="CQ43" i="6"/>
  <c r="T43" i="6" s="1"/>
  <c r="AG12" i="6"/>
  <c r="CQ12" i="6"/>
  <c r="T12" i="6" s="1"/>
  <c r="CQ41" i="6"/>
  <c r="AG41" i="6"/>
  <c r="CX3" i="6"/>
  <c r="CY3" i="6"/>
  <c r="CW3" i="6"/>
  <c r="CV3" i="6"/>
  <c r="CU3" i="6"/>
  <c r="AQ8" i="6"/>
  <c r="AK8" i="6"/>
  <c r="AH8" i="6"/>
  <c r="AI8" i="6"/>
  <c r="AR8" i="6"/>
  <c r="AL8" i="6"/>
  <c r="AM8" i="6"/>
  <c r="AS8" i="6"/>
  <c r="AP8" i="6"/>
  <c r="AT8" i="6"/>
  <c r="AJ8" i="6"/>
  <c r="AN8" i="6"/>
  <c r="T56" i="6" l="1"/>
  <c r="Q56" i="6"/>
  <c r="T89" i="6"/>
  <c r="Q89" i="6"/>
  <c r="T74" i="6"/>
  <c r="Q74" i="6"/>
  <c r="T61" i="6"/>
  <c r="Q61" i="6"/>
  <c r="T77" i="6"/>
  <c r="Q77" i="6"/>
  <c r="T58" i="6"/>
  <c r="Q58" i="6"/>
  <c r="T60" i="6"/>
  <c r="Q60" i="6"/>
  <c r="T65" i="6"/>
  <c r="Q65" i="6"/>
  <c r="T59" i="6"/>
  <c r="Q59" i="6"/>
  <c r="T80" i="6"/>
  <c r="Q80" i="6"/>
  <c r="T68" i="6"/>
  <c r="Q68" i="6"/>
  <c r="T67" i="6"/>
  <c r="Q67" i="6"/>
  <c r="T99" i="6"/>
  <c r="Q99" i="6"/>
  <c r="T57" i="6"/>
  <c r="Q57" i="6"/>
  <c r="T71" i="6"/>
  <c r="Q71" i="6"/>
  <c r="T75" i="6"/>
  <c r="Q75" i="6"/>
  <c r="T54" i="6"/>
  <c r="Q54" i="6"/>
  <c r="T87" i="6"/>
  <c r="Q87" i="6"/>
  <c r="T76" i="6"/>
  <c r="Q76" i="6"/>
  <c r="T50" i="6"/>
  <c r="T72" i="6"/>
  <c r="Q72" i="6"/>
  <c r="T69" i="6"/>
  <c r="Q69" i="6"/>
  <c r="T85" i="6"/>
  <c r="Q85" i="6"/>
  <c r="T84" i="6"/>
  <c r="Q84" i="6"/>
  <c r="T90" i="6"/>
  <c r="Q90" i="6"/>
  <c r="T91" i="6"/>
  <c r="Q91" i="6"/>
  <c r="T78" i="6"/>
  <c r="Q78" i="6"/>
  <c r="T82" i="6"/>
  <c r="Q82" i="6"/>
  <c r="T79" i="6"/>
  <c r="Q79" i="6"/>
  <c r="T55" i="6"/>
  <c r="Q55" i="6"/>
  <c r="T86" i="6"/>
  <c r="Q86" i="6"/>
  <c r="T81" i="6"/>
  <c r="Q81" i="6"/>
  <c r="T83" i="6"/>
  <c r="Q83" i="6"/>
  <c r="T66" i="6"/>
  <c r="Q66" i="6"/>
  <c r="T88" i="6"/>
  <c r="Q88" i="6"/>
  <c r="T53" i="6"/>
  <c r="T93" i="6"/>
  <c r="Q93" i="6"/>
  <c r="T92" i="6"/>
  <c r="Q92" i="6"/>
  <c r="T73" i="6"/>
  <c r="Q73" i="6"/>
  <c r="T70" i="6"/>
  <c r="Q70" i="6"/>
  <c r="T94" i="6"/>
  <c r="Q94" i="6"/>
  <c r="T63" i="6"/>
  <c r="Q63" i="6"/>
  <c r="T95" i="6"/>
  <c r="Q95" i="6"/>
  <c r="T51" i="6"/>
  <c r="T52" i="6"/>
  <c r="T96" i="6"/>
  <c r="Q96" i="6"/>
  <c r="T100" i="6"/>
  <c r="Q100" i="6"/>
  <c r="T97" i="6"/>
  <c r="Q97" i="6"/>
  <c r="T62" i="6"/>
  <c r="Q62" i="6"/>
  <c r="T98" i="6"/>
  <c r="Q98" i="6"/>
  <c r="T64" i="6"/>
  <c r="Q64" i="6"/>
  <c r="CY54" i="6"/>
  <c r="CY67" i="6"/>
  <c r="CY53" i="6"/>
  <c r="CY64" i="6"/>
  <c r="CY95" i="6"/>
  <c r="CY96" i="6"/>
  <c r="CY97" i="6"/>
  <c r="CY98" i="6"/>
  <c r="CY99" i="6"/>
  <c r="CY100" i="6"/>
  <c r="CY65" i="6"/>
  <c r="CY63" i="6"/>
  <c r="CY94" i="6"/>
  <c r="CY91" i="6"/>
  <c r="CY83" i="6"/>
  <c r="CY92" i="6"/>
  <c r="CY85" i="6"/>
  <c r="CY90" i="6"/>
  <c r="CY56" i="6"/>
  <c r="CY79" i="6"/>
  <c r="CY61" i="6"/>
  <c r="CY77" i="6"/>
  <c r="CY87" i="6"/>
  <c r="CY86" i="6"/>
  <c r="CY80" i="6"/>
  <c r="CY52" i="6"/>
  <c r="CY66" i="6"/>
  <c r="CY55" i="6"/>
  <c r="CY88" i="6"/>
  <c r="CY81" i="6"/>
  <c r="CY93" i="6"/>
  <c r="CY70" i="6"/>
  <c r="CY73" i="6"/>
  <c r="CY82" i="6"/>
  <c r="CY75" i="6"/>
  <c r="CY69" i="6"/>
  <c r="CY59" i="6"/>
  <c r="CY78" i="6"/>
  <c r="CY50" i="6"/>
  <c r="CY89" i="6"/>
  <c r="CY76" i="6"/>
  <c r="CY74" i="6"/>
  <c r="CY72" i="6"/>
  <c r="CY62" i="6"/>
  <c r="CY58" i="6"/>
  <c r="CY71" i="6"/>
  <c r="CY84" i="6"/>
  <c r="CY57" i="6"/>
  <c r="CY68" i="6"/>
  <c r="CY51" i="6"/>
  <c r="CY60" i="6"/>
  <c r="CX55" i="6"/>
  <c r="CX59" i="6"/>
  <c r="CX60" i="6"/>
  <c r="CX61" i="6"/>
  <c r="CX62" i="6"/>
  <c r="CX58" i="6"/>
  <c r="CX64" i="6"/>
  <c r="CX67" i="6"/>
  <c r="CX63" i="6"/>
  <c r="CX76" i="6"/>
  <c r="CX80" i="6"/>
  <c r="CX57" i="6"/>
  <c r="CX86" i="6"/>
  <c r="CX90" i="6"/>
  <c r="CX85" i="6"/>
  <c r="CX89" i="6"/>
  <c r="CX71" i="6"/>
  <c r="CX50" i="6"/>
  <c r="CX83" i="6"/>
  <c r="CX100" i="6"/>
  <c r="CX96" i="6"/>
  <c r="CX92" i="6"/>
  <c r="CX84" i="6"/>
  <c r="CX68" i="6"/>
  <c r="CX66" i="6"/>
  <c r="CX54" i="6"/>
  <c r="CX91" i="6"/>
  <c r="CX98" i="6"/>
  <c r="CX88" i="6"/>
  <c r="CX79" i="6"/>
  <c r="CX74" i="6"/>
  <c r="CX82" i="6"/>
  <c r="CX97" i="6"/>
  <c r="CX52" i="6"/>
  <c r="CX93" i="6"/>
  <c r="CX87" i="6"/>
  <c r="CX70" i="6"/>
  <c r="CX99" i="6"/>
  <c r="CX95" i="6"/>
  <c r="CX75" i="6"/>
  <c r="CX69" i="6"/>
  <c r="CX65" i="6"/>
  <c r="CX53" i="6"/>
  <c r="CX77" i="6"/>
  <c r="CX81" i="6"/>
  <c r="CX78" i="6"/>
  <c r="CX51" i="6"/>
  <c r="CX73" i="6"/>
  <c r="CX94" i="6"/>
  <c r="CX56" i="6"/>
  <c r="CX72" i="6"/>
  <c r="CV51" i="6"/>
  <c r="CV52" i="6"/>
  <c r="CV63" i="6"/>
  <c r="CV66" i="6"/>
  <c r="CV67" i="6"/>
  <c r="CV69" i="6"/>
  <c r="CV79" i="6"/>
  <c r="CV75" i="6"/>
  <c r="CV96" i="6"/>
  <c r="CV97" i="6"/>
  <c r="CV100" i="6"/>
  <c r="CV70" i="6"/>
  <c r="CV93" i="6"/>
  <c r="CV95" i="6"/>
  <c r="CV98" i="6"/>
  <c r="CV99" i="6"/>
  <c r="CV77" i="6"/>
  <c r="CV87" i="6"/>
  <c r="CV84" i="6"/>
  <c r="CV78" i="6"/>
  <c r="CV86" i="6"/>
  <c r="CV82" i="6"/>
  <c r="CV65" i="6"/>
  <c r="CV59" i="6"/>
  <c r="CV60" i="6"/>
  <c r="CV91" i="6"/>
  <c r="CV83" i="6"/>
  <c r="CV64" i="6"/>
  <c r="CV76" i="6"/>
  <c r="CV61" i="6"/>
  <c r="CV53" i="6"/>
  <c r="CV71" i="6"/>
  <c r="CV62" i="6"/>
  <c r="CV55" i="6"/>
  <c r="CV88" i="6"/>
  <c r="CV81" i="6"/>
  <c r="CV50" i="6"/>
  <c r="CV74" i="6"/>
  <c r="CV73" i="6"/>
  <c r="CV56" i="6"/>
  <c r="CV72" i="6"/>
  <c r="CV54" i="6"/>
  <c r="CV92" i="6"/>
  <c r="CV85" i="6"/>
  <c r="CV90" i="6"/>
  <c r="CV58" i="6"/>
  <c r="CV94" i="6"/>
  <c r="CV68" i="6"/>
  <c r="CV89" i="6"/>
  <c r="CV80" i="6"/>
  <c r="CV57" i="6"/>
  <c r="CU51" i="6"/>
  <c r="CU52" i="6"/>
  <c r="CU60" i="6"/>
  <c r="CU63" i="6"/>
  <c r="CU64" i="6"/>
  <c r="CU53" i="6"/>
  <c r="CU67" i="6"/>
  <c r="CU61" i="6"/>
  <c r="CU66" i="6"/>
  <c r="CU62" i="6"/>
  <c r="CU99" i="6"/>
  <c r="CU96" i="6"/>
  <c r="CU88" i="6"/>
  <c r="CU78" i="6"/>
  <c r="CU50" i="6"/>
  <c r="CU76" i="6"/>
  <c r="CU74" i="6"/>
  <c r="CU54" i="6"/>
  <c r="CU72" i="6"/>
  <c r="CU58" i="6"/>
  <c r="CU81" i="6"/>
  <c r="CU89" i="6"/>
  <c r="CU73" i="6"/>
  <c r="CU59" i="6"/>
  <c r="CU87" i="6"/>
  <c r="CU84" i="6"/>
  <c r="CU86" i="6"/>
  <c r="CU56" i="6"/>
  <c r="CU98" i="6"/>
  <c r="CU97" i="6"/>
  <c r="CU77" i="6"/>
  <c r="CU91" i="6"/>
  <c r="CU83" i="6"/>
  <c r="CU71" i="6"/>
  <c r="CU92" i="6"/>
  <c r="CU85" i="6"/>
  <c r="CU65" i="6"/>
  <c r="CU90" i="6"/>
  <c r="CU80" i="6"/>
  <c r="CU57" i="6"/>
  <c r="CU68" i="6"/>
  <c r="CU55" i="6"/>
  <c r="CU94" i="6"/>
  <c r="CU93" i="6"/>
  <c r="CU70" i="6"/>
  <c r="CU82" i="6"/>
  <c r="CU75" i="6"/>
  <c r="CU69" i="6"/>
  <c r="CU95" i="6"/>
  <c r="CU100" i="6"/>
  <c r="CU79" i="6"/>
  <c r="CW63" i="6"/>
  <c r="CW59" i="6"/>
  <c r="CW58" i="6"/>
  <c r="CW60" i="6"/>
  <c r="CW62" i="6"/>
  <c r="CW55" i="6"/>
  <c r="CW68" i="6"/>
  <c r="CW69" i="6"/>
  <c r="CW72" i="6"/>
  <c r="CW96" i="6"/>
  <c r="CW98" i="6"/>
  <c r="CW100" i="6"/>
  <c r="CW61" i="6"/>
  <c r="CW74" i="6"/>
  <c r="CW85" i="6"/>
  <c r="CW89" i="6"/>
  <c r="CW81" i="6"/>
  <c r="CW84" i="6"/>
  <c r="CW88" i="6"/>
  <c r="CW92" i="6"/>
  <c r="CW93" i="6"/>
  <c r="CW95" i="6"/>
  <c r="CW97" i="6"/>
  <c r="CW99" i="6"/>
  <c r="CW71" i="6"/>
  <c r="CW70" i="6"/>
  <c r="CW75" i="6"/>
  <c r="CW80" i="6"/>
  <c r="CW51" i="6"/>
  <c r="CW86" i="6"/>
  <c r="CW50" i="6"/>
  <c r="CW73" i="6"/>
  <c r="CW64" i="6"/>
  <c r="CW90" i="6"/>
  <c r="CW87" i="6"/>
  <c r="CW66" i="6"/>
  <c r="CW65" i="6"/>
  <c r="CW77" i="6"/>
  <c r="CW94" i="6"/>
  <c r="CW78" i="6"/>
  <c r="CW91" i="6"/>
  <c r="CW83" i="6"/>
  <c r="CW79" i="6"/>
  <c r="CW57" i="6"/>
  <c r="CW52" i="6"/>
  <c r="CW82" i="6"/>
  <c r="CW56" i="6"/>
  <c r="CW67" i="6"/>
  <c r="CW54" i="6"/>
  <c r="CW76" i="6"/>
  <c r="CW53" i="6"/>
  <c r="CV13" i="6"/>
  <c r="CV12" i="6"/>
  <c r="CW12" i="6"/>
  <c r="CW13" i="6"/>
  <c r="CY12" i="6"/>
  <c r="CY13" i="6"/>
  <c r="CU13" i="6"/>
  <c r="CU12" i="6"/>
  <c r="CX13" i="6"/>
  <c r="CX12" i="6"/>
  <c r="CY25" i="6"/>
  <c r="CY45" i="6"/>
  <c r="CY46" i="6"/>
  <c r="CY24" i="6"/>
  <c r="CY34" i="6"/>
  <c r="CY15" i="6"/>
  <c r="CY39" i="6"/>
  <c r="CY49" i="6"/>
  <c r="CY38" i="6"/>
  <c r="CY40" i="6"/>
  <c r="CY19" i="6"/>
  <c r="CY35" i="6"/>
  <c r="CY32" i="6"/>
  <c r="CY18" i="6"/>
  <c r="CY20" i="6"/>
  <c r="CY47" i="6"/>
  <c r="CY33" i="6"/>
  <c r="CY22" i="6"/>
  <c r="CY43" i="6"/>
  <c r="CY44" i="6"/>
  <c r="CY36" i="6"/>
  <c r="CY48" i="6"/>
  <c r="CY41" i="6"/>
  <c r="CY26" i="6"/>
  <c r="CY17" i="6"/>
  <c r="CY21" i="6"/>
  <c r="CY14" i="6"/>
  <c r="CY30" i="6"/>
  <c r="CY27" i="6"/>
  <c r="CY42" i="6"/>
  <c r="CY37" i="6"/>
  <c r="CY31" i="6"/>
  <c r="CY23" i="6"/>
  <c r="CY16" i="6"/>
  <c r="CY29" i="6"/>
  <c r="CY28" i="6"/>
  <c r="T49" i="6"/>
  <c r="CU43" i="6"/>
  <c r="CU45" i="6"/>
  <c r="CU24" i="6"/>
  <c r="CU25" i="6"/>
  <c r="CU42" i="6"/>
  <c r="CU34" i="6"/>
  <c r="CU19" i="6"/>
  <c r="CU49" i="6"/>
  <c r="CU46" i="6"/>
  <c r="CU38" i="6"/>
  <c r="CU14" i="6"/>
  <c r="CU30" i="6"/>
  <c r="CU47" i="6"/>
  <c r="CU20" i="6"/>
  <c r="CU39" i="6"/>
  <c r="CU33" i="6"/>
  <c r="CU29" i="6"/>
  <c r="CU22" i="6"/>
  <c r="CU28" i="6"/>
  <c r="CU17" i="6"/>
  <c r="CU44" i="6"/>
  <c r="CU36" i="6"/>
  <c r="CU48" i="6"/>
  <c r="CU41" i="6"/>
  <c r="CU15" i="6"/>
  <c r="CU27" i="6"/>
  <c r="CU37" i="6"/>
  <c r="CU31" i="6"/>
  <c r="CU23" i="6"/>
  <c r="CU16" i="6"/>
  <c r="CU40" i="6"/>
  <c r="CU35" i="6"/>
  <c r="CU32" i="6"/>
  <c r="CU18" i="6"/>
  <c r="CU26" i="6"/>
  <c r="CU21" i="6"/>
  <c r="CX28" i="6"/>
  <c r="CX41" i="6"/>
  <c r="CX34" i="6"/>
  <c r="CX45" i="6"/>
  <c r="CX22" i="6"/>
  <c r="CX49" i="6"/>
  <c r="CX25" i="6"/>
  <c r="CX39" i="6"/>
  <c r="CX16" i="6"/>
  <c r="CX14" i="6"/>
  <c r="CX44" i="6"/>
  <c r="CX30" i="6"/>
  <c r="CX43" i="6"/>
  <c r="CX38" i="6"/>
  <c r="CX36" i="6"/>
  <c r="CX33" i="6"/>
  <c r="CX37" i="6"/>
  <c r="CX31" i="6"/>
  <c r="CX23" i="6"/>
  <c r="CX19" i="6"/>
  <c r="CX46" i="6"/>
  <c r="CX27" i="6"/>
  <c r="CX35" i="6"/>
  <c r="CX40" i="6"/>
  <c r="CX47" i="6"/>
  <c r="CX42" i="6"/>
  <c r="CX32" i="6"/>
  <c r="CX29" i="6"/>
  <c r="CX18" i="6"/>
  <c r="CX15" i="6"/>
  <c r="CX20" i="6"/>
  <c r="CX24" i="6"/>
  <c r="CX48" i="6"/>
  <c r="CX26" i="6"/>
  <c r="CX21" i="6"/>
  <c r="CX17" i="6"/>
  <c r="CV34" i="6"/>
  <c r="CV45" i="6"/>
  <c r="CV49" i="6"/>
  <c r="CV17" i="6"/>
  <c r="CV42" i="6"/>
  <c r="CV30" i="6"/>
  <c r="CV40" i="6"/>
  <c r="CV15" i="6"/>
  <c r="CV18" i="6"/>
  <c r="CV39" i="6"/>
  <c r="CV24" i="6"/>
  <c r="CV25" i="6"/>
  <c r="CV36" i="6"/>
  <c r="CV19" i="6"/>
  <c r="CV46" i="6"/>
  <c r="CV47" i="6"/>
  <c r="CV27" i="6"/>
  <c r="CV26" i="6"/>
  <c r="CV16" i="6"/>
  <c r="CV20" i="6"/>
  <c r="CV29" i="6"/>
  <c r="CV48" i="6"/>
  <c r="CV37" i="6"/>
  <c r="CV14" i="6"/>
  <c r="CV23" i="6"/>
  <c r="CV43" i="6"/>
  <c r="CV38" i="6"/>
  <c r="CV31" i="6"/>
  <c r="CV35" i="6"/>
  <c r="CV44" i="6"/>
  <c r="CV33" i="6"/>
  <c r="CV41" i="6"/>
  <c r="CV22" i="6"/>
  <c r="CV28" i="6"/>
  <c r="CV21" i="6"/>
  <c r="CV32" i="6"/>
  <c r="T48" i="6"/>
  <c r="T47" i="6"/>
  <c r="CW25" i="6"/>
  <c r="CW27" i="6"/>
  <c r="CW34" i="6"/>
  <c r="CW41" i="6"/>
  <c r="CW28" i="6"/>
  <c r="CW46" i="6"/>
  <c r="CW43" i="6"/>
  <c r="CW45" i="6"/>
  <c r="CW15" i="6"/>
  <c r="CW19" i="6"/>
  <c r="CW40" i="6"/>
  <c r="CW20" i="6"/>
  <c r="CW23" i="6"/>
  <c r="CW44" i="6"/>
  <c r="CW14" i="6"/>
  <c r="CW30" i="6"/>
  <c r="CW24" i="6"/>
  <c r="CW48" i="6"/>
  <c r="CW42" i="6"/>
  <c r="CW26" i="6"/>
  <c r="CW38" i="6"/>
  <c r="CW37" i="6"/>
  <c r="CW31" i="6"/>
  <c r="CW16" i="6"/>
  <c r="CW29" i="6"/>
  <c r="CW33" i="6"/>
  <c r="CW35" i="6"/>
  <c r="CW22" i="6"/>
  <c r="CW39" i="6"/>
  <c r="CW49" i="6"/>
  <c r="CW47" i="6"/>
  <c r="CW36" i="6"/>
  <c r="CW32" i="6"/>
  <c r="CW17" i="6"/>
  <c r="CW21" i="6"/>
  <c r="CW18" i="6"/>
  <c r="T41" i="6"/>
  <c r="CY11" i="6"/>
  <c r="CW11" i="6"/>
  <c r="CU11" i="6"/>
  <c r="CX11" i="6"/>
  <c r="CV11" i="6"/>
  <c r="T11" i="6"/>
  <c r="W6" i="3"/>
  <c r="F6" i="3" s="1"/>
  <c r="X6" i="3"/>
  <c r="E6" i="3" s="1"/>
  <c r="AC55" i="3"/>
  <c r="AB55" i="3"/>
  <c r="C55" i="3" s="1"/>
  <c r="X55" i="3"/>
  <c r="W55" i="3"/>
  <c r="B55" i="3"/>
  <c r="AC54" i="3"/>
  <c r="AB54" i="3"/>
  <c r="C54" i="3" s="1"/>
  <c r="X54" i="3"/>
  <c r="W54" i="3"/>
  <c r="B54" i="3"/>
  <c r="AC53" i="3"/>
  <c r="AB53" i="3"/>
  <c r="C53" i="3" s="1"/>
  <c r="X53" i="3"/>
  <c r="W53" i="3"/>
  <c r="B53" i="3"/>
  <c r="AC52" i="3"/>
  <c r="AB52" i="3"/>
  <c r="C52" i="3" s="1"/>
  <c r="X52" i="3"/>
  <c r="W52" i="3"/>
  <c r="B52" i="3"/>
  <c r="AC51" i="3"/>
  <c r="AB51" i="3"/>
  <c r="C51" i="3" s="1"/>
  <c r="X51" i="3"/>
  <c r="W51" i="3"/>
  <c r="B51" i="3"/>
  <c r="AC50" i="3"/>
  <c r="AB50" i="3"/>
  <c r="C50" i="3" s="1"/>
  <c r="X50" i="3"/>
  <c r="W50" i="3"/>
  <c r="B50" i="3"/>
  <c r="AC49" i="3"/>
  <c r="AB49" i="3"/>
  <c r="C49" i="3" s="1"/>
  <c r="X49" i="3"/>
  <c r="W49" i="3"/>
  <c r="B49" i="3"/>
  <c r="AC48" i="3"/>
  <c r="AB48" i="3"/>
  <c r="C48" i="3" s="1"/>
  <c r="X48" i="3"/>
  <c r="W48" i="3"/>
  <c r="B48" i="3"/>
  <c r="AC47" i="3"/>
  <c r="AB47" i="3"/>
  <c r="C47" i="3" s="1"/>
  <c r="X47" i="3"/>
  <c r="W47" i="3"/>
  <c r="B47" i="3"/>
  <c r="AC46" i="3"/>
  <c r="AB46" i="3"/>
  <c r="C46" i="3" s="1"/>
  <c r="X46" i="3"/>
  <c r="W46" i="3"/>
  <c r="B46" i="3"/>
  <c r="AC45" i="3"/>
  <c r="AB45" i="3"/>
  <c r="C45" i="3" s="1"/>
  <c r="X45" i="3"/>
  <c r="W45" i="3"/>
  <c r="B45" i="3"/>
  <c r="AC44" i="3"/>
  <c r="AB44" i="3"/>
  <c r="C44" i="3" s="1"/>
  <c r="X44" i="3"/>
  <c r="W44" i="3"/>
  <c r="B44" i="3"/>
  <c r="AC43" i="3"/>
  <c r="AB43" i="3"/>
  <c r="C43" i="3" s="1"/>
  <c r="X43" i="3"/>
  <c r="W43" i="3"/>
  <c r="B43" i="3"/>
  <c r="AC42" i="3"/>
  <c r="AB42" i="3"/>
  <c r="C42" i="3" s="1"/>
  <c r="X42" i="3"/>
  <c r="W42" i="3"/>
  <c r="B42" i="3"/>
  <c r="AC41" i="3"/>
  <c r="AB41" i="3"/>
  <c r="C41" i="3" s="1"/>
  <c r="X41" i="3"/>
  <c r="E41" i="3" s="1"/>
  <c r="W41" i="3"/>
  <c r="F41" i="3" s="1"/>
  <c r="B41" i="3"/>
  <c r="AC40" i="3"/>
  <c r="AB40" i="3"/>
  <c r="C40" i="3" s="1"/>
  <c r="X40" i="3"/>
  <c r="W40" i="3"/>
  <c r="B40" i="3"/>
  <c r="AC39" i="3"/>
  <c r="AB39" i="3"/>
  <c r="C39" i="3" s="1"/>
  <c r="X39" i="3"/>
  <c r="W39" i="3"/>
  <c r="B39" i="3"/>
  <c r="AC38" i="3"/>
  <c r="AB38" i="3"/>
  <c r="C38" i="3" s="1"/>
  <c r="X38" i="3"/>
  <c r="W38" i="3"/>
  <c r="B38" i="3"/>
  <c r="AC37" i="3"/>
  <c r="AB37" i="3"/>
  <c r="C37" i="3" s="1"/>
  <c r="X37" i="3"/>
  <c r="W37" i="3"/>
  <c r="B37" i="3"/>
  <c r="AC36" i="3"/>
  <c r="AB36" i="3"/>
  <c r="C36" i="3" s="1"/>
  <c r="X36" i="3"/>
  <c r="W36" i="3"/>
  <c r="B36" i="3"/>
  <c r="AC35" i="3"/>
  <c r="AB35" i="3"/>
  <c r="C35" i="3" s="1"/>
  <c r="X35" i="3"/>
  <c r="W35" i="3"/>
  <c r="B35" i="3"/>
  <c r="AC34" i="3"/>
  <c r="AB34" i="3"/>
  <c r="C34" i="3" s="1"/>
  <c r="X34" i="3"/>
  <c r="W34" i="3"/>
  <c r="B34" i="3"/>
  <c r="AC33" i="3"/>
  <c r="AB33" i="3"/>
  <c r="C33" i="3" s="1"/>
  <c r="X33" i="3"/>
  <c r="E33" i="3" s="1"/>
  <c r="W33" i="3"/>
  <c r="F33" i="3" s="1"/>
  <c r="B33" i="3"/>
  <c r="AC32" i="3"/>
  <c r="AB32" i="3"/>
  <c r="C32" i="3" s="1"/>
  <c r="X32" i="3"/>
  <c r="E32" i="3" s="1"/>
  <c r="W32" i="3"/>
  <c r="F32" i="3" s="1"/>
  <c r="B32" i="3"/>
  <c r="AC31" i="3"/>
  <c r="AB31" i="3"/>
  <c r="C31" i="3" s="1"/>
  <c r="X31" i="3"/>
  <c r="W31" i="3"/>
  <c r="B31" i="3"/>
  <c r="AC30" i="3"/>
  <c r="AB30" i="3"/>
  <c r="C30" i="3" s="1"/>
  <c r="X30" i="3"/>
  <c r="W30" i="3"/>
  <c r="B30" i="3"/>
  <c r="AC29" i="3"/>
  <c r="AB29" i="3"/>
  <c r="C29" i="3" s="1"/>
  <c r="X29" i="3"/>
  <c r="E29" i="3" s="1"/>
  <c r="W29" i="3"/>
  <c r="F29" i="3" s="1"/>
  <c r="AC28" i="3"/>
  <c r="AB28" i="3"/>
  <c r="C28" i="3" s="1"/>
  <c r="X28" i="3"/>
  <c r="W28" i="3"/>
  <c r="B28" i="3"/>
  <c r="AC27" i="3"/>
  <c r="AB27" i="3"/>
  <c r="C27" i="3" s="1"/>
  <c r="X27" i="3"/>
  <c r="W27" i="3"/>
  <c r="B27" i="3"/>
  <c r="AC26" i="3"/>
  <c r="AB26" i="3"/>
  <c r="C26" i="3" s="1"/>
  <c r="X26" i="3"/>
  <c r="E26" i="3" s="1"/>
  <c r="W26" i="3"/>
  <c r="F26" i="3" s="1"/>
  <c r="AC25" i="3"/>
  <c r="AB25" i="3"/>
  <c r="C25" i="3" s="1"/>
  <c r="X25" i="3"/>
  <c r="E25" i="3" s="1"/>
  <c r="W25" i="3"/>
  <c r="F25" i="3" s="1"/>
  <c r="AC24" i="3"/>
  <c r="AB24" i="3"/>
  <c r="C24" i="3" s="1"/>
  <c r="X24" i="3"/>
  <c r="E24" i="3" s="1"/>
  <c r="W24" i="3"/>
  <c r="F24" i="3" s="1"/>
  <c r="AC23" i="3"/>
  <c r="AB23" i="3"/>
  <c r="C23" i="3" s="1"/>
  <c r="X23" i="3"/>
  <c r="E23" i="3" s="1"/>
  <c r="W23" i="3"/>
  <c r="F23" i="3" s="1"/>
  <c r="AC22" i="3"/>
  <c r="AB22" i="3"/>
  <c r="C22" i="3" s="1"/>
  <c r="X22" i="3"/>
  <c r="E22" i="3" s="1"/>
  <c r="W22" i="3"/>
  <c r="F22" i="3" s="1"/>
  <c r="AC21" i="3"/>
  <c r="AB21" i="3"/>
  <c r="C21" i="3" s="1"/>
  <c r="X21" i="3"/>
  <c r="E21" i="3" s="1"/>
  <c r="W21" i="3"/>
  <c r="F21" i="3" s="1"/>
  <c r="AC20" i="3"/>
  <c r="AB20" i="3"/>
  <c r="C20" i="3" s="1"/>
  <c r="X20" i="3"/>
  <c r="E20" i="3" s="1"/>
  <c r="W20" i="3"/>
  <c r="F20" i="3" s="1"/>
  <c r="AC19" i="3"/>
  <c r="AB19" i="3"/>
  <c r="C19" i="3" s="1"/>
  <c r="X19" i="3"/>
  <c r="E19" i="3" s="1"/>
  <c r="W19" i="3"/>
  <c r="F19" i="3" s="1"/>
  <c r="AC18" i="3"/>
  <c r="AB18" i="3"/>
  <c r="C18" i="3" s="1"/>
  <c r="X18" i="3"/>
  <c r="E18" i="3" s="1"/>
  <c r="W18" i="3"/>
  <c r="F18" i="3" s="1"/>
  <c r="AC17" i="3"/>
  <c r="AB17" i="3"/>
  <c r="C17" i="3" s="1"/>
  <c r="X17" i="3"/>
  <c r="E17" i="3" s="1"/>
  <c r="W17" i="3"/>
  <c r="F17" i="3" s="1"/>
  <c r="AC16" i="3"/>
  <c r="AB16" i="3"/>
  <c r="C16" i="3" s="1"/>
  <c r="X16" i="3"/>
  <c r="E16" i="3" s="1"/>
  <c r="W16" i="3"/>
  <c r="F16" i="3" s="1"/>
  <c r="AC15" i="3"/>
  <c r="AB15" i="3"/>
  <c r="C15" i="3" s="1"/>
  <c r="X15" i="3"/>
  <c r="E15" i="3" s="1"/>
  <c r="W15" i="3"/>
  <c r="F15" i="3" s="1"/>
  <c r="AC14" i="3"/>
  <c r="AB14" i="3"/>
  <c r="C14" i="3" s="1"/>
  <c r="X14" i="3"/>
  <c r="E14" i="3" s="1"/>
  <c r="W14" i="3"/>
  <c r="F14" i="3" s="1"/>
  <c r="AC13" i="3"/>
  <c r="AB13" i="3"/>
  <c r="C13" i="3" s="1"/>
  <c r="X13" i="3"/>
  <c r="E13" i="3" s="1"/>
  <c r="W13" i="3"/>
  <c r="F13" i="3" s="1"/>
  <c r="AC12" i="3"/>
  <c r="AB12" i="3"/>
  <c r="C12" i="3" s="1"/>
  <c r="X12" i="3"/>
  <c r="E12" i="3" s="1"/>
  <c r="W12" i="3"/>
  <c r="F12" i="3" s="1"/>
  <c r="AC11" i="3"/>
  <c r="AB11" i="3"/>
  <c r="C11" i="3" s="1"/>
  <c r="X11" i="3"/>
  <c r="E11" i="3" s="1"/>
  <c r="W11" i="3"/>
  <c r="F11" i="3" s="1"/>
  <c r="AC10" i="3"/>
  <c r="AB10" i="3"/>
  <c r="C10" i="3" s="1"/>
  <c r="X10" i="3"/>
  <c r="E10" i="3" s="1"/>
  <c r="W10" i="3"/>
  <c r="F10" i="3" s="1"/>
  <c r="AC9" i="3"/>
  <c r="AB9" i="3"/>
  <c r="C9" i="3" s="1"/>
  <c r="X9" i="3"/>
  <c r="E9" i="3" s="1"/>
  <c r="W9" i="3"/>
  <c r="F9" i="3" s="1"/>
  <c r="AC8" i="3"/>
  <c r="AB8" i="3"/>
  <c r="C8" i="3" s="1"/>
  <c r="X8" i="3"/>
  <c r="E8" i="3" s="1"/>
  <c r="W8" i="3"/>
  <c r="F8" i="3" s="1"/>
  <c r="AC7" i="3"/>
  <c r="AB7" i="3"/>
  <c r="C7" i="3" s="1"/>
  <c r="X7" i="3"/>
  <c r="E7" i="3" s="1"/>
  <c r="W7" i="3"/>
  <c r="F7" i="3" s="1"/>
  <c r="AC6" i="3"/>
  <c r="AB6" i="3"/>
  <c r="C6" i="3" s="1"/>
  <c r="E55" i="3" l="1"/>
  <c r="AG55" i="3"/>
  <c r="AI55" i="3" s="1"/>
  <c r="E51" i="3"/>
  <c r="AG51" i="3"/>
  <c r="AI51" i="3" s="1"/>
  <c r="F53" i="3"/>
  <c r="AF53" i="3"/>
  <c r="AJ53" i="3" s="1"/>
  <c r="F50" i="3"/>
  <c r="AF50" i="3"/>
  <c r="AJ50" i="3" s="1"/>
  <c r="E53" i="3"/>
  <c r="AG53" i="3"/>
  <c r="AI53" i="3" s="1"/>
  <c r="E50" i="3"/>
  <c r="AG50" i="3"/>
  <c r="AI50" i="3" s="1"/>
  <c r="F55" i="3"/>
  <c r="AF55" i="3"/>
  <c r="AJ55" i="3" s="1"/>
  <c r="F52" i="3"/>
  <c r="AF52" i="3"/>
  <c r="AJ52" i="3" s="1"/>
  <c r="AH52" i="3" s="1"/>
  <c r="E52" i="3"/>
  <c r="AG52" i="3"/>
  <c r="AI52" i="3" s="1"/>
  <c r="F54" i="3"/>
  <c r="AF54" i="3"/>
  <c r="AJ54" i="3" s="1"/>
  <c r="F51" i="3"/>
  <c r="AF51" i="3"/>
  <c r="AJ51" i="3" s="1"/>
  <c r="E54" i="3"/>
  <c r="AG54" i="3"/>
  <c r="AI54" i="3" s="1"/>
  <c r="E45" i="3"/>
  <c r="AG45" i="3"/>
  <c r="AI45" i="3" s="1"/>
  <c r="E49" i="3"/>
  <c r="AG49" i="3"/>
  <c r="AI49" i="3" s="1"/>
  <c r="E43" i="3"/>
  <c r="AG43" i="3"/>
  <c r="AI43" i="3" s="1"/>
  <c r="F44" i="3"/>
  <c r="AF44" i="3"/>
  <c r="AJ44" i="3" s="1"/>
  <c r="E47" i="3"/>
  <c r="AG47" i="3"/>
  <c r="AI47" i="3" s="1"/>
  <c r="F48" i="3"/>
  <c r="AF48" i="3"/>
  <c r="AJ48" i="3" s="1"/>
  <c r="E44" i="3"/>
  <c r="AG44" i="3"/>
  <c r="AI44" i="3" s="1"/>
  <c r="F45" i="3"/>
  <c r="AF45" i="3"/>
  <c r="AJ45" i="3" s="1"/>
  <c r="E48" i="3"/>
  <c r="AG48" i="3"/>
  <c r="AI48" i="3" s="1"/>
  <c r="F49" i="3"/>
  <c r="AF49" i="3"/>
  <c r="AJ49" i="3" s="1"/>
  <c r="F46" i="3"/>
  <c r="AF46" i="3"/>
  <c r="AJ46" i="3" s="1"/>
  <c r="F43" i="3"/>
  <c r="AF43" i="3"/>
  <c r="AJ43" i="3" s="1"/>
  <c r="E46" i="3"/>
  <c r="AG46" i="3"/>
  <c r="AI46" i="3" s="1"/>
  <c r="F47" i="3"/>
  <c r="AF47" i="3"/>
  <c r="AJ47" i="3" s="1"/>
  <c r="AG8" i="3"/>
  <c r="AI8" i="3" s="1"/>
  <c r="AF17" i="3"/>
  <c r="AJ17" i="3" s="1"/>
  <c r="AF21" i="3"/>
  <c r="AJ21" i="3" s="1"/>
  <c r="AF25" i="3"/>
  <c r="AJ25" i="3" s="1"/>
  <c r="F37" i="3"/>
  <c r="AF37" i="3"/>
  <c r="AJ37" i="3" s="1"/>
  <c r="AG9" i="3"/>
  <c r="AI9" i="3" s="1"/>
  <c r="AF14" i="3"/>
  <c r="AJ14" i="3" s="1"/>
  <c r="AG17" i="3"/>
  <c r="AI17" i="3" s="1"/>
  <c r="AF18" i="3"/>
  <c r="AJ18" i="3" s="1"/>
  <c r="AG21" i="3"/>
  <c r="AI21" i="3" s="1"/>
  <c r="AF22" i="3"/>
  <c r="AJ22" i="3" s="1"/>
  <c r="AG25" i="3"/>
  <c r="AI25" i="3" s="1"/>
  <c r="F30" i="3"/>
  <c r="AF30" i="3"/>
  <c r="AJ30" i="3" s="1"/>
  <c r="AG33" i="3"/>
  <c r="AI33" i="3" s="1"/>
  <c r="E37" i="3"/>
  <c r="AG37" i="3"/>
  <c r="AI37" i="3" s="1"/>
  <c r="F38" i="3"/>
  <c r="AF38" i="3"/>
  <c r="AJ38" i="3" s="1"/>
  <c r="F42" i="3"/>
  <c r="AF42" i="3"/>
  <c r="AJ42" i="3" s="1"/>
  <c r="AF7" i="3"/>
  <c r="AJ7" i="3" s="1"/>
  <c r="AG10" i="3"/>
  <c r="AI10" i="3" s="1"/>
  <c r="AF11" i="3"/>
  <c r="AJ11" i="3" s="1"/>
  <c r="AG14" i="3"/>
  <c r="AI14" i="3" s="1"/>
  <c r="AF15" i="3"/>
  <c r="AJ15" i="3" s="1"/>
  <c r="AG18" i="3"/>
  <c r="AI18" i="3" s="1"/>
  <c r="AF19" i="3"/>
  <c r="AJ19" i="3" s="1"/>
  <c r="AG22" i="3"/>
  <c r="AI22" i="3" s="1"/>
  <c r="AF23" i="3"/>
  <c r="AJ23" i="3" s="1"/>
  <c r="AG26" i="3"/>
  <c r="AI26" i="3" s="1"/>
  <c r="F27" i="3"/>
  <c r="AF27" i="3"/>
  <c r="AJ27" i="3" s="1"/>
  <c r="E30" i="3"/>
  <c r="AG30" i="3"/>
  <c r="AI30" i="3" s="1"/>
  <c r="F31" i="3"/>
  <c r="AF31" i="3"/>
  <c r="AJ31" i="3" s="1"/>
  <c r="E34" i="3"/>
  <c r="AG34" i="3"/>
  <c r="AI34" i="3" s="1"/>
  <c r="F35" i="3"/>
  <c r="AF35" i="3"/>
  <c r="AJ35" i="3" s="1"/>
  <c r="E38" i="3"/>
  <c r="AG38" i="3"/>
  <c r="AI38" i="3" s="1"/>
  <c r="F39" i="3"/>
  <c r="AF39" i="3"/>
  <c r="AJ39" i="3" s="1"/>
  <c r="E42" i="3"/>
  <c r="AG42" i="3"/>
  <c r="AI42" i="3" s="1"/>
  <c r="AG6" i="3"/>
  <c r="AI6" i="3" s="1"/>
  <c r="AF9" i="3"/>
  <c r="AJ9" i="3" s="1"/>
  <c r="AG12" i="3"/>
  <c r="AI12" i="3" s="1"/>
  <c r="AF13" i="3"/>
  <c r="AJ13" i="3" s="1"/>
  <c r="AG16" i="3"/>
  <c r="AI16" i="3" s="1"/>
  <c r="AG20" i="3"/>
  <c r="AI20" i="3" s="1"/>
  <c r="AG24" i="3"/>
  <c r="AI24" i="3" s="1"/>
  <c r="E28" i="3"/>
  <c r="AG28" i="3"/>
  <c r="AI28" i="3" s="1"/>
  <c r="AF29" i="3"/>
  <c r="AJ29" i="3" s="1"/>
  <c r="AG32" i="3"/>
  <c r="AI32" i="3" s="1"/>
  <c r="AF33" i="3"/>
  <c r="AJ33" i="3" s="1"/>
  <c r="E36" i="3"/>
  <c r="AG36" i="3"/>
  <c r="AI36" i="3" s="1"/>
  <c r="E40" i="3"/>
  <c r="AG40" i="3"/>
  <c r="AI40" i="3" s="1"/>
  <c r="AF41" i="3"/>
  <c r="AJ41" i="3" s="1"/>
  <c r="AF10" i="3"/>
  <c r="AJ10" i="3" s="1"/>
  <c r="AG13" i="3"/>
  <c r="AI13" i="3" s="1"/>
  <c r="AF26" i="3"/>
  <c r="AJ26" i="3" s="1"/>
  <c r="AG29" i="3"/>
  <c r="AI29" i="3" s="1"/>
  <c r="F34" i="3"/>
  <c r="AF34" i="3"/>
  <c r="AJ34" i="3" s="1"/>
  <c r="AG41" i="3"/>
  <c r="AI41" i="3" s="1"/>
  <c r="AG7" i="3"/>
  <c r="AI7" i="3" s="1"/>
  <c r="AF8" i="3"/>
  <c r="AJ8" i="3" s="1"/>
  <c r="AG11" i="3"/>
  <c r="AI11" i="3" s="1"/>
  <c r="AF12" i="3"/>
  <c r="AJ12" i="3" s="1"/>
  <c r="AG15" i="3"/>
  <c r="AI15" i="3" s="1"/>
  <c r="AF16" i="3"/>
  <c r="AJ16" i="3" s="1"/>
  <c r="AG19" i="3"/>
  <c r="AI19" i="3" s="1"/>
  <c r="AF20" i="3"/>
  <c r="AJ20" i="3" s="1"/>
  <c r="AG23" i="3"/>
  <c r="AI23" i="3" s="1"/>
  <c r="AF24" i="3"/>
  <c r="AJ24" i="3" s="1"/>
  <c r="E27" i="3"/>
  <c r="AG27" i="3"/>
  <c r="AI27" i="3" s="1"/>
  <c r="F28" i="3"/>
  <c r="AF28" i="3"/>
  <c r="AJ28" i="3" s="1"/>
  <c r="E31" i="3"/>
  <c r="AG31" i="3"/>
  <c r="AI31" i="3" s="1"/>
  <c r="AF32" i="3"/>
  <c r="AJ32" i="3" s="1"/>
  <c r="E35" i="3"/>
  <c r="AG35" i="3"/>
  <c r="AI35" i="3" s="1"/>
  <c r="F36" i="3"/>
  <c r="AF36" i="3"/>
  <c r="AJ36" i="3" s="1"/>
  <c r="E39" i="3"/>
  <c r="AG39" i="3"/>
  <c r="AI39" i="3" s="1"/>
  <c r="F40" i="3"/>
  <c r="AF40" i="3"/>
  <c r="AJ40" i="3" s="1"/>
  <c r="AF6" i="3"/>
  <c r="AJ6" i="3" s="1"/>
  <c r="CZ55" i="6"/>
  <c r="CZ56" i="6"/>
  <c r="CZ57" i="6"/>
  <c r="CZ58" i="6"/>
  <c r="CZ59" i="6"/>
  <c r="CZ60" i="6"/>
  <c r="CZ61" i="6"/>
  <c r="CZ62" i="6"/>
  <c r="CZ50" i="6"/>
  <c r="CZ53" i="6"/>
  <c r="CZ51" i="6"/>
  <c r="CZ63" i="6"/>
  <c r="CZ64" i="6"/>
  <c r="CZ54" i="6"/>
  <c r="CZ67" i="6"/>
  <c r="CZ52" i="6"/>
  <c r="CZ69" i="6"/>
  <c r="CZ73" i="6"/>
  <c r="CZ77" i="6"/>
  <c r="CZ81" i="6"/>
  <c r="CZ66" i="6"/>
  <c r="CZ70" i="6"/>
  <c r="CZ74" i="6"/>
  <c r="CZ78" i="6"/>
  <c r="CZ82" i="6"/>
  <c r="CZ83" i="6"/>
  <c r="CZ84" i="6"/>
  <c r="CZ85" i="6"/>
  <c r="CZ86" i="6"/>
  <c r="CZ87" i="6"/>
  <c r="CZ88" i="6"/>
  <c r="CZ89" i="6"/>
  <c r="CZ90" i="6"/>
  <c r="CZ91" i="6"/>
  <c r="CZ92" i="6"/>
  <c r="CZ76" i="6"/>
  <c r="CZ68" i="6"/>
  <c r="CZ79" i="6"/>
  <c r="CZ65" i="6"/>
  <c r="CZ71" i="6"/>
  <c r="CZ93" i="6"/>
  <c r="CZ75" i="6"/>
  <c r="CZ94" i="6"/>
  <c r="CZ95" i="6"/>
  <c r="CZ96" i="6"/>
  <c r="CZ97" i="6"/>
  <c r="CZ98" i="6"/>
  <c r="CZ99" i="6"/>
  <c r="CZ100" i="6"/>
  <c r="CZ72" i="6"/>
  <c r="CZ80" i="6"/>
  <c r="CZ27" i="6"/>
  <c r="CZ35" i="6"/>
  <c r="CZ37" i="6"/>
  <c r="CZ38" i="6"/>
  <c r="CZ41" i="6"/>
  <c r="CZ44" i="6"/>
  <c r="CZ29" i="6"/>
  <c r="CZ21" i="6"/>
  <c r="CZ20" i="6"/>
  <c r="CZ24" i="6"/>
  <c r="CZ23" i="6"/>
  <c r="CZ12" i="6"/>
  <c r="CZ14" i="6"/>
  <c r="CZ13" i="6"/>
  <c r="CZ31" i="6"/>
  <c r="CZ33" i="6"/>
  <c r="CZ18" i="6"/>
  <c r="CZ22" i="6"/>
  <c r="CZ28" i="6"/>
  <c r="CZ30" i="6"/>
  <c r="CZ40" i="6"/>
  <c r="CZ39" i="6"/>
  <c r="CZ46" i="6"/>
  <c r="CZ42" i="6"/>
  <c r="CZ49" i="6"/>
  <c r="CZ45" i="6"/>
  <c r="CZ43" i="6"/>
  <c r="CZ17" i="6"/>
  <c r="CZ19" i="6"/>
  <c r="CZ26" i="6"/>
  <c r="CZ32" i="6"/>
  <c r="CZ47" i="6"/>
  <c r="CZ48" i="6"/>
  <c r="CZ25" i="6"/>
  <c r="CZ34" i="6"/>
  <c r="CZ36" i="6"/>
  <c r="CZ15" i="6"/>
  <c r="CZ16" i="6"/>
  <c r="CZ11" i="6"/>
  <c r="BX40" i="6"/>
  <c r="BX39" i="6"/>
  <c r="BX37" i="6"/>
  <c r="BX38" i="6"/>
  <c r="BX14" i="6"/>
  <c r="BX13" i="6"/>
  <c r="BX21" i="6"/>
  <c r="BX15" i="6"/>
  <c r="BX47" i="6"/>
  <c r="BX50" i="6"/>
  <c r="BX17" i="6"/>
  <c r="BX44" i="6"/>
  <c r="BX49" i="6"/>
  <c r="BX16" i="6"/>
  <c r="BX48" i="6"/>
  <c r="BX43" i="6"/>
  <c r="BX53" i="6"/>
  <c r="BX41" i="6"/>
  <c r="BX18" i="6"/>
  <c r="BX42" i="6"/>
  <c r="BX22" i="6"/>
  <c r="BX19" i="6"/>
  <c r="BX23" i="6"/>
  <c r="BX20" i="6"/>
  <c r="BX52" i="6"/>
  <c r="BX12" i="6"/>
  <c r="BX11" i="6"/>
  <c r="AH49" i="3" l="1"/>
  <c r="AH41" i="3"/>
  <c r="AH50" i="3"/>
  <c r="AH51" i="3"/>
  <c r="AH53" i="3"/>
  <c r="AH54" i="3"/>
  <c r="AH55" i="3"/>
  <c r="AH32" i="3"/>
  <c r="AH34" i="3"/>
  <c r="AH33" i="3"/>
  <c r="AH26" i="3"/>
  <c r="AH36" i="3"/>
  <c r="AH10" i="3"/>
  <c r="AH43" i="3"/>
  <c r="AH42" i="3"/>
  <c r="AH6" i="3"/>
  <c r="AH47" i="3"/>
  <c r="AH45" i="3"/>
  <c r="AH48" i="3"/>
  <c r="AH44" i="3"/>
  <c r="AH46" i="3"/>
  <c r="AH28" i="3"/>
  <c r="AH40" i="3"/>
  <c r="AH29" i="3"/>
  <c r="AH38" i="3"/>
  <c r="AH7" i="3"/>
  <c r="AH17" i="3"/>
  <c r="AH20" i="3"/>
  <c r="AH39" i="3"/>
  <c r="AH31" i="3"/>
  <c r="AH23" i="3"/>
  <c r="AH19" i="3"/>
  <c r="AH11" i="3"/>
  <c r="AH25" i="3"/>
  <c r="AH24" i="3"/>
  <c r="AH16" i="3"/>
  <c r="AH12" i="3"/>
  <c r="AH13" i="3"/>
  <c r="AH9" i="3"/>
  <c r="AH30" i="3"/>
  <c r="AH22" i="3"/>
  <c r="AH18" i="3"/>
  <c r="AH14" i="3"/>
  <c r="AH37" i="3"/>
  <c r="AH21" i="3"/>
  <c r="AH8" i="3"/>
  <c r="AH35" i="3"/>
  <c r="AH27" i="3"/>
  <c r="AH15" i="3"/>
  <c r="G51" i="3" l="1"/>
  <c r="G54" i="3"/>
  <c r="G55" i="3"/>
  <c r="G52" i="3"/>
  <c r="G50" i="3"/>
  <c r="G53" i="3"/>
  <c r="AF41" i="6" l="1"/>
  <c r="Q41" i="6" s="1"/>
  <c r="AF35" i="6"/>
  <c r="Q35" i="6" s="1"/>
  <c r="AF48" i="6"/>
  <c r="Q48" i="6" s="1"/>
  <c r="AF51" i="6"/>
  <c r="Q51" i="6" s="1"/>
  <c r="AF34" i="6"/>
  <c r="Q34" i="6" s="1"/>
  <c r="AF36" i="6"/>
  <c r="Q36" i="6" s="1"/>
  <c r="AF31" i="6"/>
  <c r="Q31" i="6" s="1"/>
  <c r="AF37" i="6"/>
  <c r="Q37" i="6" s="1"/>
  <c r="AF52" i="6"/>
  <c r="Q52" i="6" s="1"/>
  <c r="AF45" i="6"/>
  <c r="Q45" i="6" s="1"/>
  <c r="AF42" i="6"/>
  <c r="Q42" i="6" s="1"/>
  <c r="AF43" i="6"/>
  <c r="Q43" i="6" s="1"/>
  <c r="AF50" i="6"/>
  <c r="Q50" i="6" s="1"/>
  <c r="AF53" i="6"/>
  <c r="Q53" i="6" s="1"/>
  <c r="AF33" i="6"/>
  <c r="Q33" i="6" s="1"/>
  <c r="AF32" i="6"/>
  <c r="Q32" i="6" s="1"/>
  <c r="AF40" i="6"/>
  <c r="Q40" i="6" s="1"/>
  <c r="AF39" i="6"/>
  <c r="Q39" i="6" s="1"/>
  <c r="AF47" i="6"/>
  <c r="Q47" i="6" s="1"/>
  <c r="AF46" i="6"/>
  <c r="Q46" i="6" s="1"/>
  <c r="AF38" i="6"/>
  <c r="Q38" i="6" s="1"/>
  <c r="AF49" i="6"/>
  <c r="Q49" i="6" s="1"/>
  <c r="AF44" i="6"/>
  <c r="Q44" i="6" s="1"/>
  <c r="AF24" i="6" l="1"/>
  <c r="Q24" i="6" s="1"/>
  <c r="AF30" i="6"/>
  <c r="Q30" i="6" s="1"/>
  <c r="AF26" i="6"/>
  <c r="Q26" i="6" s="1"/>
  <c r="AF22" i="6"/>
  <c r="Q22" i="6" s="1"/>
  <c r="AF28" i="6"/>
  <c r="Q28" i="6" s="1"/>
  <c r="AF23" i="6"/>
  <c r="Q23" i="6" s="1"/>
  <c r="AF25" i="6"/>
  <c r="Q25" i="6" s="1"/>
  <c r="AF29" i="6"/>
  <c r="Q29" i="6" s="1"/>
  <c r="AF21" i="6"/>
  <c r="Q21" i="6" s="1"/>
  <c r="AF27" i="6"/>
  <c r="Q27" i="6" s="1"/>
  <c r="AT71" i="6"/>
  <c r="AL33" i="6"/>
  <c r="BZ59" i="6"/>
  <c r="AO18" i="6"/>
  <c r="AP48" i="6"/>
  <c r="AN91" i="6"/>
  <c r="AL96" i="6"/>
  <c r="AM61" i="6"/>
  <c r="CA84" i="6"/>
  <c r="AJ96" i="6"/>
  <c r="AT19" i="6"/>
  <c r="AO48" i="6"/>
  <c r="CN89" i="6"/>
  <c r="AS76" i="6"/>
  <c r="CB60" i="6"/>
  <c r="AO65" i="6"/>
  <c r="AT24" i="6"/>
  <c r="AI65" i="6"/>
  <c r="AP75" i="6"/>
  <c r="AR80" i="6"/>
  <c r="AH45" i="6"/>
  <c r="AN85" i="6"/>
  <c r="AQ26" i="6"/>
  <c r="AP91" i="6"/>
  <c r="AN71" i="6"/>
  <c r="AR75" i="6"/>
  <c r="AK62" i="6"/>
  <c r="BZ88" i="6"/>
  <c r="CB64" i="6"/>
  <c r="AN37" i="6"/>
  <c r="AM90" i="6"/>
  <c r="AQ36" i="6"/>
  <c r="AP82" i="6"/>
  <c r="AH73" i="6"/>
  <c r="AS32" i="6"/>
  <c r="AR50" i="6"/>
  <c r="AH43" i="6"/>
  <c r="AJ84" i="6"/>
  <c r="AN74" i="6"/>
  <c r="AK37" i="6"/>
  <c r="AQ22" i="6"/>
  <c r="AN19" i="6"/>
  <c r="AP49" i="6"/>
  <c r="AO81" i="6"/>
  <c r="AM97" i="6"/>
  <c r="AM74" i="6"/>
  <c r="BY89" i="6"/>
  <c r="BZ56" i="6"/>
  <c r="AT77" i="6"/>
  <c r="AH12" i="6"/>
  <c r="AO63" i="6"/>
  <c r="AO38" i="6"/>
  <c r="AS100" i="6"/>
  <c r="AS22" i="6"/>
  <c r="AO80" i="6"/>
  <c r="AP35" i="6"/>
  <c r="BZ54" i="6"/>
  <c r="AP12" i="6"/>
  <c r="AT27" i="6"/>
  <c r="AR34" i="6"/>
  <c r="AT81" i="6"/>
  <c r="AL72" i="6"/>
  <c r="BY81" i="6"/>
  <c r="AJ36" i="6"/>
  <c r="AM82" i="6"/>
  <c r="AK28" i="6"/>
  <c r="AM30" i="6"/>
  <c r="AI66" i="6"/>
  <c r="BZ92" i="6"/>
  <c r="AO72" i="6"/>
  <c r="AJ11" i="6"/>
  <c r="AO85" i="6"/>
  <c r="BY54" i="6"/>
  <c r="AR23" i="6"/>
  <c r="AO96" i="6"/>
  <c r="AH52" i="6"/>
  <c r="AQ28" i="6"/>
  <c r="AR30" i="6"/>
  <c r="CA66" i="6"/>
  <c r="AI27" i="6"/>
  <c r="CN68" i="6"/>
  <c r="AP88" i="6"/>
  <c r="AT74" i="6"/>
  <c r="AH70" i="6"/>
  <c r="AQ47" i="6"/>
  <c r="AS70" i="6"/>
  <c r="AK36" i="6"/>
  <c r="AP59" i="6"/>
  <c r="CA82" i="6"/>
  <c r="AL21" i="6"/>
  <c r="BZ76" i="6"/>
  <c r="AL13" i="6"/>
  <c r="AT14" i="6"/>
  <c r="AH71" i="6"/>
  <c r="AH21" i="6"/>
  <c r="CB77" i="6"/>
  <c r="AR15" i="6"/>
  <c r="BZ94" i="6"/>
  <c r="AL25" i="6"/>
  <c r="AL63" i="6"/>
  <c r="AJ83" i="6"/>
  <c r="AR77" i="6"/>
  <c r="AT41" i="6"/>
  <c r="AI78" i="6"/>
  <c r="CA55" i="6"/>
  <c r="AK41" i="6"/>
  <c r="CB43" i="6"/>
  <c r="BY41" i="6"/>
  <c r="AI54" i="6"/>
  <c r="AM42" i="6"/>
  <c r="AJ97" i="6"/>
  <c r="CA63" i="6"/>
  <c r="AP30" i="6"/>
  <c r="AI33" i="6"/>
  <c r="AI19" i="6"/>
  <c r="AP70" i="6"/>
  <c r="AK42" i="6"/>
  <c r="AJ54" i="6"/>
  <c r="AR85" i="6"/>
  <c r="AK77" i="6"/>
  <c r="AL38" i="6"/>
  <c r="BZ33" i="6"/>
  <c r="BZ32" i="6"/>
  <c r="AT53" i="6"/>
  <c r="AR60" i="6"/>
  <c r="BY62" i="6"/>
  <c r="AJ67" i="6"/>
  <c r="AM26" i="6"/>
  <c r="AN81" i="6"/>
  <c r="AL64" i="6"/>
  <c r="AI82" i="6"/>
  <c r="AO41" i="6"/>
  <c r="AQ51" i="6"/>
  <c r="AJ39" i="6"/>
  <c r="AJ63" i="6"/>
  <c r="AR38" i="6"/>
  <c r="AL60" i="6"/>
  <c r="AI68" i="6"/>
  <c r="AN58" i="6"/>
  <c r="AH31" i="6"/>
  <c r="AO87" i="6"/>
  <c r="AQ85" i="6"/>
  <c r="AP24" i="6"/>
  <c r="CA90" i="6"/>
  <c r="AO95" i="6"/>
  <c r="AP72" i="6"/>
  <c r="AT55" i="6"/>
  <c r="AR27" i="6"/>
  <c r="AO68" i="6"/>
  <c r="AR95" i="6"/>
  <c r="AS67" i="6"/>
  <c r="AH14" i="6"/>
  <c r="AO56" i="6"/>
  <c r="AT16" i="6"/>
  <c r="AI84" i="6"/>
  <c r="BZ95" i="6"/>
  <c r="AN13" i="6"/>
  <c r="AM31" i="6"/>
  <c r="BZ73" i="6"/>
  <c r="AP21" i="6"/>
  <c r="AN14" i="6"/>
  <c r="AM100" i="6"/>
  <c r="CN92" i="6"/>
  <c r="AM38" i="6"/>
  <c r="AJ91" i="6"/>
  <c r="AN18" i="6"/>
  <c r="AM35" i="6"/>
  <c r="AL82" i="6"/>
  <c r="CA58" i="6"/>
  <c r="AR81" i="6"/>
  <c r="AI51" i="6"/>
  <c r="AO76" i="6"/>
  <c r="AH19" i="6"/>
  <c r="AQ40" i="6"/>
  <c r="AS77" i="6"/>
  <c r="AL71" i="6"/>
  <c r="AP78" i="6"/>
  <c r="AR64" i="6"/>
  <c r="AH40" i="6"/>
  <c r="AH96" i="6"/>
  <c r="AS27" i="6"/>
  <c r="AL23" i="6"/>
  <c r="AL16" i="6"/>
  <c r="AM34" i="6"/>
  <c r="AS44" i="6"/>
  <c r="AL12" i="6"/>
  <c r="AR94" i="6"/>
  <c r="AS21" i="6"/>
  <c r="AH42" i="6"/>
  <c r="AJ24" i="6"/>
  <c r="AR67" i="6"/>
  <c r="AP42" i="6"/>
  <c r="AP20" i="6"/>
  <c r="AL49" i="6"/>
  <c r="CA54" i="6"/>
  <c r="AQ76" i="6"/>
  <c r="BY92" i="6"/>
  <c r="AI53" i="6"/>
  <c r="AN17" i="6"/>
  <c r="CA79" i="6"/>
  <c r="AK79" i="6"/>
  <c r="AS37" i="6"/>
  <c r="BY79" i="6"/>
  <c r="AL17" i="6"/>
  <c r="AQ95" i="6"/>
  <c r="AI28" i="6"/>
  <c r="AS14" i="6"/>
  <c r="AM59" i="6"/>
  <c r="BY93" i="6"/>
  <c r="AM56" i="6"/>
  <c r="BZ71" i="6"/>
  <c r="AT80" i="6"/>
  <c r="AN60" i="6"/>
  <c r="AS12" i="6"/>
  <c r="AQ57" i="6"/>
  <c r="BZ100" i="6"/>
  <c r="CB69" i="6"/>
  <c r="AR26" i="6"/>
  <c r="AH88" i="6"/>
  <c r="AR22" i="6"/>
  <c r="BZ65" i="6"/>
  <c r="AJ80" i="6"/>
  <c r="AS84" i="6"/>
  <c r="AH82" i="6"/>
  <c r="AT60" i="6"/>
  <c r="AO57" i="6"/>
  <c r="AQ72" i="6"/>
  <c r="AJ57" i="6"/>
  <c r="AH94" i="6"/>
  <c r="AQ63" i="6"/>
  <c r="BZ49" i="6"/>
  <c r="CA46" i="6"/>
  <c r="AH95" i="6"/>
  <c r="AQ24" i="6"/>
  <c r="BZ39" i="6"/>
  <c r="AO21" i="6"/>
  <c r="AJ77" i="6"/>
  <c r="AL15" i="6"/>
  <c r="AT38" i="6"/>
  <c r="AQ67" i="6"/>
  <c r="AM47" i="6"/>
  <c r="AH79" i="6"/>
  <c r="AJ78" i="6"/>
  <c r="AL30" i="6"/>
  <c r="CA81" i="6"/>
  <c r="CB62" i="6"/>
  <c r="AL92" i="6"/>
  <c r="AN46" i="6"/>
  <c r="AK20" i="6"/>
  <c r="AT66" i="6"/>
  <c r="AS82" i="6"/>
  <c r="CB81" i="6"/>
  <c r="AM18" i="6"/>
  <c r="CA74" i="6"/>
  <c r="BZ77" i="6"/>
  <c r="BY64" i="6"/>
  <c r="CA67" i="6"/>
  <c r="AP84" i="6"/>
  <c r="AT86" i="6"/>
  <c r="AQ52" i="6"/>
  <c r="CB93" i="6"/>
  <c r="AI97" i="6"/>
  <c r="AJ25" i="6"/>
  <c r="AM92" i="6"/>
  <c r="AR33" i="6"/>
  <c r="AR47" i="6"/>
  <c r="AT63" i="6"/>
  <c r="AO11" i="6"/>
  <c r="AM29" i="6"/>
  <c r="AI17" i="6"/>
  <c r="CN87" i="6"/>
  <c r="AK48" i="6"/>
  <c r="AT84" i="6"/>
  <c r="AS31" i="6"/>
  <c r="AJ18" i="6"/>
  <c r="AP29" i="6"/>
  <c r="AO74" i="6"/>
  <c r="AM27" i="6"/>
  <c r="AQ64" i="6"/>
  <c r="CN76" i="6"/>
  <c r="AP11" i="6"/>
  <c r="AQ71" i="6"/>
  <c r="AJ89" i="6"/>
  <c r="AK21" i="6"/>
  <c r="CB59" i="6"/>
  <c r="AM68" i="6"/>
  <c r="CB91" i="6"/>
  <c r="AS54" i="6"/>
  <c r="AM32" i="6"/>
  <c r="CA100" i="6"/>
  <c r="AQ73" i="6"/>
  <c r="AN50" i="6"/>
  <c r="BZ82" i="6"/>
  <c r="AN45" i="6"/>
  <c r="BY58" i="6"/>
  <c r="AQ100" i="6"/>
  <c r="AT87" i="6"/>
  <c r="AO89" i="6"/>
  <c r="BY100" i="6"/>
  <c r="AK47" i="6"/>
  <c r="AI77" i="6"/>
  <c r="AN41" i="6"/>
  <c r="AO25" i="6"/>
  <c r="AI45" i="6"/>
  <c r="AQ43" i="6"/>
  <c r="BY66" i="6"/>
  <c r="CN55" i="6"/>
  <c r="AN31" i="6"/>
  <c r="CA68" i="6"/>
  <c r="AQ23" i="6"/>
  <c r="AL32" i="6"/>
  <c r="AH23" i="6"/>
  <c r="AJ79" i="6"/>
  <c r="AP28" i="6"/>
  <c r="BY83" i="6"/>
  <c r="BY97" i="6"/>
  <c r="AO30" i="6"/>
  <c r="AT29" i="6"/>
  <c r="BZ89" i="6"/>
  <c r="AT69" i="6"/>
  <c r="AN72" i="6"/>
  <c r="AS29" i="6"/>
  <c r="AN24" i="6"/>
  <c r="AI89" i="6"/>
  <c r="AN99" i="6"/>
  <c r="CB75" i="6"/>
  <c r="AN15" i="6"/>
  <c r="BZ91" i="6"/>
  <c r="BZ69" i="6"/>
  <c r="AP44" i="6"/>
  <c r="AR41" i="6"/>
  <c r="AK12" i="6"/>
  <c r="AT33" i="6"/>
  <c r="AJ90" i="6"/>
  <c r="AO91" i="6"/>
  <c r="AQ48" i="6"/>
  <c r="AM81" i="6"/>
  <c r="AS26" i="6"/>
  <c r="CN80" i="6"/>
  <c r="AS41" i="6"/>
  <c r="CN83" i="6"/>
  <c r="AS24" i="6"/>
  <c r="AI37" i="6"/>
  <c r="AT43" i="6"/>
  <c r="AT70" i="6"/>
  <c r="AI38" i="6"/>
  <c r="AH62" i="6"/>
  <c r="CA60" i="6"/>
  <c r="AO97" i="6"/>
  <c r="AJ21" i="6"/>
  <c r="AH85" i="6"/>
  <c r="BY35" i="6"/>
  <c r="CN44" i="6"/>
  <c r="AM98" i="6"/>
  <c r="AP22" i="6"/>
  <c r="CA48" i="6"/>
  <c r="AR55" i="6"/>
  <c r="AP51" i="6"/>
  <c r="AM58" i="6"/>
  <c r="CN58" i="6"/>
  <c r="AK73" i="6"/>
  <c r="AH36" i="6"/>
  <c r="AO88" i="6"/>
  <c r="AM43" i="6"/>
  <c r="AP46" i="6"/>
  <c r="AQ46" i="6"/>
  <c r="BY45" i="6"/>
  <c r="AH92" i="6"/>
  <c r="BZ36" i="6"/>
  <c r="AO99" i="6"/>
  <c r="AS23" i="6"/>
  <c r="AN96" i="6"/>
  <c r="AS61" i="6"/>
  <c r="AJ43" i="6"/>
  <c r="CA65" i="6"/>
  <c r="AK69" i="6"/>
  <c r="AM55" i="6"/>
  <c r="AI83" i="6"/>
  <c r="AP90" i="6"/>
  <c r="AQ34" i="6"/>
  <c r="AO77" i="6"/>
  <c r="AJ14" i="6"/>
  <c r="BZ74" i="6"/>
  <c r="AL78" i="6"/>
  <c r="AT35" i="6"/>
  <c r="AQ92" i="6"/>
  <c r="AT20" i="6"/>
  <c r="AI90" i="6"/>
  <c r="AR86" i="6"/>
  <c r="AS15" i="6"/>
  <c r="AK75" i="6"/>
  <c r="AJ62" i="6"/>
  <c r="AQ15" i="6"/>
  <c r="AS97" i="6"/>
  <c r="AN29" i="6"/>
  <c r="AM17" i="6"/>
  <c r="AP55" i="6"/>
  <c r="AH49" i="6"/>
  <c r="AN22" i="6"/>
  <c r="AI64" i="6"/>
  <c r="AN75" i="6"/>
  <c r="AO47" i="6"/>
  <c r="AH28" i="6"/>
  <c r="AJ59" i="6"/>
  <c r="CA75" i="6"/>
  <c r="AP26" i="6"/>
  <c r="AO79" i="6"/>
  <c r="AM49" i="6"/>
  <c r="AQ17" i="6"/>
  <c r="AQ65" i="6"/>
  <c r="AJ92" i="6"/>
  <c r="CN81" i="6"/>
  <c r="AN33" i="6"/>
  <c r="BY71" i="6"/>
  <c r="AK23" i="6"/>
  <c r="CA96" i="6"/>
  <c r="AP56" i="6"/>
  <c r="AR74" i="6"/>
  <c r="AR28" i="6"/>
  <c r="AT93" i="6"/>
  <c r="AH69" i="6"/>
  <c r="AH66" i="6"/>
  <c r="AL93" i="6"/>
  <c r="AO40" i="6"/>
  <c r="AO46" i="6"/>
  <c r="AK26" i="6"/>
  <c r="AQ69" i="6"/>
  <c r="AP34" i="6"/>
  <c r="AO54" i="6"/>
  <c r="AL100" i="6"/>
  <c r="AT21" i="6"/>
  <c r="AI63" i="6"/>
  <c r="AL85" i="6"/>
  <c r="AP93" i="6"/>
  <c r="AR61" i="6"/>
  <c r="AP18" i="6"/>
  <c r="AT26" i="6"/>
  <c r="AK64" i="6"/>
  <c r="AR82" i="6"/>
  <c r="CA70" i="6"/>
  <c r="AP67" i="6"/>
  <c r="CN96" i="6"/>
  <c r="AT96" i="6"/>
  <c r="CN90" i="6"/>
  <c r="CA91" i="6"/>
  <c r="AT67" i="6"/>
  <c r="AL61" i="6"/>
  <c r="CB83" i="6"/>
  <c r="AT25" i="6"/>
  <c r="BY84" i="6"/>
  <c r="AI55" i="6"/>
  <c r="AM95" i="6"/>
  <c r="CA86" i="6"/>
  <c r="AL65" i="6"/>
  <c r="AT42" i="6"/>
  <c r="AL27" i="6"/>
  <c r="AN80" i="6"/>
  <c r="AT95" i="6"/>
  <c r="AQ33" i="6"/>
  <c r="AN65" i="6"/>
  <c r="AI57" i="6"/>
  <c r="AT17" i="6"/>
  <c r="AR19" i="6"/>
  <c r="AR21" i="6"/>
  <c r="AJ72" i="6"/>
  <c r="AL42" i="6"/>
  <c r="BZ64" i="6"/>
  <c r="AK98" i="6"/>
  <c r="AT98" i="6"/>
  <c r="CA83" i="6"/>
  <c r="AR69" i="6"/>
  <c r="AK44" i="6"/>
  <c r="AJ73" i="6"/>
  <c r="AQ77" i="6"/>
  <c r="AS63" i="6"/>
  <c r="AK40" i="6"/>
  <c r="BZ62" i="6"/>
  <c r="CN39" i="6"/>
  <c r="BY63" i="6"/>
  <c r="AH100" i="6"/>
  <c r="AJ50" i="6"/>
  <c r="CB66" i="6"/>
  <c r="AQ70" i="6"/>
  <c r="AM70" i="6"/>
  <c r="AM50" i="6"/>
  <c r="AL73" i="6"/>
  <c r="BY56" i="6"/>
  <c r="CB96" i="6"/>
  <c r="AK89" i="6"/>
  <c r="AQ58" i="6"/>
  <c r="BZ99" i="6"/>
  <c r="CB35" i="6"/>
  <c r="CA32" i="6"/>
  <c r="AN21" i="6"/>
  <c r="BZ45" i="6"/>
  <c r="AP33" i="6"/>
  <c r="AP92" i="6"/>
  <c r="AK31" i="6"/>
  <c r="CB56" i="6"/>
  <c r="BZ80" i="6"/>
  <c r="AR39" i="6"/>
  <c r="AP19" i="6"/>
  <c r="AS18" i="6"/>
  <c r="AN89" i="6"/>
  <c r="AL68" i="6"/>
  <c r="AR49" i="6"/>
  <c r="AJ55" i="6"/>
  <c r="AI48" i="6"/>
  <c r="AI32" i="6"/>
  <c r="AR13" i="6"/>
  <c r="AH41" i="6"/>
  <c r="AS86" i="6"/>
  <c r="AP61" i="6"/>
  <c r="AS47" i="6"/>
  <c r="AJ23" i="6"/>
  <c r="AT44" i="6"/>
  <c r="AT50" i="6"/>
  <c r="AN27" i="6"/>
  <c r="CB98" i="6"/>
  <c r="AO55" i="6"/>
  <c r="AK90" i="6"/>
  <c r="AQ39" i="6"/>
  <c r="AP66" i="6"/>
  <c r="AM78" i="6"/>
  <c r="CB71" i="6"/>
  <c r="AK38" i="6"/>
  <c r="AO20" i="6"/>
  <c r="AQ13" i="6"/>
  <c r="AO82" i="6"/>
  <c r="AH64" i="6"/>
  <c r="AH63" i="6"/>
  <c r="AK88" i="6"/>
  <c r="AS42" i="6"/>
  <c r="AR58" i="6"/>
  <c r="AH37" i="6"/>
  <c r="AL53" i="6"/>
  <c r="BZ84" i="6"/>
  <c r="AR72" i="6"/>
  <c r="CN69" i="6"/>
  <c r="AN70" i="6"/>
  <c r="AH38" i="6"/>
  <c r="AT72" i="6"/>
  <c r="AM76" i="6"/>
  <c r="AS43" i="6"/>
  <c r="CN99" i="6"/>
  <c r="AO58" i="6"/>
  <c r="AP64" i="6"/>
  <c r="AJ46" i="6"/>
  <c r="AS34" i="6"/>
  <c r="AH93" i="6"/>
  <c r="AL29" i="6"/>
  <c r="CB84" i="6"/>
  <c r="AI60" i="6"/>
  <c r="AR91" i="6"/>
  <c r="AR96" i="6"/>
  <c r="AK91" i="6"/>
  <c r="CB76" i="6"/>
  <c r="AQ35" i="6"/>
  <c r="AS36" i="6"/>
  <c r="AH78" i="6"/>
  <c r="AN53" i="6"/>
  <c r="AO23" i="6"/>
  <c r="AJ19" i="6"/>
  <c r="AM15" i="6"/>
  <c r="AJ31" i="6"/>
  <c r="AP31" i="6"/>
  <c r="AK39" i="6"/>
  <c r="AI23" i="6"/>
  <c r="CB94" i="6"/>
  <c r="CN71" i="6"/>
  <c r="AP45" i="6"/>
  <c r="AI15" i="6"/>
  <c r="AM57" i="6"/>
  <c r="AL50" i="6"/>
  <c r="AN34" i="6"/>
  <c r="AS19" i="6"/>
  <c r="CN75" i="6"/>
  <c r="AS69" i="6"/>
  <c r="AM46" i="6"/>
  <c r="CB79" i="6"/>
  <c r="CB82" i="6"/>
  <c r="AR71" i="6"/>
  <c r="AP98" i="6"/>
  <c r="AS78" i="6"/>
  <c r="AJ16" i="6"/>
  <c r="AI72" i="6"/>
  <c r="AP65" i="6"/>
  <c r="AT62" i="6"/>
  <c r="AP86" i="6"/>
  <c r="AK67" i="6"/>
  <c r="AJ99" i="6"/>
  <c r="AQ74" i="6"/>
  <c r="AQ12" i="6"/>
  <c r="AJ69" i="6"/>
  <c r="AK17" i="6"/>
  <c r="AJ76" i="6"/>
  <c r="AM28" i="6"/>
  <c r="AM85" i="6"/>
  <c r="AS90" i="6"/>
  <c r="AL70" i="6"/>
  <c r="AJ37" i="6"/>
  <c r="CN93" i="6"/>
  <c r="AM36" i="6"/>
  <c r="AN43" i="6"/>
  <c r="BY37" i="6"/>
  <c r="BZ61" i="6"/>
  <c r="BY99" i="6"/>
  <c r="AH30" i="6"/>
  <c r="AR17" i="6"/>
  <c r="AK94" i="6"/>
  <c r="AH80" i="6"/>
  <c r="AL19" i="6"/>
  <c r="AS95" i="6"/>
  <c r="AR66" i="6"/>
  <c r="AR24" i="6"/>
  <c r="AH83" i="6"/>
  <c r="CA89" i="6"/>
  <c r="AP15" i="6"/>
  <c r="BZ50" i="6"/>
  <c r="CN31" i="6"/>
  <c r="AM52" i="6"/>
  <c r="CN36" i="6"/>
  <c r="AT46" i="6"/>
  <c r="AJ87" i="6"/>
  <c r="BZ97" i="6"/>
  <c r="AJ26" i="6"/>
  <c r="AM79" i="6"/>
  <c r="AH54" i="6"/>
  <c r="AL37" i="6"/>
  <c r="AP79" i="6"/>
  <c r="AO86" i="6"/>
  <c r="BZ70" i="6"/>
  <c r="BZ79" i="6"/>
  <c r="AO39" i="6"/>
  <c r="AN20" i="6"/>
  <c r="AT52" i="6"/>
  <c r="AH76" i="6"/>
  <c r="AS94" i="6"/>
  <c r="AL69" i="6"/>
  <c r="AI56" i="6"/>
  <c r="AJ85" i="6"/>
  <c r="AP71" i="6"/>
  <c r="AN38" i="6"/>
  <c r="AJ42" i="6"/>
  <c r="AL11" i="6"/>
  <c r="AN11" i="6"/>
  <c r="AS88" i="6"/>
  <c r="BY94" i="6"/>
  <c r="AM80" i="6"/>
  <c r="AI96" i="6"/>
  <c r="AH56" i="6"/>
  <c r="AL35" i="6"/>
  <c r="AL97" i="6"/>
  <c r="AT65" i="6"/>
  <c r="AT23" i="6"/>
  <c r="AM39" i="6"/>
  <c r="AP99" i="6"/>
  <c r="AS28" i="6"/>
  <c r="AQ55" i="6"/>
  <c r="AT39" i="6"/>
  <c r="AQ45" i="6"/>
  <c r="AH22" i="6"/>
  <c r="CB65" i="6"/>
  <c r="AQ83" i="6"/>
  <c r="AK11" i="6"/>
  <c r="AT83" i="6"/>
  <c r="AT18" i="6"/>
  <c r="AP25" i="6"/>
  <c r="AO34" i="6"/>
  <c r="AL51" i="6"/>
  <c r="AH67" i="6"/>
  <c r="CA56" i="6"/>
  <c r="AH24" i="6"/>
  <c r="CA57" i="6"/>
  <c r="CA64" i="6"/>
  <c r="AI69" i="6"/>
  <c r="AQ97" i="6"/>
  <c r="AR37" i="6"/>
  <c r="AQ96" i="6"/>
  <c r="BZ86" i="6"/>
  <c r="AR65" i="6"/>
  <c r="CN54" i="6"/>
  <c r="AM45" i="6"/>
  <c r="AK70" i="6"/>
  <c r="AP62" i="6"/>
  <c r="AJ13" i="6"/>
  <c r="AQ86" i="6"/>
  <c r="AL55" i="6"/>
  <c r="AM60" i="6"/>
  <c r="AH89" i="6"/>
  <c r="AN49" i="6"/>
  <c r="AJ45" i="6"/>
  <c r="AQ94" i="6"/>
  <c r="AJ65" i="6"/>
  <c r="AN32" i="6"/>
  <c r="AT28" i="6"/>
  <c r="AL77" i="6"/>
  <c r="AI11" i="6"/>
  <c r="AR32" i="6"/>
  <c r="AJ66" i="6"/>
  <c r="AK68" i="6"/>
  <c r="AH34" i="6"/>
  <c r="AP47" i="6"/>
  <c r="AO64" i="6"/>
  <c r="AM24" i="6"/>
  <c r="AO49" i="6"/>
  <c r="AS92" i="6"/>
  <c r="AT100" i="6"/>
  <c r="AP76" i="6"/>
  <c r="AM73" i="6"/>
  <c r="AR35" i="6"/>
  <c r="AM37" i="6"/>
  <c r="AN84" i="6"/>
  <c r="AL91" i="6"/>
  <c r="AR99" i="6"/>
  <c r="AT22" i="6"/>
  <c r="AK14" i="6"/>
  <c r="AS87" i="6"/>
  <c r="AT12" i="6"/>
  <c r="AL18" i="6"/>
  <c r="AI22" i="6"/>
  <c r="BZ93" i="6"/>
  <c r="AJ68" i="6"/>
  <c r="BY60" i="6"/>
  <c r="AS46" i="6"/>
  <c r="AO70" i="6"/>
  <c r="CA77" i="6"/>
  <c r="AO59" i="6"/>
  <c r="CB37" i="6"/>
  <c r="CA45" i="6"/>
  <c r="AI31" i="6"/>
  <c r="BY43" i="6"/>
  <c r="AL54" i="6"/>
  <c r="CA92" i="6"/>
  <c r="AK59" i="6"/>
  <c r="AL99" i="6"/>
  <c r="CB100" i="6"/>
  <c r="AQ44" i="6"/>
  <c r="AS53" i="6"/>
  <c r="AK83" i="6"/>
  <c r="AP60" i="6"/>
  <c r="AM96" i="6"/>
  <c r="AR40" i="6"/>
  <c r="AQ54" i="6"/>
  <c r="AH35" i="6"/>
  <c r="AO61" i="6"/>
  <c r="BZ75" i="6"/>
  <c r="AK99" i="6"/>
  <c r="AN59" i="6"/>
  <c r="AS62" i="6"/>
  <c r="AL67" i="6"/>
  <c r="BY76" i="6"/>
  <c r="AI49" i="6"/>
  <c r="AL45" i="6"/>
  <c r="AJ60" i="6"/>
  <c r="AT30" i="6"/>
  <c r="BY72" i="6"/>
  <c r="AR59" i="6"/>
  <c r="AQ14" i="6"/>
  <c r="BY96" i="6"/>
  <c r="AK66" i="6"/>
  <c r="AT73" i="6"/>
  <c r="CN74" i="6"/>
  <c r="AN94" i="6"/>
  <c r="AO45" i="6"/>
  <c r="CN56" i="6"/>
  <c r="AK63" i="6"/>
  <c r="AT54" i="6"/>
  <c r="AI76" i="6"/>
  <c r="AN36" i="6"/>
  <c r="AO69" i="6"/>
  <c r="AI41" i="6"/>
  <c r="AQ87" i="6"/>
  <c r="AM89" i="6"/>
  <c r="AP97" i="6"/>
  <c r="AS50" i="6"/>
  <c r="AH39" i="6"/>
  <c r="AM16" i="6"/>
  <c r="AO14" i="6"/>
  <c r="AS80" i="6"/>
  <c r="BZ66" i="6"/>
  <c r="AH86" i="6"/>
  <c r="AH27" i="6"/>
  <c r="AH97" i="6"/>
  <c r="AM62" i="6"/>
  <c r="AP38" i="6"/>
  <c r="AK84" i="6"/>
  <c r="AJ28" i="6"/>
  <c r="CA76" i="6"/>
  <c r="AR42" i="6"/>
  <c r="AL76" i="6"/>
  <c r="AM88" i="6"/>
  <c r="BZ87" i="6"/>
  <c r="AT48" i="6"/>
  <c r="AM53" i="6"/>
  <c r="AP53" i="6"/>
  <c r="AN42" i="6"/>
  <c r="CB88" i="6"/>
  <c r="AQ98" i="6"/>
  <c r="AN23" i="6"/>
  <c r="AS45" i="6"/>
  <c r="AR45" i="6"/>
  <c r="AL58" i="6"/>
  <c r="AP52" i="6"/>
  <c r="AI47" i="6"/>
  <c r="AI70" i="6"/>
  <c r="BY75" i="6"/>
  <c r="AQ81" i="6"/>
  <c r="AS75" i="6"/>
  <c r="AI100" i="6"/>
  <c r="AL79" i="6"/>
  <c r="AI34" i="6"/>
  <c r="AO53" i="6"/>
  <c r="AS56" i="6"/>
  <c r="CB72" i="6"/>
  <c r="AH47" i="6"/>
  <c r="AT32" i="6"/>
  <c r="AP57" i="6"/>
  <c r="AH26" i="6"/>
  <c r="AK13" i="6"/>
  <c r="CN67" i="6"/>
  <c r="AL80" i="6"/>
  <c r="AR14" i="6"/>
  <c r="AH84" i="6"/>
  <c r="AN69" i="6"/>
  <c r="AN44" i="6"/>
  <c r="AP63" i="6"/>
  <c r="AL87" i="6"/>
  <c r="AS66" i="6"/>
  <c r="AJ75" i="6"/>
  <c r="AP95" i="6"/>
  <c r="AK76" i="6"/>
  <c r="AI16" i="6"/>
  <c r="AT49" i="6"/>
  <c r="AN12" i="6"/>
  <c r="AR54" i="6"/>
  <c r="AK30" i="6"/>
  <c r="AI36" i="6"/>
  <c r="AR62" i="6"/>
  <c r="BY80" i="6"/>
  <c r="AI92" i="6"/>
  <c r="AT97" i="6"/>
  <c r="AK86" i="6"/>
  <c r="AK58" i="6"/>
  <c r="CN88" i="6"/>
  <c r="AM65" i="6"/>
  <c r="AL75" i="6"/>
  <c r="AT58" i="6"/>
  <c r="CB36" i="6"/>
  <c r="CB50" i="6"/>
  <c r="AQ66" i="6"/>
  <c r="CB52" i="6"/>
  <c r="AL57" i="6"/>
  <c r="AR20" i="6"/>
  <c r="AS55" i="6"/>
  <c r="AJ27" i="6"/>
  <c r="AQ80" i="6"/>
  <c r="AK54" i="6"/>
  <c r="AH32" i="6"/>
  <c r="AQ62" i="6"/>
  <c r="AM93" i="6"/>
  <c r="AT79" i="6"/>
  <c r="CN94" i="6"/>
  <c r="AS40" i="6"/>
  <c r="AL89" i="6"/>
  <c r="AN64" i="6"/>
  <c r="AO35" i="6"/>
  <c r="AM12" i="6"/>
  <c r="AI13" i="6"/>
  <c r="AM11" i="6"/>
  <c r="AK34" i="6"/>
  <c r="AQ53" i="6"/>
  <c r="AO36" i="6"/>
  <c r="AS60" i="6"/>
  <c r="AR52" i="6"/>
  <c r="BZ63" i="6"/>
  <c r="CN42" i="6"/>
  <c r="AL39" i="6"/>
  <c r="CN97" i="6"/>
  <c r="AI26" i="6"/>
  <c r="CB67" i="6"/>
  <c r="AM83" i="6"/>
  <c r="AL36" i="6"/>
  <c r="AL34" i="6"/>
  <c r="CB58" i="6"/>
  <c r="AR11" i="6"/>
  <c r="AR88" i="6"/>
  <c r="AI73" i="6"/>
  <c r="AI86" i="6"/>
  <c r="CA49" i="6"/>
  <c r="CN43" i="6"/>
  <c r="CB97" i="6"/>
  <c r="CN100" i="6"/>
  <c r="AM94" i="6"/>
  <c r="CN48" i="6"/>
  <c r="CA98" i="6"/>
  <c r="AH55" i="6"/>
  <c r="AP94" i="6"/>
  <c r="AH44" i="6"/>
  <c r="AQ11" i="6"/>
  <c r="AR89" i="6"/>
  <c r="AS79" i="6"/>
  <c r="AK46" i="6"/>
  <c r="AP14" i="6"/>
  <c r="BY53" i="6"/>
  <c r="BZ38" i="6"/>
  <c r="AO13" i="6"/>
  <c r="AR97" i="6"/>
  <c r="AR98" i="6"/>
  <c r="AI91" i="6"/>
  <c r="AK19" i="6"/>
  <c r="CN86" i="6"/>
  <c r="AT34" i="6"/>
  <c r="AM87" i="6"/>
  <c r="AR57" i="6"/>
  <c r="AO22" i="6"/>
  <c r="AH81" i="6"/>
  <c r="AS74" i="6"/>
  <c r="AJ47" i="6"/>
  <c r="AS49" i="6"/>
  <c r="BZ67" i="6"/>
  <c r="AI44" i="6"/>
  <c r="AL46" i="6"/>
  <c r="AQ20" i="6"/>
  <c r="AT31" i="6"/>
  <c r="AQ31" i="6"/>
  <c r="CN50" i="6"/>
  <c r="BY68" i="6"/>
  <c r="AI94" i="6"/>
  <c r="BY33" i="6"/>
  <c r="BY67" i="6"/>
  <c r="CB51" i="6"/>
  <c r="AM44" i="6"/>
  <c r="AT13" i="6"/>
  <c r="AK45" i="6"/>
  <c r="AI39" i="6"/>
  <c r="AK82" i="6"/>
  <c r="CN78" i="6"/>
  <c r="AQ84" i="6"/>
  <c r="BY65" i="6"/>
  <c r="CA51" i="6"/>
  <c r="BZ68" i="6"/>
  <c r="AL74" i="6"/>
  <c r="AS39" i="6"/>
  <c r="AN62" i="6"/>
  <c r="CN61" i="6"/>
  <c r="AP36" i="6"/>
  <c r="AJ41" i="6"/>
  <c r="AS16" i="6"/>
  <c r="AK33" i="6"/>
  <c r="AJ88" i="6"/>
  <c r="AR43" i="6"/>
  <c r="AP69" i="6"/>
  <c r="AP37" i="6"/>
  <c r="AH16" i="6"/>
  <c r="CA53" i="6"/>
  <c r="AK29" i="6"/>
  <c r="AK43" i="6"/>
  <c r="AN77" i="6"/>
  <c r="AO31" i="6"/>
  <c r="AN54" i="6"/>
  <c r="AN35" i="6"/>
  <c r="AH20" i="6"/>
  <c r="AK61" i="6"/>
  <c r="AL86" i="6"/>
  <c r="AT90" i="6"/>
  <c r="AJ29" i="6"/>
  <c r="AK92" i="6"/>
  <c r="AS58" i="6"/>
  <c r="BZ81" i="6"/>
  <c r="AT75" i="6"/>
  <c r="AL98" i="6"/>
  <c r="AN73" i="6"/>
  <c r="CN49" i="6"/>
  <c r="BZ83" i="6"/>
  <c r="AH18" i="6"/>
  <c r="AT61" i="6"/>
  <c r="AK49" i="6"/>
  <c r="AK27" i="6"/>
  <c r="AR93" i="6"/>
  <c r="AJ94" i="6"/>
  <c r="AR83" i="6"/>
  <c r="AJ34" i="6"/>
  <c r="CA78" i="6"/>
  <c r="AJ40" i="6"/>
  <c r="AQ82" i="6"/>
  <c r="CA52" i="6"/>
  <c r="BY42" i="6"/>
  <c r="CN73" i="6"/>
  <c r="AS99" i="6"/>
  <c r="AJ74" i="6"/>
  <c r="AO33" i="6"/>
  <c r="AT36" i="6"/>
  <c r="CB99" i="6"/>
  <c r="CA97" i="6"/>
  <c r="AP41" i="6"/>
  <c r="AP16" i="6"/>
  <c r="AM21" i="6"/>
  <c r="AI71" i="6"/>
  <c r="AJ82" i="6"/>
  <c r="AQ93" i="6"/>
  <c r="CB53" i="6"/>
  <c r="CA42" i="6"/>
  <c r="AT68" i="6"/>
  <c r="AI67" i="6"/>
  <c r="AS71" i="6"/>
  <c r="BY40" i="6"/>
  <c r="AS11" i="6"/>
  <c r="AR87" i="6"/>
  <c r="AR44" i="6"/>
  <c r="AR70" i="6"/>
  <c r="AH58" i="6"/>
  <c r="AQ90" i="6"/>
  <c r="AI43" i="6"/>
  <c r="AK96" i="6"/>
  <c r="AK81" i="6"/>
  <c r="AH59" i="6"/>
  <c r="AN97" i="6"/>
  <c r="AN92" i="6"/>
  <c r="AJ30" i="6"/>
  <c r="AO12" i="6"/>
  <c r="AJ51" i="6"/>
  <c r="AS93" i="6"/>
  <c r="BZ46" i="6"/>
  <c r="AO44" i="6"/>
  <c r="AL48" i="6"/>
  <c r="BY50" i="6"/>
  <c r="AO71" i="6"/>
  <c r="CN47" i="6"/>
  <c r="AH77" i="6"/>
  <c r="AR68" i="6"/>
  <c r="BY90" i="6"/>
  <c r="AK57" i="6"/>
  <c r="AI29" i="6"/>
  <c r="CA38" i="6"/>
  <c r="AL22" i="6"/>
  <c r="AO60" i="6"/>
  <c r="BY87" i="6"/>
  <c r="AJ64" i="6"/>
  <c r="AN98" i="6"/>
  <c r="AM22" i="6"/>
  <c r="CN77" i="6"/>
  <c r="AO83" i="6"/>
  <c r="AJ12" i="6"/>
  <c r="AN55" i="6"/>
  <c r="AO27" i="6"/>
  <c r="AO90" i="6"/>
  <c r="CN57" i="6"/>
  <c r="AN66" i="6"/>
  <c r="AT59" i="6"/>
  <c r="AI35" i="6"/>
  <c r="AS17" i="6"/>
  <c r="BZ55" i="6"/>
  <c r="BY73" i="6"/>
  <c r="AI79" i="6"/>
  <c r="AO62" i="6"/>
  <c r="CN79" i="6"/>
  <c r="AH50" i="6"/>
  <c r="AN28" i="6"/>
  <c r="AJ48" i="6"/>
  <c r="AJ32" i="6"/>
  <c r="AP83" i="6"/>
  <c r="CB48" i="6"/>
  <c r="AM75" i="6"/>
  <c r="AQ88" i="6"/>
  <c r="CN72" i="6"/>
  <c r="BY82" i="6"/>
  <c r="AN52" i="6"/>
  <c r="AR36" i="6"/>
  <c r="AO73" i="6"/>
  <c r="AL84" i="6"/>
  <c r="AI25" i="6"/>
  <c r="AO100" i="6"/>
  <c r="CA80" i="6"/>
  <c r="AK16" i="6"/>
  <c r="CA33" i="6"/>
  <c r="CB47" i="6"/>
  <c r="BY61" i="6"/>
  <c r="AS20" i="6"/>
  <c r="AR63" i="6"/>
  <c r="AQ25" i="6"/>
  <c r="AJ20" i="6"/>
  <c r="CN63" i="6"/>
  <c r="AI50" i="6"/>
  <c r="CA93" i="6"/>
  <c r="AH17" i="6"/>
  <c r="AO50" i="6"/>
  <c r="AK80" i="6"/>
  <c r="AK35" i="6"/>
  <c r="AJ52" i="6"/>
  <c r="CB32" i="6"/>
  <c r="BY38" i="6"/>
  <c r="CA71" i="6"/>
  <c r="BZ52" i="6"/>
  <c r="AK18" i="6"/>
  <c r="CB70" i="6"/>
  <c r="AL66" i="6"/>
  <c r="AK87" i="6"/>
  <c r="AN76" i="6"/>
  <c r="AM33" i="6"/>
  <c r="AL26" i="6"/>
  <c r="BZ51" i="6"/>
  <c r="BY77" i="6"/>
  <c r="CN70" i="6"/>
  <c r="AM48" i="6"/>
  <c r="AS96" i="6"/>
  <c r="AI20" i="6"/>
  <c r="AN40" i="6"/>
  <c r="AI24" i="6"/>
  <c r="AH60" i="6"/>
  <c r="AO75" i="6"/>
  <c r="BZ41" i="6"/>
  <c r="CA44" i="6"/>
  <c r="AQ21" i="6"/>
  <c r="CB40" i="6"/>
  <c r="BY31" i="6"/>
  <c r="AJ71" i="6"/>
  <c r="AL95" i="6"/>
  <c r="AL62" i="6"/>
  <c r="CA72" i="6"/>
  <c r="AN100" i="6"/>
  <c r="AI75" i="6"/>
  <c r="AQ32" i="6"/>
  <c r="AT40" i="6"/>
  <c r="AQ49" i="6"/>
  <c r="AI80" i="6"/>
  <c r="BY48" i="6"/>
  <c r="AN95" i="6"/>
  <c r="AL52" i="6"/>
  <c r="CN34" i="6"/>
  <c r="AS13" i="6"/>
  <c r="AJ44" i="6"/>
  <c r="AL47" i="6"/>
  <c r="AJ53" i="6"/>
  <c r="AM72" i="6"/>
  <c r="BZ37" i="6"/>
  <c r="AT76" i="6"/>
  <c r="CN64" i="6"/>
  <c r="AQ30" i="6"/>
  <c r="AO78" i="6"/>
  <c r="AM66" i="6"/>
  <c r="AS64" i="6"/>
  <c r="BZ60" i="6"/>
  <c r="CN82" i="6"/>
  <c r="AI95" i="6"/>
  <c r="BZ78" i="6"/>
  <c r="CB61" i="6"/>
  <c r="AN51" i="6"/>
  <c r="CA94" i="6"/>
  <c r="AK52" i="6"/>
  <c r="AJ38" i="6"/>
  <c r="AR56" i="6"/>
  <c r="AJ22" i="6"/>
  <c r="AO15" i="6"/>
  <c r="AK50" i="6"/>
  <c r="AS98" i="6"/>
  <c r="AK25" i="6"/>
  <c r="AH75" i="6"/>
  <c r="BY36" i="6"/>
  <c r="AH13" i="6"/>
  <c r="AN47" i="6"/>
  <c r="AN88" i="6"/>
  <c r="AK71" i="6"/>
  <c r="BY57" i="6"/>
  <c r="AS85" i="6"/>
  <c r="AT64" i="6"/>
  <c r="AO42" i="6"/>
  <c r="AI81" i="6"/>
  <c r="CB57" i="6"/>
  <c r="AS48" i="6"/>
  <c r="AN86" i="6"/>
  <c r="BY32" i="6"/>
  <c r="BZ43" i="6"/>
  <c r="CB90" i="6"/>
  <c r="BY46" i="6"/>
  <c r="CA62" i="6"/>
  <c r="AM71" i="6"/>
  <c r="AO98" i="6"/>
  <c r="AP100" i="6"/>
  <c r="AR53" i="6"/>
  <c r="AS33" i="6"/>
  <c r="AO17" i="6"/>
  <c r="AI61" i="6"/>
  <c r="AQ89" i="6"/>
  <c r="AQ29" i="6"/>
  <c r="AK85" i="6"/>
  <c r="CN51" i="6"/>
  <c r="BY49" i="6"/>
  <c r="AP54" i="6"/>
  <c r="CA40" i="6"/>
  <c r="AL94" i="6"/>
  <c r="AQ79" i="6"/>
  <c r="AK65" i="6"/>
  <c r="AM67" i="6"/>
  <c r="AI93" i="6"/>
  <c r="AQ50" i="6"/>
  <c r="CB68" i="6"/>
  <c r="AI42" i="6"/>
  <c r="AT47" i="6"/>
  <c r="AT57" i="6"/>
  <c r="CB54" i="6"/>
  <c r="BZ58" i="6"/>
  <c r="AR76" i="6"/>
  <c r="AK32" i="6"/>
  <c r="AS91" i="6"/>
  <c r="AS89" i="6"/>
  <c r="AP77" i="6"/>
  <c r="CA41" i="6"/>
  <c r="CA39" i="6"/>
  <c r="AK51" i="6"/>
  <c r="CN53" i="6"/>
  <c r="AP17" i="6"/>
  <c r="CB73" i="6"/>
  <c r="AT88" i="6"/>
  <c r="AL59" i="6"/>
  <c r="AI88" i="6"/>
  <c r="AS52" i="6"/>
  <c r="AN61" i="6"/>
  <c r="AS59" i="6"/>
  <c r="AI14" i="6"/>
  <c r="AH91" i="6"/>
  <c r="AH48" i="6"/>
  <c r="CB41" i="6"/>
  <c r="AN83" i="6"/>
  <c r="AP73" i="6"/>
  <c r="AS57" i="6"/>
  <c r="AL88" i="6"/>
  <c r="AJ95" i="6"/>
  <c r="CA87" i="6"/>
  <c r="CN33" i="6"/>
  <c r="AI59" i="6"/>
  <c r="CA99" i="6"/>
  <c r="AK95" i="6"/>
  <c r="BY74" i="6"/>
  <c r="AS83" i="6"/>
  <c r="AQ16" i="6"/>
  <c r="CA47" i="6"/>
  <c r="AJ100" i="6"/>
  <c r="CB44" i="6"/>
  <c r="AT37" i="6"/>
  <c r="AR29" i="6"/>
  <c r="AP23" i="6"/>
  <c r="AM20" i="6"/>
  <c r="AR46" i="6"/>
  <c r="AT82" i="6"/>
  <c r="CB55" i="6"/>
  <c r="BY98" i="6"/>
  <c r="AJ35" i="6"/>
  <c r="AR78" i="6"/>
  <c r="AK72" i="6"/>
  <c r="AQ60" i="6"/>
  <c r="AN79" i="6"/>
  <c r="AN78" i="6"/>
  <c r="AH72" i="6"/>
  <c r="AM25" i="6"/>
  <c r="BZ40" i="6"/>
  <c r="AH98" i="6"/>
  <c r="AR18" i="6"/>
  <c r="BY85" i="6"/>
  <c r="BZ72" i="6"/>
  <c r="AQ56" i="6"/>
  <c r="AI98" i="6"/>
  <c r="AT92" i="6"/>
  <c r="AM23" i="6"/>
  <c r="AT85" i="6"/>
  <c r="CB80" i="6"/>
  <c r="AJ61" i="6"/>
  <c r="AQ78" i="6"/>
  <c r="CN40" i="6"/>
  <c r="CA36" i="6"/>
  <c r="AK55" i="6"/>
  <c r="AO84" i="6"/>
  <c r="CB78" i="6"/>
  <c r="AN56" i="6"/>
  <c r="AL20" i="6"/>
  <c r="AK78" i="6"/>
  <c r="AH53" i="6"/>
  <c r="AK100" i="6"/>
  <c r="AS68" i="6"/>
  <c r="AO19" i="6"/>
  <c r="CA59" i="6"/>
  <c r="AM84" i="6"/>
  <c r="CN85" i="6"/>
  <c r="CN41" i="6"/>
  <c r="CA34" i="6"/>
  <c r="AM13" i="6"/>
  <c r="CN35" i="6"/>
  <c r="AQ75" i="6"/>
  <c r="AP40" i="6"/>
  <c r="AO29" i="6"/>
  <c r="CB86" i="6"/>
  <c r="AT94" i="6"/>
  <c r="CN38" i="6"/>
  <c r="AL43" i="6"/>
  <c r="AH51" i="6"/>
  <c r="AH25" i="6"/>
  <c r="AH29" i="6"/>
  <c r="AJ93" i="6"/>
  <c r="AS51" i="6"/>
  <c r="AJ56" i="6"/>
  <c r="CA88" i="6"/>
  <c r="AR73" i="6"/>
  <c r="AQ19" i="6"/>
  <c r="AN57" i="6"/>
  <c r="CA50" i="6"/>
  <c r="CN46" i="6"/>
  <c r="AH74" i="6"/>
  <c r="CA35" i="6"/>
  <c r="AM54" i="6"/>
  <c r="AS38" i="6"/>
  <c r="AH57" i="6"/>
  <c r="BY86" i="6"/>
  <c r="AN82" i="6"/>
  <c r="AT56" i="6"/>
  <c r="AN87" i="6"/>
  <c r="AI87" i="6"/>
  <c r="AQ68" i="6"/>
  <c r="AI18" i="6"/>
  <c r="AH11" i="6"/>
  <c r="BZ53" i="6"/>
  <c r="AJ49" i="6"/>
  <c r="CA95" i="6"/>
  <c r="CB49" i="6"/>
  <c r="CA37" i="6"/>
  <c r="AH68" i="6"/>
  <c r="AN39" i="6"/>
  <c r="AI62" i="6"/>
  <c r="AQ38" i="6"/>
  <c r="AR92" i="6"/>
  <c r="CB38" i="6"/>
  <c r="AR16" i="6"/>
  <c r="CA85" i="6"/>
  <c r="AO16" i="6"/>
  <c r="BZ34" i="6"/>
  <c r="AR31" i="6"/>
  <c r="CN37" i="6"/>
  <c r="BY69" i="6"/>
  <c r="BZ96" i="6"/>
  <c r="AJ33" i="6"/>
  <c r="AQ91" i="6"/>
  <c r="AM63" i="6"/>
  <c r="AT78" i="6"/>
  <c r="AP39" i="6"/>
  <c r="AP96" i="6"/>
  <c r="CB85" i="6"/>
  <c r="AQ41" i="6"/>
  <c r="AK24" i="6"/>
  <c r="AO93" i="6"/>
  <c r="AM19" i="6"/>
  <c r="BY47" i="6"/>
  <c r="AP80" i="6"/>
  <c r="AL24" i="6"/>
  <c r="BZ31" i="6"/>
  <c r="AJ86" i="6"/>
  <c r="BZ47" i="6"/>
  <c r="AK56" i="6"/>
  <c r="AH15" i="6"/>
  <c r="AK15" i="6"/>
  <c r="AK22" i="6"/>
  <c r="BZ57" i="6"/>
  <c r="AM77" i="6"/>
  <c r="AL81" i="6"/>
  <c r="AN93" i="6"/>
  <c r="AR84" i="6"/>
  <c r="BZ48" i="6"/>
  <c r="CN45" i="6"/>
  <c r="AO26" i="6"/>
  <c r="AN68" i="6"/>
  <c r="AS73" i="6"/>
  <c r="AQ27" i="6"/>
  <c r="AN16" i="6"/>
  <c r="AM69" i="6"/>
  <c r="AQ37" i="6"/>
  <c r="CN84" i="6"/>
  <c r="BY59" i="6"/>
  <c r="AP32" i="6"/>
  <c r="AP74" i="6"/>
  <c r="AH90" i="6"/>
  <c r="AN90" i="6"/>
  <c r="AM91" i="6"/>
  <c r="CN32" i="6"/>
  <c r="CA43" i="6"/>
  <c r="AS65" i="6"/>
  <c r="CB42" i="6"/>
  <c r="AO52" i="6"/>
  <c r="AI99" i="6"/>
  <c r="AT11" i="6"/>
  <c r="AN67" i="6"/>
  <c r="AM99" i="6"/>
  <c r="AI40" i="6"/>
  <c r="CB45" i="6"/>
  <c r="AP27" i="6"/>
  <c r="AR100" i="6"/>
  <c r="AR12" i="6"/>
  <c r="AL28" i="6"/>
  <c r="AK53" i="6"/>
  <c r="AH87" i="6"/>
  <c r="AK93" i="6"/>
  <c r="AS35" i="6"/>
  <c r="CN91" i="6"/>
  <c r="CN98" i="6"/>
  <c r="BY39" i="6"/>
  <c r="BY34" i="6"/>
  <c r="AQ42" i="6"/>
  <c r="BZ44" i="6"/>
  <c r="AT99" i="6"/>
  <c r="AO66" i="6"/>
  <c r="AR51" i="6"/>
  <c r="CN65" i="6"/>
  <c r="AL44" i="6"/>
  <c r="AR90" i="6"/>
  <c r="AK60" i="6"/>
  <c r="AL56" i="6"/>
  <c r="BY91" i="6"/>
  <c r="CA73" i="6"/>
  <c r="AP50" i="6"/>
  <c r="CA61" i="6"/>
  <c r="AH99" i="6"/>
  <c r="AH46" i="6"/>
  <c r="AS30" i="6"/>
  <c r="AT51" i="6"/>
  <c r="AP89" i="6"/>
  <c r="AI58" i="6"/>
  <c r="CB31" i="6"/>
  <c r="CB63" i="6"/>
  <c r="AK74" i="6"/>
  <c r="AO32" i="6"/>
  <c r="AL14" i="6"/>
  <c r="AP81" i="6"/>
  <c r="AO94" i="6"/>
  <c r="AJ70" i="6"/>
  <c r="AO37" i="6"/>
  <c r="AI21" i="6"/>
  <c r="AH33" i="6"/>
  <c r="AT89" i="6"/>
  <c r="AO67" i="6"/>
  <c r="CN60" i="6"/>
  <c r="AR79" i="6"/>
  <c r="AJ17" i="6"/>
  <c r="BY44" i="6"/>
  <c r="AP68" i="6"/>
  <c r="AM64" i="6"/>
  <c r="CB33" i="6"/>
  <c r="AM51" i="6"/>
  <c r="CB34" i="6"/>
  <c r="AS72" i="6"/>
  <c r="CB95" i="6"/>
  <c r="AH61" i="6"/>
  <c r="AQ99" i="6"/>
  <c r="AS81" i="6"/>
  <c r="AO92" i="6"/>
  <c r="AI30" i="6"/>
  <c r="AO24" i="6"/>
  <c r="CB87" i="6"/>
  <c r="CN52" i="6"/>
  <c r="BZ42" i="6"/>
  <c r="AN30" i="6"/>
  <c r="AL90" i="6"/>
  <c r="AJ81" i="6"/>
  <c r="AL40" i="6"/>
  <c r="BY78" i="6"/>
  <c r="AI12" i="6"/>
  <c r="AT15" i="6"/>
  <c r="AP85" i="6"/>
  <c r="AT91" i="6"/>
  <c r="AM40" i="6"/>
  <c r="BY55" i="6"/>
  <c r="CN66" i="6"/>
  <c r="AN25" i="6"/>
  <c r="CN62" i="6"/>
  <c r="BZ35" i="6"/>
  <c r="AJ58" i="6"/>
  <c r="CB74" i="6"/>
  <c r="AN26" i="6"/>
  <c r="AJ15" i="6"/>
  <c r="AO51" i="6"/>
  <c r="AI74" i="6"/>
  <c r="AL31" i="6"/>
  <c r="BY95" i="6"/>
  <c r="BY88" i="6"/>
  <c r="AI85" i="6"/>
  <c r="AM14" i="6"/>
  <c r="AP13" i="6"/>
  <c r="CN59" i="6"/>
  <c r="AR25" i="6"/>
  <c r="AL41" i="6"/>
  <c r="BY70" i="6"/>
  <c r="AM41" i="6"/>
  <c r="AR48" i="6"/>
  <c r="AH65" i="6"/>
  <c r="AP87" i="6"/>
  <c r="CB46" i="6"/>
  <c r="CA31" i="6"/>
  <c r="CN95" i="6"/>
  <c r="BY52" i="6"/>
  <c r="AO43" i="6"/>
  <c r="CB92" i="6"/>
  <c r="AS25" i="6"/>
  <c r="AK97" i="6"/>
  <c r="CB89" i="6"/>
  <c r="AM86" i="6"/>
  <c r="AQ18" i="6"/>
  <c r="AP58" i="6"/>
  <c r="AO28" i="6"/>
  <c r="AP43" i="6"/>
  <c r="BZ98" i="6"/>
  <c r="BY51" i="6"/>
  <c r="BZ90" i="6"/>
  <c r="AQ59" i="6"/>
  <c r="AI46" i="6"/>
  <c r="AN48" i="6"/>
  <c r="CA69" i="6"/>
  <c r="CB39" i="6"/>
  <c r="AN63" i="6"/>
  <c r="AQ61" i="6"/>
  <c r="AL83" i="6"/>
  <c r="AI52" i="6"/>
  <c r="BZ85" i="6"/>
  <c r="AJ98" i="6"/>
  <c r="AT45" i="6"/>
  <c r="AF20" i="6" l="1"/>
  <c r="Q20" i="6" s="1"/>
  <c r="AF19" i="6"/>
  <c r="Q19" i="6" s="1"/>
  <c r="AF18" i="6"/>
  <c r="Q18" i="6" s="1"/>
  <c r="AF17" i="6"/>
  <c r="Q17" i="6" s="1"/>
  <c r="AF16" i="6"/>
  <c r="Q16" i="6" s="1"/>
  <c r="AF15" i="6"/>
  <c r="Q15" i="6" s="1"/>
  <c r="AF14" i="6"/>
  <c r="Q14" i="6" s="1"/>
  <c r="AF13" i="6"/>
  <c r="Q13" i="6" s="1"/>
  <c r="AF12" i="6"/>
  <c r="Q12" i="6" s="1"/>
  <c r="AF11" i="6"/>
  <c r="Q11" i="6" s="1"/>
  <c r="DC34" i="6"/>
  <c r="CC34" i="6" s="1"/>
  <c r="CI34" i="6" s="1"/>
  <c r="S34" i="6" s="1"/>
  <c r="G29" i="3" s="1"/>
  <c r="DC37" i="6"/>
  <c r="CC37" i="6" s="1"/>
  <c r="CI37" i="6" s="1"/>
  <c r="S37" i="6" s="1"/>
  <c r="G32" i="3" s="1"/>
  <c r="DC61" i="6"/>
  <c r="CC61" i="6" s="1"/>
  <c r="CI61" i="6" s="1"/>
  <c r="S61" i="6" s="1"/>
  <c r="DC78" i="6"/>
  <c r="CC78" i="6" s="1"/>
  <c r="CJ78" i="6" s="1"/>
  <c r="DC65" i="6"/>
  <c r="CC65" i="6" s="1"/>
  <c r="CM65" i="6" s="1"/>
  <c r="DC47" i="6"/>
  <c r="CC47" i="6" s="1"/>
  <c r="CM47" i="6" s="1"/>
  <c r="DC53" i="6"/>
  <c r="CC53" i="6" s="1"/>
  <c r="CL53" i="6" s="1"/>
  <c r="DC95" i="6"/>
  <c r="CC95" i="6" s="1"/>
  <c r="CJ95" i="6" s="1"/>
  <c r="DC46" i="6"/>
  <c r="CC46" i="6" s="1"/>
  <c r="CK46" i="6" s="1"/>
  <c r="DC50" i="6"/>
  <c r="CC50" i="6" s="1"/>
  <c r="CI50" i="6" s="1"/>
  <c r="S50" i="6" s="1"/>
  <c r="G45" i="3" s="1"/>
  <c r="DC98" i="6"/>
  <c r="CC98" i="6" s="1"/>
  <c r="CK98" i="6" s="1"/>
  <c r="DC91" i="6"/>
  <c r="CC91" i="6" s="1"/>
  <c r="CL91" i="6" s="1"/>
  <c r="DC59" i="6"/>
  <c r="CC59" i="6" s="1"/>
  <c r="CK59" i="6" s="1"/>
  <c r="DC70" i="6"/>
  <c r="CC70" i="6" s="1"/>
  <c r="CK70" i="6" s="1"/>
  <c r="DC38" i="6"/>
  <c r="CC38" i="6" s="1"/>
  <c r="CI38" i="6" s="1"/>
  <c r="S38" i="6" s="1"/>
  <c r="G33" i="3" s="1"/>
  <c r="DC86" i="6"/>
  <c r="CC86" i="6" s="1"/>
  <c r="CJ86" i="6" s="1"/>
  <c r="DC35" i="6"/>
  <c r="CC35" i="6" s="1"/>
  <c r="CI35" i="6" s="1"/>
  <c r="S35" i="6" s="1"/>
  <c r="G30" i="3" s="1"/>
  <c r="DC64" i="6"/>
  <c r="CC64" i="6" s="1"/>
  <c r="CJ64" i="6" s="1"/>
  <c r="DC32" i="6"/>
  <c r="CC32" i="6" s="1"/>
  <c r="CK32" i="6" s="1"/>
  <c r="DC41" i="6"/>
  <c r="CC41" i="6" s="1"/>
  <c r="CK41" i="6" s="1"/>
  <c r="DC51" i="6"/>
  <c r="CC51" i="6" s="1"/>
  <c r="CM51" i="6" s="1"/>
  <c r="DC62" i="6"/>
  <c r="CC62" i="6" s="1"/>
  <c r="CJ62" i="6" s="1"/>
  <c r="DC85" i="6"/>
  <c r="CC85" i="6" s="1"/>
  <c r="CJ85" i="6" s="1"/>
  <c r="DC66" i="6"/>
  <c r="CC66" i="6" s="1"/>
  <c r="CM66" i="6" s="1"/>
  <c r="DC77" i="6"/>
  <c r="CC77" i="6" s="1"/>
  <c r="CI77" i="6" s="1"/>
  <c r="S77" i="6" s="1"/>
  <c r="DC84" i="6"/>
  <c r="CC84" i="6" s="1"/>
  <c r="CL84" i="6" s="1"/>
  <c r="DC63" i="6"/>
  <c r="CC63" i="6" s="1"/>
  <c r="CK63" i="6" s="1"/>
  <c r="DC48" i="6"/>
  <c r="CC48" i="6" s="1"/>
  <c r="CJ48" i="6" s="1"/>
  <c r="DC100" i="6"/>
  <c r="CC100" i="6" s="1"/>
  <c r="CM100" i="6" s="1"/>
  <c r="DC73" i="6"/>
  <c r="CC73" i="6" s="1"/>
  <c r="CJ73" i="6" s="1"/>
  <c r="DC43" i="6"/>
  <c r="CC43" i="6" s="1"/>
  <c r="CJ43" i="6" s="1"/>
  <c r="DC45" i="6"/>
  <c r="CC45" i="6" s="1"/>
  <c r="CJ45" i="6" s="1"/>
  <c r="DC40" i="6"/>
  <c r="CC40" i="6" s="1"/>
  <c r="CK40" i="6" s="1"/>
  <c r="DC33" i="6"/>
  <c r="CC33" i="6" s="1"/>
  <c r="CI33" i="6" s="1"/>
  <c r="S33" i="6" s="1"/>
  <c r="G28" i="3" s="1"/>
  <c r="DC52" i="6"/>
  <c r="CC52" i="6" s="1"/>
  <c r="CI52" i="6" s="1"/>
  <c r="S52" i="6" s="1"/>
  <c r="G47" i="3" s="1"/>
  <c r="DC72" i="6"/>
  <c r="CC72" i="6" s="1"/>
  <c r="CI72" i="6" s="1"/>
  <c r="S72" i="6" s="1"/>
  <c r="DC97" i="6"/>
  <c r="CC97" i="6" s="1"/>
  <c r="CK97" i="6" s="1"/>
  <c r="DC36" i="6"/>
  <c r="CC36" i="6" s="1"/>
  <c r="CJ36" i="6" s="1"/>
  <c r="DC31" i="6"/>
  <c r="CC31" i="6" s="1"/>
  <c r="CJ31" i="6" s="1"/>
  <c r="DC49" i="6"/>
  <c r="CC49" i="6" s="1"/>
  <c r="CM49" i="6" s="1"/>
  <c r="DC42" i="6"/>
  <c r="CC42" i="6" s="1"/>
  <c r="CJ42" i="6" s="1"/>
  <c r="DC58" i="6"/>
  <c r="CC58" i="6" s="1"/>
  <c r="CL58" i="6" s="1"/>
  <c r="DC44" i="6"/>
  <c r="CC44" i="6" s="1"/>
  <c r="CK44" i="6" s="1"/>
  <c r="DC39" i="6"/>
  <c r="CC39" i="6" s="1"/>
  <c r="CM39" i="6" s="1"/>
  <c r="DC93" i="6"/>
  <c r="CC93" i="6" s="1"/>
  <c r="CJ93" i="6" s="1"/>
  <c r="DC88" i="6"/>
  <c r="CC88" i="6" s="1"/>
  <c r="CI88" i="6" s="1"/>
  <c r="S88" i="6" s="1"/>
  <c r="DC83" i="6"/>
  <c r="CC83" i="6" s="1"/>
  <c r="CK83" i="6" s="1"/>
  <c r="DC80" i="6"/>
  <c r="CC80" i="6" s="1"/>
  <c r="CJ80" i="6" s="1"/>
  <c r="DC60" i="6"/>
  <c r="CC60" i="6" s="1"/>
  <c r="CK60" i="6" s="1"/>
  <c r="DC68" i="6"/>
  <c r="CC68" i="6" s="1"/>
  <c r="CK68" i="6" s="1"/>
  <c r="DC79" i="6"/>
  <c r="CC79" i="6" s="1"/>
  <c r="CI79" i="6" s="1"/>
  <c r="S79" i="6" s="1"/>
  <c r="DC75" i="6"/>
  <c r="CC75" i="6" s="1"/>
  <c r="CJ75" i="6" s="1"/>
  <c r="DC67" i="6"/>
  <c r="CC67" i="6" s="1"/>
  <c r="CK67" i="6" s="1"/>
  <c r="DC90" i="6"/>
  <c r="CC90" i="6" s="1"/>
  <c r="CK90" i="6" s="1"/>
  <c r="DC71" i="6"/>
  <c r="CC71" i="6" s="1"/>
  <c r="CM71" i="6" s="1"/>
  <c r="DC96" i="6"/>
  <c r="CC96" i="6" s="1"/>
  <c r="CM96" i="6" s="1"/>
  <c r="DC55" i="6"/>
  <c r="CC55" i="6" s="1"/>
  <c r="CL55" i="6" s="1"/>
  <c r="DC54" i="6"/>
  <c r="CC54" i="6" s="1"/>
  <c r="CI54" i="6" s="1"/>
  <c r="S54" i="6" s="1"/>
  <c r="G49" i="3" s="1"/>
  <c r="DC99" i="6"/>
  <c r="CC99" i="6" s="1"/>
  <c r="CM99" i="6" s="1"/>
  <c r="DC69" i="6"/>
  <c r="CC69" i="6" s="1"/>
  <c r="CI69" i="6" s="1"/>
  <c r="S69" i="6" s="1"/>
  <c r="DC81" i="6"/>
  <c r="CC81" i="6" s="1"/>
  <c r="CL81" i="6" s="1"/>
  <c r="DC92" i="6"/>
  <c r="CC92" i="6" s="1"/>
  <c r="CM92" i="6" s="1"/>
  <c r="DC76" i="6"/>
  <c r="CC76" i="6" s="1"/>
  <c r="CK76" i="6" s="1"/>
  <c r="DC87" i="6"/>
  <c r="CC87" i="6" s="1"/>
  <c r="CM87" i="6" s="1"/>
  <c r="DC56" i="6"/>
  <c r="CC56" i="6" s="1"/>
  <c r="CL56" i="6" s="1"/>
  <c r="DC74" i="6"/>
  <c r="CC74" i="6" s="1"/>
  <c r="CI74" i="6" s="1"/>
  <c r="S74" i="6" s="1"/>
  <c r="DC94" i="6"/>
  <c r="CC94" i="6" s="1"/>
  <c r="CI94" i="6" s="1"/>
  <c r="S94" i="6" s="1"/>
  <c r="DC89" i="6"/>
  <c r="CC89" i="6" s="1"/>
  <c r="CK89" i="6" s="1"/>
  <c r="DC82" i="6"/>
  <c r="CC82" i="6" s="1"/>
  <c r="CM82" i="6" s="1"/>
  <c r="DC57" i="6"/>
  <c r="CC57" i="6" s="1"/>
  <c r="CL57" i="6" s="1"/>
  <c r="CM85" i="6"/>
  <c r="CL43" i="6"/>
  <c r="CL34" i="6"/>
  <c r="CK34" i="6"/>
  <c r="CM53" i="6"/>
  <c r="CB22" i="6"/>
  <c r="CA20" i="6"/>
  <c r="BY22" i="6"/>
  <c r="CA30" i="6"/>
  <c r="CA25" i="6"/>
  <c r="BZ20" i="6"/>
  <c r="BZ23" i="6"/>
  <c r="BY17" i="6"/>
  <c r="BY19" i="6"/>
  <c r="CA12" i="6"/>
  <c r="CN25" i="6"/>
  <c r="CB20" i="6"/>
  <c r="BY15" i="6"/>
  <c r="BZ25" i="6"/>
  <c r="CA27" i="6"/>
  <c r="CN16" i="6"/>
  <c r="CN30" i="6"/>
  <c r="CN15" i="6"/>
  <c r="CB26" i="6"/>
  <c r="CN28" i="6"/>
  <c r="BY29" i="6"/>
  <c r="CA14" i="6"/>
  <c r="BZ18" i="6"/>
  <c r="BY25" i="6"/>
  <c r="CA15" i="6"/>
  <c r="BZ30" i="6"/>
  <c r="BZ29" i="6"/>
  <c r="CN14" i="6"/>
  <c r="BZ11" i="6"/>
  <c r="BY21" i="6"/>
  <c r="CA23" i="6"/>
  <c r="BZ15" i="6"/>
  <c r="CN18" i="6"/>
  <c r="CB19" i="6"/>
  <c r="CB27" i="6"/>
  <c r="CB30" i="6"/>
  <c r="CA17" i="6"/>
  <c r="CB16" i="6"/>
  <c r="BZ12" i="6"/>
  <c r="BY30" i="6"/>
  <c r="CA24" i="6"/>
  <c r="CB29" i="6"/>
  <c r="CN12" i="6"/>
  <c r="CB15" i="6"/>
  <c r="BZ27" i="6"/>
  <c r="CA26" i="6"/>
  <c r="CB21" i="6"/>
  <c r="CN17" i="6"/>
  <c r="CA13" i="6"/>
  <c r="CN26" i="6"/>
  <c r="CN29" i="6"/>
  <c r="CN27" i="6"/>
  <c r="BZ14" i="6"/>
  <c r="BY20" i="6"/>
  <c r="BY28" i="6"/>
  <c r="CA28" i="6"/>
  <c r="BY24" i="6"/>
  <c r="BZ16" i="6"/>
  <c r="BZ24" i="6"/>
  <c r="CA16" i="6"/>
  <c r="CN20" i="6"/>
  <c r="CB11" i="6"/>
  <c r="CA18" i="6"/>
  <c r="BZ21" i="6"/>
  <c r="BZ26" i="6"/>
  <c r="CB28" i="6"/>
  <c r="CB24" i="6"/>
  <c r="BY16" i="6"/>
  <c r="BZ19" i="6"/>
  <c r="BY23" i="6"/>
  <c r="CA29" i="6"/>
  <c r="CB17" i="6"/>
  <c r="CA11" i="6"/>
  <c r="BY27" i="6"/>
  <c r="CB14" i="6"/>
  <c r="BZ28" i="6"/>
  <c r="CA19" i="6"/>
  <c r="CN23" i="6"/>
  <c r="CN11" i="6"/>
  <c r="CN22" i="6"/>
  <c r="BY26" i="6"/>
  <c r="BY14" i="6"/>
  <c r="CA21" i="6"/>
  <c r="BZ17" i="6"/>
  <c r="CB23" i="6"/>
  <c r="CB12" i="6"/>
  <c r="CN24" i="6"/>
  <c r="CB18" i="6"/>
  <c r="BY13" i="6"/>
  <c r="BY12" i="6"/>
  <c r="BY18" i="6"/>
  <c r="BY11" i="6"/>
  <c r="CB25" i="6"/>
  <c r="CA22" i="6"/>
  <c r="BZ22" i="6"/>
  <c r="CN21" i="6"/>
  <c r="CN19" i="6"/>
  <c r="CN13" i="6"/>
  <c r="CL37" i="6" l="1"/>
  <c r="CK37" i="6"/>
  <c r="CJ37" i="6"/>
  <c r="CM37" i="6"/>
  <c r="CM50" i="6"/>
  <c r="CJ49" i="6"/>
  <c r="CJ33" i="6"/>
  <c r="CM33" i="6"/>
  <c r="CM84" i="6"/>
  <c r="CK51" i="6"/>
  <c r="CI51" i="6"/>
  <c r="S51" i="6" s="1"/>
  <c r="G46" i="3" s="1"/>
  <c r="CL78" i="6"/>
  <c r="CL100" i="6"/>
  <c r="CL59" i="6"/>
  <c r="CI59" i="6"/>
  <c r="S59" i="6" s="1"/>
  <c r="CK64" i="6"/>
  <c r="CL65" i="6"/>
  <c r="CL76" i="6"/>
  <c r="CI83" i="6"/>
  <c r="S83" i="6" s="1"/>
  <c r="CL85" i="6"/>
  <c r="CI76" i="6"/>
  <c r="S76" i="6" s="1"/>
  <c r="CM83" i="6"/>
  <c r="CJ71" i="6"/>
  <c r="CM76" i="6"/>
  <c r="CM31" i="6"/>
  <c r="CI85" i="6"/>
  <c r="S85" i="6" s="1"/>
  <c r="CI43" i="6"/>
  <c r="S43" i="6" s="1"/>
  <c r="G38" i="3" s="1"/>
  <c r="CJ83" i="6"/>
  <c r="CJ38" i="6"/>
  <c r="CJ76" i="6"/>
  <c r="CK31" i="6"/>
  <c r="CK85" i="6"/>
  <c r="CI53" i="6"/>
  <c r="S53" i="6" s="1"/>
  <c r="G48" i="3" s="1"/>
  <c r="CJ53" i="6"/>
  <c r="CK38" i="6"/>
  <c r="CM43" i="6"/>
  <c r="CL31" i="6"/>
  <c r="CK53" i="6"/>
  <c r="CK71" i="6"/>
  <c r="CM38" i="6"/>
  <c r="CL38" i="6"/>
  <c r="CK43" i="6"/>
  <c r="CL83" i="6"/>
  <c r="CI31" i="6"/>
  <c r="S31" i="6" s="1"/>
  <c r="G26" i="3" s="1"/>
  <c r="CL71" i="6"/>
  <c r="CM97" i="6"/>
  <c r="CJ51" i="6"/>
  <c r="CK65" i="6"/>
  <c r="CL97" i="6"/>
  <c r="CL51" i="6"/>
  <c r="CI65" i="6"/>
  <c r="S65" i="6" s="1"/>
  <c r="CJ97" i="6"/>
  <c r="CI100" i="6"/>
  <c r="S100" i="6" s="1"/>
  <c r="CK47" i="6"/>
  <c r="CJ65" i="6"/>
  <c r="CJ59" i="6"/>
  <c r="CJ100" i="6"/>
  <c r="CL93" i="6"/>
  <c r="CM59" i="6"/>
  <c r="CK100" i="6"/>
  <c r="CI56" i="6"/>
  <c r="S56" i="6" s="1"/>
  <c r="CI36" i="6"/>
  <c r="S36" i="6" s="1"/>
  <c r="G31" i="3" s="1"/>
  <c r="CI73" i="6"/>
  <c r="S73" i="6" s="1"/>
  <c r="CK36" i="6"/>
  <c r="CM88" i="6"/>
  <c r="CM36" i="6"/>
  <c r="CL36" i="6"/>
  <c r="CL70" i="6"/>
  <c r="CJ88" i="6"/>
  <c r="CK39" i="6"/>
  <c r="CM70" i="6"/>
  <c r="CL62" i="6"/>
  <c r="CL47" i="6"/>
  <c r="CJ70" i="6"/>
  <c r="CI44" i="6"/>
  <c r="S44" i="6" s="1"/>
  <c r="G39" i="3" s="1"/>
  <c r="CJ90" i="6"/>
  <c r="CJ47" i="6"/>
  <c r="CI47" i="6"/>
  <c r="S47" i="6" s="1"/>
  <c r="G42" i="3" s="1"/>
  <c r="CI70" i="6"/>
  <c r="S70" i="6" s="1"/>
  <c r="CI97" i="6"/>
  <c r="S97" i="6" s="1"/>
  <c r="CM90" i="6"/>
  <c r="CI62" i="6"/>
  <c r="S62" i="6" s="1"/>
  <c r="CK62" i="6"/>
  <c r="CI90" i="6"/>
  <c r="S90" i="6" s="1"/>
  <c r="CL90" i="6"/>
  <c r="CM62" i="6"/>
  <c r="CK73" i="6"/>
  <c r="CL35" i="6"/>
  <c r="CK35" i="6"/>
  <c r="CJ35" i="6"/>
  <c r="CJ77" i="6"/>
  <c r="CI46" i="6"/>
  <c r="S46" i="6" s="1"/>
  <c r="G41" i="3" s="1"/>
  <c r="CM34" i="6"/>
  <c r="CJ46" i="6"/>
  <c r="CJ34" i="6"/>
  <c r="CL46" i="6"/>
  <c r="CM35" i="6"/>
  <c r="CM46" i="6"/>
  <c r="CI42" i="6"/>
  <c r="S42" i="6" s="1"/>
  <c r="G37" i="3" s="1"/>
  <c r="CL50" i="6"/>
  <c r="CI84" i="6"/>
  <c r="S84" i="6" s="1"/>
  <c r="CL48" i="6"/>
  <c r="CK50" i="6"/>
  <c r="CI78" i="6"/>
  <c r="S78" i="6" s="1"/>
  <c r="CM64" i="6"/>
  <c r="CM78" i="6"/>
  <c r="CL41" i="6"/>
  <c r="CL88" i="6"/>
  <c r="CI75" i="6"/>
  <c r="S75" i="6" s="1"/>
  <c r="CK48" i="6"/>
  <c r="CL73" i="6"/>
  <c r="CM41" i="6"/>
  <c r="CJ91" i="6"/>
  <c r="CI58" i="6"/>
  <c r="S58" i="6" s="1"/>
  <c r="CK84" i="6"/>
  <c r="CK58" i="6"/>
  <c r="CJ84" i="6"/>
  <c r="CK88" i="6"/>
  <c r="CK75" i="6"/>
  <c r="CM48" i="6"/>
  <c r="CM73" i="6"/>
  <c r="CJ41" i="6"/>
  <c r="CI91" i="6"/>
  <c r="S91" i="6" s="1"/>
  <c r="CJ58" i="6"/>
  <c r="CK78" i="6"/>
  <c r="CI41" i="6"/>
  <c r="S41" i="6" s="1"/>
  <c r="G36" i="3" s="1"/>
  <c r="CM91" i="6"/>
  <c r="CJ50" i="6"/>
  <c r="CM58" i="6"/>
  <c r="CM54" i="6"/>
  <c r="CM75" i="6"/>
  <c r="CI48" i="6"/>
  <c r="S48" i="6" s="1"/>
  <c r="G43" i="3" s="1"/>
  <c r="CK91" i="6"/>
  <c r="CM57" i="6"/>
  <c r="CK57" i="6"/>
  <c r="CJ72" i="6"/>
  <c r="CM72" i="6"/>
  <c r="CM56" i="6"/>
  <c r="CK56" i="6"/>
  <c r="CJ56" i="6"/>
  <c r="CL54" i="6"/>
  <c r="CK33" i="6"/>
  <c r="CK54" i="6"/>
  <c r="CI64" i="6"/>
  <c r="S64" i="6" s="1"/>
  <c r="CL77" i="6"/>
  <c r="CL33" i="6"/>
  <c r="CL64" i="6"/>
  <c r="CJ98" i="6"/>
  <c r="CM61" i="6"/>
  <c r="CM63" i="6"/>
  <c r="CM98" i="6"/>
  <c r="CM32" i="6"/>
  <c r="CJ63" i="6"/>
  <c r="CL52" i="6"/>
  <c r="CL32" i="6"/>
  <c r="CL63" i="6"/>
  <c r="CI98" i="6"/>
  <c r="S98" i="6" s="1"/>
  <c r="CJ52" i="6"/>
  <c r="CL79" i="6"/>
  <c r="CJ32" i="6"/>
  <c r="CI63" i="6"/>
  <c r="S63" i="6" s="1"/>
  <c r="CJ44" i="6"/>
  <c r="CM52" i="6"/>
  <c r="CJ79" i="6"/>
  <c r="CI32" i="6"/>
  <c r="S32" i="6" s="1"/>
  <c r="G27" i="3" s="1"/>
  <c r="CJ61" i="6"/>
  <c r="CK52" i="6"/>
  <c r="CL98" i="6"/>
  <c r="CM44" i="6"/>
  <c r="CM79" i="6"/>
  <c r="CK61" i="6"/>
  <c r="CL44" i="6"/>
  <c r="CK79" i="6"/>
  <c r="CL61" i="6"/>
  <c r="CK99" i="6"/>
  <c r="CI68" i="6"/>
  <c r="S68" i="6" s="1"/>
  <c r="CJ68" i="6"/>
  <c r="CL42" i="6"/>
  <c r="CJ40" i="6"/>
  <c r="CL40" i="6"/>
  <c r="CK42" i="6"/>
  <c r="CK77" i="6"/>
  <c r="CM77" i="6"/>
  <c r="CM42" i="6"/>
  <c r="CM40" i="6"/>
  <c r="CI92" i="6"/>
  <c r="S92" i="6" s="1"/>
  <c r="CI45" i="6"/>
  <c r="S45" i="6" s="1"/>
  <c r="G40" i="3" s="1"/>
  <c r="CJ66" i="6"/>
  <c r="CK87" i="6"/>
  <c r="CM68" i="6"/>
  <c r="CK69" i="6"/>
  <c r="CJ99" i="6"/>
  <c r="CM74" i="6"/>
  <c r="CI40" i="6"/>
  <c r="S40" i="6" s="1"/>
  <c r="G35" i="3" s="1"/>
  <c r="CM69" i="6"/>
  <c r="CI71" i="6"/>
  <c r="S71" i="6" s="1"/>
  <c r="CI93" i="6"/>
  <c r="S93" i="6" s="1"/>
  <c r="CM81" i="6"/>
  <c r="CJ67" i="6"/>
  <c r="CL99" i="6"/>
  <c r="CJ81" i="6"/>
  <c r="CM93" i="6"/>
  <c r="CI67" i="6"/>
  <c r="S67" i="6" s="1"/>
  <c r="CM67" i="6"/>
  <c r="CK93" i="6"/>
  <c r="CK82" i="6"/>
  <c r="CI82" i="6"/>
  <c r="S82" i="6" s="1"/>
  <c r="CI60" i="6"/>
  <c r="S60" i="6" s="1"/>
  <c r="CI49" i="6"/>
  <c r="S49" i="6" s="1"/>
  <c r="G44" i="3" s="1"/>
  <c r="CK66" i="6"/>
  <c r="CI81" i="6"/>
  <c r="S81" i="6" s="1"/>
  <c r="CI86" i="6"/>
  <c r="S86" i="6" s="1"/>
  <c r="CK49" i="6"/>
  <c r="CK95" i="6"/>
  <c r="CL49" i="6"/>
  <c r="CL66" i="6"/>
  <c r="CM86" i="6"/>
  <c r="CM45" i="6"/>
  <c r="CL86" i="6"/>
  <c r="CL87" i="6"/>
  <c r="CM95" i="6"/>
  <c r="CK86" i="6"/>
  <c r="CI87" i="6"/>
  <c r="S87" i="6" s="1"/>
  <c r="CI95" i="6"/>
  <c r="S95" i="6" s="1"/>
  <c r="CL45" i="6"/>
  <c r="CI66" i="6"/>
  <c r="S66" i="6" s="1"/>
  <c r="CJ87" i="6"/>
  <c r="CL95" i="6"/>
  <c r="CK45" i="6"/>
  <c r="CK80" i="6"/>
  <c r="CM80" i="6"/>
  <c r="CL74" i="6"/>
  <c r="CJ54" i="6"/>
  <c r="CL68" i="6"/>
  <c r="CJ69" i="6"/>
  <c r="CJ39" i="6"/>
  <c r="CJ92" i="6"/>
  <c r="CL75" i="6"/>
  <c r="CI57" i="6"/>
  <c r="S57" i="6" s="1"/>
  <c r="CM60" i="6"/>
  <c r="CL39" i="6"/>
  <c r="CL92" i="6"/>
  <c r="CI89" i="6"/>
  <c r="S89" i="6" s="1"/>
  <c r="CL80" i="6"/>
  <c r="CK96" i="6"/>
  <c r="CI80" i="6"/>
  <c r="S80" i="6" s="1"/>
  <c r="CI96" i="6"/>
  <c r="S96" i="6" s="1"/>
  <c r="CL96" i="6"/>
  <c r="CJ82" i="6"/>
  <c r="CK74" i="6"/>
  <c r="CJ60" i="6"/>
  <c r="CJ57" i="6"/>
  <c r="CL69" i="6"/>
  <c r="CL60" i="6"/>
  <c r="CI39" i="6"/>
  <c r="S39" i="6" s="1"/>
  <c r="G34" i="3" s="1"/>
  <c r="CM55" i="6"/>
  <c r="CJ74" i="6"/>
  <c r="CK92" i="6"/>
  <c r="CJ96" i="6"/>
  <c r="CL94" i="6"/>
  <c r="CM94" i="6"/>
  <c r="CI99" i="6"/>
  <c r="S99" i="6" s="1"/>
  <c r="CK94" i="6"/>
  <c r="CK55" i="6"/>
  <c r="CJ94" i="6"/>
  <c r="CI55" i="6"/>
  <c r="S55" i="6" s="1"/>
  <c r="CJ55" i="6"/>
  <c r="CL82" i="6"/>
  <c r="CL72" i="6"/>
  <c r="CK81" i="6"/>
  <c r="CL67" i="6"/>
  <c r="CK72" i="6"/>
  <c r="CJ89" i="6"/>
  <c r="CM89" i="6"/>
  <c r="CL89" i="6"/>
  <c r="DC27" i="6"/>
  <c r="CC27" i="6" s="1"/>
  <c r="DC12" i="6"/>
  <c r="CC12" i="6" s="1"/>
  <c r="DC30" i="6"/>
  <c r="CC30" i="6" s="1"/>
  <c r="DC29" i="6"/>
  <c r="CC29" i="6" s="1"/>
  <c r="DC25" i="6"/>
  <c r="CC25" i="6" s="1"/>
  <c r="DC18" i="6"/>
  <c r="CC18" i="6" s="1"/>
  <c r="DC19" i="6"/>
  <c r="CC19" i="6" s="1"/>
  <c r="DC23" i="6"/>
  <c r="CC23" i="6" s="1"/>
  <c r="DC20" i="6"/>
  <c r="CC20" i="6" s="1"/>
  <c r="DC16" i="6"/>
  <c r="CC16" i="6" s="1"/>
  <c r="DC22" i="6"/>
  <c r="CC22" i="6" s="1"/>
  <c r="DC28" i="6"/>
  <c r="CC28" i="6" s="1"/>
  <c r="DC14" i="6"/>
  <c r="CC14" i="6" s="1"/>
  <c r="DC26" i="6"/>
  <c r="CC26" i="6" s="1"/>
  <c r="DC15" i="6"/>
  <c r="CC15" i="6" s="1"/>
  <c r="DC13" i="6"/>
  <c r="CC13" i="6" s="1"/>
  <c r="DC21" i="6"/>
  <c r="CC21" i="6" s="1"/>
  <c r="DC24" i="6"/>
  <c r="CC24" i="6" s="1"/>
  <c r="DC17" i="6"/>
  <c r="CC17" i="6" s="1"/>
  <c r="DC11" i="6"/>
  <c r="CC11" i="6" s="1"/>
  <c r="BZ13" i="6"/>
  <c r="CB13" i="6"/>
  <c r="CK29" i="6" l="1"/>
  <c r="CJ29" i="6"/>
  <c r="CM29" i="6"/>
  <c r="CI29" i="6"/>
  <c r="CL29" i="6"/>
  <c r="CL23" i="6"/>
  <c r="CM23" i="6"/>
  <c r="CJ23" i="6"/>
  <c r="CK23" i="6"/>
  <c r="CI23" i="6"/>
  <c r="CI14" i="6"/>
  <c r="CL14" i="6"/>
  <c r="CM14" i="6"/>
  <c r="CJ14" i="6"/>
  <c r="CK14" i="6"/>
  <c r="CK30" i="6"/>
  <c r="CL30" i="6"/>
  <c r="CM30" i="6"/>
  <c r="CI30" i="6"/>
  <c r="S30" i="6" s="1"/>
  <c r="G25" i="3" s="1"/>
  <c r="CJ30" i="6"/>
  <c r="CK13" i="6"/>
  <c r="CI13" i="6"/>
  <c r="CM13" i="6"/>
  <c r="CJ13" i="6"/>
  <c r="CL13" i="6"/>
  <c r="CI28" i="6"/>
  <c r="CK28" i="6"/>
  <c r="CJ28" i="6"/>
  <c r="CM28" i="6"/>
  <c r="CL28" i="6"/>
  <c r="CL19" i="6"/>
  <c r="CK19" i="6"/>
  <c r="CJ19" i="6"/>
  <c r="CI19" i="6"/>
  <c r="CM19" i="6"/>
  <c r="CK26" i="6"/>
  <c r="CJ26" i="6"/>
  <c r="CL26" i="6"/>
  <c r="CM26" i="6"/>
  <c r="CI26" i="6"/>
  <c r="S26" i="6" s="1"/>
  <c r="G21" i="3" s="1"/>
  <c r="CL12" i="6"/>
  <c r="CJ12" i="6"/>
  <c r="CK12" i="6"/>
  <c r="CI12" i="6"/>
  <c r="CM12" i="6"/>
  <c r="CK18" i="6"/>
  <c r="CM18" i="6"/>
  <c r="CI18" i="6"/>
  <c r="CL18" i="6"/>
  <c r="CJ18" i="6"/>
  <c r="CK16" i="6"/>
  <c r="CL16" i="6"/>
  <c r="CM16" i="6"/>
  <c r="CJ16" i="6"/>
  <c r="CI16" i="6"/>
  <c r="CJ25" i="6"/>
  <c r="CM25" i="6"/>
  <c r="CL25" i="6"/>
  <c r="CK25" i="6"/>
  <c r="CI25" i="6"/>
  <c r="CI22" i="6"/>
  <c r="S22" i="6" s="1"/>
  <c r="G17" i="3" s="1"/>
  <c r="CJ22" i="6"/>
  <c r="CM22" i="6"/>
  <c r="CL22" i="6"/>
  <c r="CK22" i="6"/>
  <c r="CM20" i="6"/>
  <c r="CK20" i="6"/>
  <c r="CJ20" i="6"/>
  <c r="CL20" i="6"/>
  <c r="CI20" i="6"/>
  <c r="CL27" i="6"/>
  <c r="CM27" i="6"/>
  <c r="CJ27" i="6"/>
  <c r="CK27" i="6"/>
  <c r="CI27" i="6"/>
  <c r="CJ15" i="6"/>
  <c r="CI15" i="6"/>
  <c r="CM15" i="6"/>
  <c r="CL15" i="6"/>
  <c r="CK15" i="6"/>
  <c r="CM11" i="6"/>
  <c r="CK11" i="6"/>
  <c r="CL11" i="6"/>
  <c r="CJ11" i="6"/>
  <c r="CI11" i="6"/>
  <c r="S11" i="6" s="1"/>
  <c r="G6" i="3" s="1"/>
  <c r="CJ17" i="6"/>
  <c r="CL17" i="6"/>
  <c r="CK17" i="6"/>
  <c r="CM17" i="6"/>
  <c r="CI17" i="6"/>
  <c r="CJ24" i="6"/>
  <c r="CI24" i="6"/>
  <c r="CM24" i="6"/>
  <c r="CK24" i="6"/>
  <c r="CL24" i="6"/>
  <c r="CL21" i="6"/>
  <c r="CM21" i="6"/>
  <c r="CJ21" i="6"/>
  <c r="CI21" i="6"/>
  <c r="CK21" i="6"/>
  <c r="S20" i="6" l="1"/>
  <c r="G15" i="3" s="1"/>
  <c r="S16" i="6"/>
  <c r="G11" i="3" s="1"/>
  <c r="S18" i="6"/>
  <c r="G13" i="3" s="1"/>
  <c r="S29" i="6"/>
  <c r="G24" i="3" s="1"/>
  <c r="S12" i="6"/>
  <c r="G7" i="3" s="1"/>
  <c r="S14" i="6"/>
  <c r="G9" i="3" s="1"/>
  <c r="S27" i="6"/>
  <c r="G22" i="3" s="1"/>
  <c r="S19" i="6"/>
  <c r="G14" i="3" s="1"/>
  <c r="S23" i="6"/>
  <c r="G18" i="3" s="1"/>
  <c r="S13" i="6"/>
  <c r="G8" i="3" s="1"/>
  <c r="S15" i="6"/>
  <c r="G10" i="3" s="1"/>
  <c r="S24" i="6"/>
  <c r="G19" i="3" s="1"/>
  <c r="S25" i="6"/>
  <c r="G20" i="3" s="1"/>
  <c r="S21" i="6"/>
  <c r="G16" i="3" s="1"/>
  <c r="S17" i="6"/>
  <c r="G12" i="3" s="1"/>
  <c r="S28" i="6"/>
  <c r="G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Lookup table thatTranslates Standard Name to Generic name. i.e. "5502A" to "Standard1". See Colum "CQ"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Columns AU-BA convert the reading entered into the standard unit of the table for each function
</t>
        </r>
      </text>
    </comment>
    <comment ref="BV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Converts the 2ndary units (usually frequency) to the standard table format (kHz)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User inputs. Resolution is converted from "0.0" format to "0.1" format in Column CA-CE, and Column T references that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
Columns Y-AD select which function (column C) is used based on the inputs</t>
        </r>
      </text>
    </comment>
    <comment ref="AH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Columns AG- AM determine in what range the primary unit falls (Ex: 5VDC falls in the 3.3-30V Range, so it returns 3.3, as it is set to show the "Range Low" part as a marker</t>
        </r>
      </text>
    </comment>
    <comment ref="DB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This is where the ratio between the Input units and the Uncertainty Units is created to generate the repeat multiplier in CC11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Constructed input ID in the form of Function,resolution,InputRangeLOW,InputRange2LOW
</t>
        </r>
      </text>
    </comment>
    <comment ref="T1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From Column 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Returns the Absolute value of the reading (filters out Negative Numbers)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This is where special characters get filtered out and converted to whatever we designate. (i.e. Ω changes to O)</t>
        </r>
      </text>
    </comment>
    <comment ref="AE1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Determines which category in Column "C" the reading falls under</t>
        </r>
      </text>
    </comment>
    <comment ref="AF10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Column AE Retrieves the appropriate "Range Low" result from Columns AG-AM, based on the Function Selector in Column AD. It is an Hlookup formula, desgined to return the Nth row down, where N is the number of rows
</t>
        </r>
      </text>
    </comment>
    <comment ref="AG1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Column AF Converts Column AE to whatever the standard unit is in the table, based on a multiplier in Column BI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Looks up the correct converted Unit based on the function selector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2ndary unit conv. factor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Returns the appropriate "Range 2 Low" value (usually frequency) from the table. Part of the INPUT ID that looks up the Uncertainty components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0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Final Resolution Input: Part of the INPUT ID used for uncertainty Lookup
</t>
        </r>
      </text>
    </comment>
  </commentList>
</comments>
</file>

<file path=xl/sharedStrings.xml><?xml version="1.0" encoding="utf-8"?>
<sst xmlns="http://schemas.openxmlformats.org/spreadsheetml/2006/main" count="11546" uniqueCount="2218">
  <si>
    <t>Item</t>
  </si>
  <si>
    <t>Range1 Low</t>
  </si>
  <si>
    <t>Range1 High</t>
  </si>
  <si>
    <t>Res</t>
  </si>
  <si>
    <t>Meas Units</t>
  </si>
  <si>
    <t>Uncert Units</t>
  </si>
  <si>
    <t>Range 2 Low</t>
  </si>
  <si>
    <t>Range2 High</t>
  </si>
  <si>
    <t>Range2 Units</t>
  </si>
  <si>
    <t xml:space="preserve">Base </t>
  </si>
  <si>
    <t>Mult</t>
  </si>
  <si>
    <t>Base 2</t>
  </si>
  <si>
    <t>Mult 2</t>
  </si>
  <si>
    <t>DCV</t>
  </si>
  <si>
    <t>mV</t>
  </si>
  <si>
    <t>µV</t>
  </si>
  <si>
    <t>V</t>
  </si>
  <si>
    <t>Resistance</t>
  </si>
  <si>
    <t>kOhms</t>
  </si>
  <si>
    <t>ACV</t>
  </si>
  <si>
    <t>Hz</t>
  </si>
  <si>
    <t>kHz</t>
  </si>
  <si>
    <t>µA</t>
  </si>
  <si>
    <t>mA</t>
  </si>
  <si>
    <t>A</t>
  </si>
  <si>
    <t>Capacitance</t>
  </si>
  <si>
    <t>nF</t>
  </si>
  <si>
    <t>µF</t>
  </si>
  <si>
    <t>mF</t>
  </si>
  <si>
    <t>Frequency</t>
  </si>
  <si>
    <t>Res.</t>
  </si>
  <si>
    <t>Range</t>
  </si>
  <si>
    <t>Units</t>
  </si>
  <si>
    <t>Range 2</t>
  </si>
  <si>
    <t>L.upbldr</t>
  </si>
  <si>
    <t>Func.Sel.</t>
  </si>
  <si>
    <t>Unit Multiplier</t>
  </si>
  <si>
    <t>Base unit</t>
  </si>
  <si>
    <t>Base Unit</t>
  </si>
  <si>
    <t>Amps</t>
  </si>
  <si>
    <t>Main L.up</t>
  </si>
  <si>
    <t>2ndary Unit Multiplier</t>
  </si>
  <si>
    <t>Base</t>
  </si>
  <si>
    <t>2nd B.</t>
  </si>
  <si>
    <t>2nd Mult.</t>
  </si>
  <si>
    <t>Rept Mult</t>
  </si>
  <si>
    <t>R1</t>
  </si>
  <si>
    <t>R2</t>
  </si>
  <si>
    <t>R3</t>
  </si>
  <si>
    <t>R4</t>
  </si>
  <si>
    <t>R5</t>
  </si>
  <si>
    <t>R1(Mult)</t>
  </si>
  <si>
    <t>R2(Mult)</t>
  </si>
  <si>
    <t>R3(Mult)</t>
  </si>
  <si>
    <t>R4(Mult)</t>
  </si>
  <si>
    <t>R5(Mult)</t>
  </si>
  <si>
    <t>Unc.</t>
  </si>
  <si>
    <t>Unc. Units</t>
  </si>
  <si>
    <t>USER INPUTS</t>
  </si>
  <si>
    <t>LOOKED UP UNC. COMPONENTS</t>
  </si>
  <si>
    <t>REPEAT USER INPUTS</t>
  </si>
  <si>
    <t>CONVERTED REPEAT ENTRIES</t>
  </si>
  <si>
    <t>MAIN INPUT FUNCTION LOOKUP</t>
  </si>
  <si>
    <t>Johnson Gage and Inspection, Inc.</t>
  </si>
  <si>
    <t>INSPECTOR NOTE: PRINT PAGE 1 ONLY</t>
  </si>
  <si>
    <t>µΩ</t>
  </si>
  <si>
    <t>°C</t>
  </si>
  <si>
    <t>This section is for Creation of Datasheet Only</t>
  </si>
  <si>
    <t xml:space="preserve">@ </t>
  </si>
  <si>
    <t>°F</t>
  </si>
  <si>
    <t>Date:</t>
  </si>
  <si>
    <t>Secondary Unit for Range field</t>
  </si>
  <si>
    <t>Resolution</t>
  </si>
  <si>
    <t>RESULT</t>
  </si>
  <si>
    <t>CONV.</t>
  </si>
  <si>
    <t>Function</t>
  </si>
  <si>
    <t>Signal Applied</t>
  </si>
  <si>
    <t>Result</t>
  </si>
  <si>
    <t>Min</t>
  </si>
  <si>
    <t>Max</t>
  </si>
  <si>
    <t>Uncertainty @k=2</t>
  </si>
  <si>
    <t>Notes:</t>
  </si>
  <si>
    <t>Primary Unit</t>
  </si>
  <si>
    <t>DC/AC</t>
  </si>
  <si>
    <t>Nominal</t>
  </si>
  <si>
    <t>tolerance</t>
  </si>
  <si>
    <t>max</t>
  </si>
  <si>
    <t>min</t>
  </si>
  <si>
    <t>(leave  blank)</t>
  </si>
  <si>
    <t>Frequency value</t>
  </si>
  <si>
    <t>Secondary Unit</t>
  </si>
  <si>
    <t>TO NUMBER</t>
  </si>
  <si>
    <t xml:space="preserve"> </t>
  </si>
  <si>
    <t>Input</t>
  </si>
  <si>
    <t>Conv. Txt</t>
  </si>
  <si>
    <t>In. Value</t>
  </si>
  <si>
    <t>Converted Rdg</t>
  </si>
  <si>
    <t>2ndary L. Up</t>
  </si>
  <si>
    <t>Primary Conv. Factor</t>
  </si>
  <si>
    <t>ACV Freq. Rng Low</t>
  </si>
  <si>
    <t>ACI Freq. Rng Low</t>
  </si>
  <si>
    <t>Function Selector</t>
  </si>
  <si>
    <t>DCA</t>
  </si>
  <si>
    <t>ACA</t>
  </si>
  <si>
    <t>mΩ</t>
  </si>
  <si>
    <t>Ω</t>
  </si>
  <si>
    <t>kΩ</t>
  </si>
  <si>
    <t>Resistance1011000</t>
  </si>
  <si>
    <t>Unc. Table Address for L. Ups</t>
  </si>
  <si>
    <t>Coil Used</t>
  </si>
  <si>
    <t>REPEAT READINGS</t>
  </si>
  <si>
    <t>Meter Used</t>
  </si>
  <si>
    <t>Special Character Filter</t>
  </si>
  <si>
    <t>RED=Key Calculator Component</t>
  </si>
  <si>
    <t>GREEN=Formula Uses a Table Lookup</t>
  </si>
  <si>
    <t>Standard1</t>
  </si>
  <si>
    <t>5502A</t>
  </si>
  <si>
    <t>Standard2</t>
  </si>
  <si>
    <t>3458A</t>
  </si>
  <si>
    <t>34420A</t>
  </si>
  <si>
    <t>Standard5</t>
  </si>
  <si>
    <t>Standard3</t>
  </si>
  <si>
    <t>Standard4</t>
  </si>
  <si>
    <t>Standard6</t>
  </si>
  <si>
    <t>ORANGE= END USER RAW INPUTS</t>
  </si>
  <si>
    <t>Standard Used</t>
  </si>
  <si>
    <t>Standard7</t>
  </si>
  <si>
    <t>ACA10T. Rng low</t>
  </si>
  <si>
    <t>ACA20T. Rng low</t>
  </si>
  <si>
    <t>ACA50T. Rng Low</t>
  </si>
  <si>
    <t>RESOLUTION CONVERTER</t>
  </si>
  <si>
    <t>"0.000 to 0.001"</t>
  </si>
  <si>
    <t>BLUE= PART OF MAIN LOOKUP ID</t>
  </si>
  <si>
    <t>Col. Index # for frequency Lookup</t>
  </si>
  <si>
    <t>Standard</t>
  </si>
  <si>
    <t>Main Lookup ID</t>
  </si>
  <si>
    <t>Updated:</t>
  </si>
  <si>
    <t>DCA 10 turn</t>
  </si>
  <si>
    <t>DCA 20 turn</t>
  </si>
  <si>
    <t>DCA 50 turn</t>
  </si>
  <si>
    <t>ACA 10 turn</t>
  </si>
  <si>
    <t>ACA 20 turn</t>
  </si>
  <si>
    <t>ACA 50 turn</t>
  </si>
  <si>
    <t>µF*</t>
  </si>
  <si>
    <t>Troubleshooter Lookup</t>
  </si>
  <si>
    <t>2nd B</t>
  </si>
  <si>
    <t>2nd Mult</t>
  </si>
  <si>
    <t>Rep. Mult</t>
  </si>
  <si>
    <t>L.up ID</t>
  </si>
  <si>
    <t>ACA0.000010.000330.045</t>
  </si>
  <si>
    <t>Rdg</t>
  </si>
  <si>
    <t>DCV0.00000010</t>
  </si>
  <si>
    <t/>
  </si>
  <si>
    <t>DCV0.0000010</t>
  </si>
  <si>
    <t>DCV0.000010</t>
  </si>
  <si>
    <t>DCV0.00010</t>
  </si>
  <si>
    <t>DCV0.0010</t>
  </si>
  <si>
    <t>DCV0.010</t>
  </si>
  <si>
    <t>DCV0.0000010.33</t>
  </si>
  <si>
    <t>DCV0.000010.33</t>
  </si>
  <si>
    <t>DCV0.00010.33</t>
  </si>
  <si>
    <t>DCV0.0010.33</t>
  </si>
  <si>
    <t>DCV0.010.33</t>
  </si>
  <si>
    <t>DCV0.10.33</t>
  </si>
  <si>
    <t>DCV0.000013</t>
  </si>
  <si>
    <t>DCV0.00013</t>
  </si>
  <si>
    <t>DCV0.0013</t>
  </si>
  <si>
    <t>DCV0.013</t>
  </si>
  <si>
    <t>DCV0.13</t>
  </si>
  <si>
    <t>DCV13</t>
  </si>
  <si>
    <t>DCV0.000133</t>
  </si>
  <si>
    <t>DCV0.00133</t>
  </si>
  <si>
    <t>DCV0.0133</t>
  </si>
  <si>
    <t>DCV0.133</t>
  </si>
  <si>
    <t>DCV133</t>
  </si>
  <si>
    <t>DCV1033</t>
  </si>
  <si>
    <t>DCV0.001330</t>
  </si>
  <si>
    <t>DCV0.01330</t>
  </si>
  <si>
    <t>DCV0.1330</t>
  </si>
  <si>
    <t>DCV1330</t>
  </si>
  <si>
    <t>DCV10330</t>
  </si>
  <si>
    <t>DCA0.000010.33</t>
  </si>
  <si>
    <t>DCA0.00010.33</t>
  </si>
  <si>
    <t>DCA0.0010.33</t>
  </si>
  <si>
    <t>DCA0.010.33</t>
  </si>
  <si>
    <t>DCA0.10.33</t>
  </si>
  <si>
    <t>DCA0.00013</t>
  </si>
  <si>
    <t>DCA0.0013</t>
  </si>
  <si>
    <t>DCA0.013</t>
  </si>
  <si>
    <t>DCA0.13</t>
  </si>
  <si>
    <t>DCA0.000111</t>
  </si>
  <si>
    <t>DCA0.00111</t>
  </si>
  <si>
    <t>DCA0.0111</t>
  </si>
  <si>
    <t>DCA0.111</t>
  </si>
  <si>
    <t>DCA 10 turn0.00111</t>
  </si>
  <si>
    <t>DCA 10 turn0.0111</t>
  </si>
  <si>
    <t>DCA 10 turn0.111</t>
  </si>
  <si>
    <t>DCA 10 turn111</t>
  </si>
  <si>
    <t>DCA 10 turn1011</t>
  </si>
  <si>
    <t>DCA 10 turn10011</t>
  </si>
  <si>
    <t>DCA 10 turn0.0130</t>
  </si>
  <si>
    <t>DCA 10 turn0.130</t>
  </si>
  <si>
    <t>DCA 10 turn130</t>
  </si>
  <si>
    <t>DCA 10 turn1030</t>
  </si>
  <si>
    <t>DCA 10 turn10030</t>
  </si>
  <si>
    <t>DCA 10 turn0.01110</t>
  </si>
  <si>
    <t>DCA 10 turn0.1110</t>
  </si>
  <si>
    <t>DCA 10 turn1110</t>
  </si>
  <si>
    <t>DCA 10 turn10110</t>
  </si>
  <si>
    <t>DCA 10 turn100110</t>
  </si>
  <si>
    <t>DCA 20 turn0.00120</t>
  </si>
  <si>
    <t>DCA 20 turn0.0120</t>
  </si>
  <si>
    <t>DCA 20 turn0.120</t>
  </si>
  <si>
    <t>DCA 20 turn120</t>
  </si>
  <si>
    <t>DCA 20 turn1020</t>
  </si>
  <si>
    <t>DCA 20 turn10020</t>
  </si>
  <si>
    <t>DCA 20 turn0.00160</t>
  </si>
  <si>
    <t>DCA 20 turn0.0160</t>
  </si>
  <si>
    <t>DCA 20 turn0.160</t>
  </si>
  <si>
    <t>DCA 20 turn160</t>
  </si>
  <si>
    <t>DCA 20 turn1060</t>
  </si>
  <si>
    <t>DCA 20 turn10060</t>
  </si>
  <si>
    <t>DCA 20 turn0.01220</t>
  </si>
  <si>
    <t>DCA 20 turn0.1220</t>
  </si>
  <si>
    <t>DCA 20 turn1220</t>
  </si>
  <si>
    <t>DCA 20 turn10220</t>
  </si>
  <si>
    <t>DCA 20 turn100220</t>
  </si>
  <si>
    <t>DCA 50 turn0.00155</t>
  </si>
  <si>
    <t>DCA 50 turn0.0155</t>
  </si>
  <si>
    <t>DCA 50 turn0.155</t>
  </si>
  <si>
    <t>DCA 50 turn155</t>
  </si>
  <si>
    <t>DCA 50 turn1055</t>
  </si>
  <si>
    <t>DCA 50 turn10055</t>
  </si>
  <si>
    <t>DCA 50 turn0.01150</t>
  </si>
  <si>
    <t>DCA 50 turn0.1150</t>
  </si>
  <si>
    <t>DCA 50 turn1150</t>
  </si>
  <si>
    <t>DCA 50 turn10150</t>
  </si>
  <si>
    <t>DCA 50 turn100150</t>
  </si>
  <si>
    <t>DCA 50 turn0.01550</t>
  </si>
  <si>
    <t>DCA 50 turn0.1550</t>
  </si>
  <si>
    <t>DCA 50 turn1550</t>
  </si>
  <si>
    <t>DCA 50 turn10550</t>
  </si>
  <si>
    <t>DCA 50 turn100550</t>
  </si>
  <si>
    <t>DCA 10 turn0.00011</t>
  </si>
  <si>
    <t>DCA 10 turn0.0011</t>
  </si>
  <si>
    <t>DCA 10 turn0.011</t>
  </si>
  <si>
    <t>DCA 10 turn0.11</t>
  </si>
  <si>
    <t>DCA 10 turn11</t>
  </si>
  <si>
    <t>Resistance0.0000010</t>
  </si>
  <si>
    <t>Resistance0.000010</t>
  </si>
  <si>
    <t>Resistance0.00010</t>
  </si>
  <si>
    <t>Resistance0.0010</t>
  </si>
  <si>
    <t>Resistance0.0000010.011</t>
  </si>
  <si>
    <t>Resistance0.000010.011</t>
  </si>
  <si>
    <t>Resistance0.00010.011</t>
  </si>
  <si>
    <t>Resistance0.0010.011</t>
  </si>
  <si>
    <t>Resistance0.0000010.033</t>
  </si>
  <si>
    <t>Resistance0.000010.033</t>
  </si>
  <si>
    <t>Resistance0.00010.033</t>
  </si>
  <si>
    <t>Resistance0.0010.033</t>
  </si>
  <si>
    <t>Resistance0.0000010.11</t>
  </si>
  <si>
    <t>Resistance0.000010.11</t>
  </si>
  <si>
    <t>Resistance0.00010.11</t>
  </si>
  <si>
    <t>Resistance0.0010.11</t>
  </si>
  <si>
    <t>Resistance0.000010.33</t>
  </si>
  <si>
    <t>Resistance0.00010.33</t>
  </si>
  <si>
    <t>Resistance0.0010.33</t>
  </si>
  <si>
    <t>Resistance0.010.33</t>
  </si>
  <si>
    <t>Resistance0.000011.1</t>
  </si>
  <si>
    <t>Resistance0.00011.1</t>
  </si>
  <si>
    <t>Resistance0.0011.1</t>
  </si>
  <si>
    <t>Resistance0.011.1</t>
  </si>
  <si>
    <t>Resistance0.00013.3</t>
  </si>
  <si>
    <t>Resistance0.0013.3</t>
  </si>
  <si>
    <t>Resistance0.013.3</t>
  </si>
  <si>
    <t>Resistance0.13.3</t>
  </si>
  <si>
    <t>Resistance0.000111</t>
  </si>
  <si>
    <t>Resistance0.00111</t>
  </si>
  <si>
    <t>Resistance0.0111</t>
  </si>
  <si>
    <t>Resistance0.111</t>
  </si>
  <si>
    <t>Resistance0.00133</t>
  </si>
  <si>
    <t>Resistance0.0133</t>
  </si>
  <si>
    <t>Resistance0.133</t>
  </si>
  <si>
    <t>Resistance133</t>
  </si>
  <si>
    <t>Resistance0.001110</t>
  </si>
  <si>
    <t>Resistance0.01110</t>
  </si>
  <si>
    <t>Resistance0.1110</t>
  </si>
  <si>
    <t>Resistance1110</t>
  </si>
  <si>
    <t>Resistance0.01330</t>
  </si>
  <si>
    <t>Resistance0.1330</t>
  </si>
  <si>
    <t>Resistance1330</t>
  </si>
  <si>
    <t>Resistance10330</t>
  </si>
  <si>
    <t>Resistance0.011100</t>
  </si>
  <si>
    <t>Resistance0.11100</t>
  </si>
  <si>
    <t>Resistance11100</t>
  </si>
  <si>
    <t>Resistance101100</t>
  </si>
  <si>
    <t>Resistance0.13300</t>
  </si>
  <si>
    <t>Resistance13300</t>
  </si>
  <si>
    <t>Resistance103300</t>
  </si>
  <si>
    <t>Resistance1003300</t>
  </si>
  <si>
    <t>Resistance0.111000</t>
  </si>
  <si>
    <t>Resistance111000</t>
  </si>
  <si>
    <t>Resistance10011000</t>
  </si>
  <si>
    <t>Resistance133000</t>
  </si>
  <si>
    <t>Resistance1033000</t>
  </si>
  <si>
    <t>Resistance10033000</t>
  </si>
  <si>
    <t>Resistance100033000</t>
  </si>
  <si>
    <t>Resistance1110000</t>
  </si>
  <si>
    <t>Resistance10110000</t>
  </si>
  <si>
    <t>Resistance100110000</t>
  </si>
  <si>
    <t>Resistance1000110000</t>
  </si>
  <si>
    <t>Resistance10330000</t>
  </si>
  <si>
    <t>Resistance100330000</t>
  </si>
  <si>
    <t>Resistance1000330000</t>
  </si>
  <si>
    <t>Resistance10000330000</t>
  </si>
  <si>
    <t>ACV0.0000010.0010.01</t>
  </si>
  <si>
    <t>ACV0.000010.0010.01</t>
  </si>
  <si>
    <t>ACV0.00010.0010.01</t>
  </si>
  <si>
    <t>ACV0.0010.0010.01</t>
  </si>
  <si>
    <t>ACV0.010.0010.01</t>
  </si>
  <si>
    <t>ACV0.0000010.0010.045</t>
  </si>
  <si>
    <t>ACV0.000010.0010.045</t>
  </si>
  <si>
    <t>ACV0.00010.0010.045</t>
  </si>
  <si>
    <t>ACV0.0010.0010.045</t>
  </si>
  <si>
    <t>ACV0.010.0010.045</t>
  </si>
  <si>
    <t>ACV0.0000010.00110</t>
  </si>
  <si>
    <t>ACV0.000010.00110</t>
  </si>
  <si>
    <t>ACV0.00010.00110</t>
  </si>
  <si>
    <t>ACV0.0010.00110</t>
  </si>
  <si>
    <t>ACV0.010.00110</t>
  </si>
  <si>
    <t>ACV0.0000010.00120</t>
  </si>
  <si>
    <t>ACV0.000010.00120</t>
  </si>
  <si>
    <t>ACV0.00010.00120</t>
  </si>
  <si>
    <t>ACV0.0010.00120</t>
  </si>
  <si>
    <t>ACV0.010.00120</t>
  </si>
  <si>
    <t>ACV0.0000010.00150</t>
  </si>
  <si>
    <t>ACV0.000010.00150</t>
  </si>
  <si>
    <t>ACV0.00010.00150</t>
  </si>
  <si>
    <t>ACV0.0010.00150</t>
  </si>
  <si>
    <t>ACV0.010.00150</t>
  </si>
  <si>
    <t>ACV0.0000010.001100</t>
  </si>
  <si>
    <t>ACV0.000010.001100</t>
  </si>
  <si>
    <t>ACV0.00010.001100</t>
  </si>
  <si>
    <t>ACV0.0010.001100</t>
  </si>
  <si>
    <t>ACV0.010.001100</t>
  </si>
  <si>
    <t>ACV0.0000010.0330.01</t>
  </si>
  <si>
    <t>ACV0.000010.0330.01</t>
  </si>
  <si>
    <t>ACV0.00010.0330.01</t>
  </si>
  <si>
    <t>ACV0.0010.0330.01</t>
  </si>
  <si>
    <t>ACV0.010.0330.01</t>
  </si>
  <si>
    <t>ACV0.0000010.0330.045</t>
  </si>
  <si>
    <t>ACV0.000010.0330.045</t>
  </si>
  <si>
    <t>ACV0.00010.0330.045</t>
  </si>
  <si>
    <t>ACV0.0010.0330.045</t>
  </si>
  <si>
    <t>ACV0.010.0330.045</t>
  </si>
  <si>
    <t>ACV0.0000010.03310</t>
  </si>
  <si>
    <t>ACV0.000010.03310</t>
  </si>
  <si>
    <t>ACV0.00010.03310</t>
  </si>
  <si>
    <t>ACV0.0010.03310</t>
  </si>
  <si>
    <t>ACV0.010.03310</t>
  </si>
  <si>
    <t>ACV0.0000010.03320</t>
  </si>
  <si>
    <t>ACV0.000010.03320</t>
  </si>
  <si>
    <t>ACV0.00010.03320</t>
  </si>
  <si>
    <t>ACV0.0010.03320</t>
  </si>
  <si>
    <t>ACV0.010.03320</t>
  </si>
  <si>
    <t>ACV0.0000010.03350</t>
  </si>
  <si>
    <t>ACV0.000010.03350</t>
  </si>
  <si>
    <t>ACV0.00010.03350</t>
  </si>
  <si>
    <t>ACV0.0010.03350</t>
  </si>
  <si>
    <t>ACV0.010.03350</t>
  </si>
  <si>
    <t>ACV0.0000010.033100</t>
  </si>
  <si>
    <t>ACV0.000010.033100</t>
  </si>
  <si>
    <t>ACV0.00010.033100</t>
  </si>
  <si>
    <t>ACV0.0010.033100</t>
  </si>
  <si>
    <t>ACV0.010.033100</t>
  </si>
  <si>
    <t>ACV0.000010.330.01</t>
  </si>
  <si>
    <t>ACV0.00010.330.01</t>
  </si>
  <si>
    <t>ACV0.0010.330.01</t>
  </si>
  <si>
    <t>ACV0.010.330.01</t>
  </si>
  <si>
    <t>ACV0.10.330.01</t>
  </si>
  <si>
    <t>ACV0.000010.330.045</t>
  </si>
  <si>
    <t>ACV0.00010.330.045</t>
  </si>
  <si>
    <t>ACV0.0010.330.045</t>
  </si>
  <si>
    <t>ACV0.010.330.045</t>
  </si>
  <si>
    <t>ACV0.10.330.045</t>
  </si>
  <si>
    <t>ACV0.000010.3310</t>
  </si>
  <si>
    <t>ACV0.00010.3310</t>
  </si>
  <si>
    <t>ACV0.0010.3310</t>
  </si>
  <si>
    <t>ACV0.010.3310</t>
  </si>
  <si>
    <t>ACV0.10.3310</t>
  </si>
  <si>
    <t>ACV0.000010.3320</t>
  </si>
  <si>
    <t>ACV0.00010.3320</t>
  </si>
  <si>
    <t>ACV0.0010.3320</t>
  </si>
  <si>
    <t>ACV0.010.3320</t>
  </si>
  <si>
    <t>ACV0.10.3320</t>
  </si>
  <si>
    <t>ACV0.000010.3350</t>
  </si>
  <si>
    <t>ACV0.00010.3350</t>
  </si>
  <si>
    <t>ACV0.0010.3350</t>
  </si>
  <si>
    <t>ACV0.010.3350</t>
  </si>
  <si>
    <t>ACV0.10.3350</t>
  </si>
  <si>
    <t>ACV0.000010.33100</t>
  </si>
  <si>
    <t>ACV0.00010.33100</t>
  </si>
  <si>
    <t>ACV0.0010.33100</t>
  </si>
  <si>
    <t>ACV0.010.33100</t>
  </si>
  <si>
    <t>ACV0.10.33100</t>
  </si>
  <si>
    <t>ACV0.00013.30.01</t>
  </si>
  <si>
    <t>ACV0.0013.30.01</t>
  </si>
  <si>
    <t>ACV0.013.30.01</t>
  </si>
  <si>
    <t>ACV0.13.30.01</t>
  </si>
  <si>
    <t>ACV13.30.01</t>
  </si>
  <si>
    <t>ACV0.00013.30.045</t>
  </si>
  <si>
    <t>ACV0.0013.30.045</t>
  </si>
  <si>
    <t>ACV0.013.30.045</t>
  </si>
  <si>
    <t>ACV0.13.30.045</t>
  </si>
  <si>
    <t>ACV13.30.045</t>
  </si>
  <si>
    <t>ACV0.00013.310</t>
  </si>
  <si>
    <t>ACV0.0013.310</t>
  </si>
  <si>
    <t>ACV0.013.310</t>
  </si>
  <si>
    <t>ACV0.13.310</t>
  </si>
  <si>
    <t>ACV13.310</t>
  </si>
  <si>
    <t>ACV0.00013.320</t>
  </si>
  <si>
    <t>ACV0.0013.320</t>
  </si>
  <si>
    <t>ACV0.013.320</t>
  </si>
  <si>
    <t>ACV0.13.320</t>
  </si>
  <si>
    <t>ACV13.320</t>
  </si>
  <si>
    <t>ACV0.00013.350</t>
  </si>
  <si>
    <t>ACV0.0013.350</t>
  </si>
  <si>
    <t>ACV0.013.350</t>
  </si>
  <si>
    <t>ACV0.13.350</t>
  </si>
  <si>
    <t>ACV13.350</t>
  </si>
  <si>
    <t>ACV0.00013.3100</t>
  </si>
  <si>
    <t>ACV0.0013.3100</t>
  </si>
  <si>
    <t>ACV0.013.3100</t>
  </si>
  <si>
    <t>ACV0.13.3100</t>
  </si>
  <si>
    <t>ACV13.3100</t>
  </si>
  <si>
    <t>ACV0.0013310</t>
  </si>
  <si>
    <t>ACV0.013310</t>
  </si>
  <si>
    <t>ACV0.13310</t>
  </si>
  <si>
    <t>ACV13310</t>
  </si>
  <si>
    <t>ACV103310</t>
  </si>
  <si>
    <t>ACV0.001330.045</t>
  </si>
  <si>
    <t>ACV0.01330.045</t>
  </si>
  <si>
    <t>ACV0.1330.045</t>
  </si>
  <si>
    <t>ACV1330.045</t>
  </si>
  <si>
    <t>ACV10330.045</t>
  </si>
  <si>
    <t>ACV0.0013320</t>
  </si>
  <si>
    <t>ACV0.013320</t>
  </si>
  <si>
    <t>ACV0.13320</t>
  </si>
  <si>
    <t>ACV13320</t>
  </si>
  <si>
    <t>ACV103320</t>
  </si>
  <si>
    <t>ACV0.0013350</t>
  </si>
  <si>
    <t>ACV0.013350</t>
  </si>
  <si>
    <t>ACV0.13350</t>
  </si>
  <si>
    <t>ACV13350</t>
  </si>
  <si>
    <t>ACV103350</t>
  </si>
  <si>
    <t>ACV0.0013300.045</t>
  </si>
  <si>
    <t>ACV0.013300.045</t>
  </si>
  <si>
    <t>ACV0.13300.045</t>
  </si>
  <si>
    <t>ACV13300.045</t>
  </si>
  <si>
    <t>ACV103300.045</t>
  </si>
  <si>
    <t>ACV0.0013301</t>
  </si>
  <si>
    <t>ACV0.013301</t>
  </si>
  <si>
    <t>ACV0.13301</t>
  </si>
  <si>
    <t>ACV13301</t>
  </si>
  <si>
    <t>ACV103301</t>
  </si>
  <si>
    <t>ACV0.0013305</t>
  </si>
  <si>
    <t>ACV0.013305</t>
  </si>
  <si>
    <t>ACV0.13305</t>
  </si>
  <si>
    <t>ACV13305</t>
  </si>
  <si>
    <t>ACV103305</t>
  </si>
  <si>
    <t>ACA0.000000010.0000290.01</t>
  </si>
  <si>
    <t>ACA0.00000010.0000290.01</t>
  </si>
  <si>
    <t>ACA0.0000010.0000290.01</t>
  </si>
  <si>
    <t>ACA0.000010.0000290.01</t>
  </si>
  <si>
    <t>ACA0.00010.0000290.01</t>
  </si>
  <si>
    <t>ACA0.000000010.0000290.02</t>
  </si>
  <si>
    <t>ACA0.00000010.0000290.02</t>
  </si>
  <si>
    <t>ACA0.0000010.0000290.02</t>
  </si>
  <si>
    <t>ACA0.000010.0000290.02</t>
  </si>
  <si>
    <t>ACA0.00010.0000290.02</t>
  </si>
  <si>
    <t>ACA0.000000010.0000290.045</t>
  </si>
  <si>
    <t>ACA0.00000010.0000290.045</t>
  </si>
  <si>
    <t>ACA0.0000010.0000290.045</t>
  </si>
  <si>
    <t>ACA0.000010.0000290.045</t>
  </si>
  <si>
    <t>ACA0.00010.0000290.045</t>
  </si>
  <si>
    <t>ACA0.000000010.0000291</t>
  </si>
  <si>
    <t>ACA0.00000010.0000291</t>
  </si>
  <si>
    <t>ACA0.0000010.0000291</t>
  </si>
  <si>
    <t>ACA0.000010.0000291</t>
  </si>
  <si>
    <t>ACA0.00010.0000291</t>
  </si>
  <si>
    <t>ACA0.000000010.0000295</t>
  </si>
  <si>
    <t>ACA0.00000010.0000295</t>
  </si>
  <si>
    <t>ACA0.0000010.0000295</t>
  </si>
  <si>
    <t>ACA0.000010.0000295</t>
  </si>
  <si>
    <t>ACA0.00010.0000295</t>
  </si>
  <si>
    <t>ACA0.000000010.00002910</t>
  </si>
  <si>
    <t>ACA0.00000010.00002910</t>
  </si>
  <si>
    <t>ACA0.0000010.00002910</t>
  </si>
  <si>
    <t>ACA0.000010.00002910</t>
  </si>
  <si>
    <t>ACA0.00010.00002910</t>
  </si>
  <si>
    <t>ACA0.000000010.000330.01</t>
  </si>
  <si>
    <t>ACA0.00000010.000330.01</t>
  </si>
  <si>
    <t>ACA0.0000010.000330.01</t>
  </si>
  <si>
    <t>ACA0.000010.000330.01</t>
  </si>
  <si>
    <t>ACA0.00010.000330.01</t>
  </si>
  <si>
    <t>ACA0.000000010.000330.02</t>
  </si>
  <si>
    <t>ACA0.00000010.000330.02</t>
  </si>
  <si>
    <t>ACA0.0000010.000330.02</t>
  </si>
  <si>
    <t>ACA0.000010.000330.02</t>
  </si>
  <si>
    <t>ACA0.00010.000330.02</t>
  </si>
  <si>
    <t>ACA0.000000010.000330.045</t>
  </si>
  <si>
    <t>ACA0.00000010.000330.045</t>
  </si>
  <si>
    <t>ACA0.0000010.000330.045</t>
  </si>
  <si>
    <t>ACA0.00010.000330.045</t>
  </si>
  <si>
    <t>ACA0.000000010.000331</t>
  </si>
  <si>
    <t>ACA0.00000010.000331</t>
  </si>
  <si>
    <t>ACA0.0000010.000331</t>
  </si>
  <si>
    <t>ACA0.000010.000331</t>
  </si>
  <si>
    <t>ACA0.00010.000331</t>
  </si>
  <si>
    <t>ACA0.000000010.000335</t>
  </si>
  <si>
    <t>ACA0.00000010.000335</t>
  </si>
  <si>
    <t>ACA0.0000010.000335</t>
  </si>
  <si>
    <t>ACA0.000010.000335</t>
  </si>
  <si>
    <t>ACA0.00010.000335</t>
  </si>
  <si>
    <t>ACA0.000000010.0003310</t>
  </si>
  <si>
    <t>ACA0.00000010.0003310</t>
  </si>
  <si>
    <t>ACA0.0000010.0003310</t>
  </si>
  <si>
    <t>ACA0.000010.0003310</t>
  </si>
  <si>
    <t>ACA0.00010.0003310</t>
  </si>
  <si>
    <t>ACA0.000000010.00330.01</t>
  </si>
  <si>
    <t>ACA0.00000010.00330.01</t>
  </si>
  <si>
    <t>ACA0.0000010.00330.01</t>
  </si>
  <si>
    <t>ACA0.000010.00330.01</t>
  </si>
  <si>
    <t>ACA0.00010.00330.01</t>
  </si>
  <si>
    <t>ACA0.000000010.00330.02</t>
  </si>
  <si>
    <t>ACA0.00000010.00330.02</t>
  </si>
  <si>
    <t>ACA0.0000010.00330.02</t>
  </si>
  <si>
    <t>ACA0.000010.00330.02</t>
  </si>
  <si>
    <t>ACA0.00010.00330.02</t>
  </si>
  <si>
    <t>ACA0.000000010.00330.045</t>
  </si>
  <si>
    <t>ACA0.00000010.00330.045</t>
  </si>
  <si>
    <t>ACA0.0000010.00330.045</t>
  </si>
  <si>
    <t>ACA0.000010.00330.045</t>
  </si>
  <si>
    <t>ACA0.00010.00330.045</t>
  </si>
  <si>
    <t>ACA0.000000010.00331</t>
  </si>
  <si>
    <t>ACA0.00000010.00331</t>
  </si>
  <si>
    <t>ACA0.0000010.00331</t>
  </si>
  <si>
    <t>ACA0.000010.00331</t>
  </si>
  <si>
    <t>ACA0.00010.00331</t>
  </si>
  <si>
    <t>ACA0.000000010.00335</t>
  </si>
  <si>
    <t>ACA0.00000010.00335</t>
  </si>
  <si>
    <t>ACA0.0000010.00335</t>
  </si>
  <si>
    <t>ACA0.000010.00335</t>
  </si>
  <si>
    <t>ACA0.00010.00335</t>
  </si>
  <si>
    <t>ACA0.000000010.003310</t>
  </si>
  <si>
    <t>ACA0.00000010.003310</t>
  </si>
  <si>
    <t>ACA0.0000010.003310</t>
  </si>
  <si>
    <t>ACA0.000010.003310</t>
  </si>
  <si>
    <t>ACA0.00010.003310</t>
  </si>
  <si>
    <t>ACA0.0000010.0330.01</t>
  </si>
  <si>
    <t>ACA0.000010.0330.01</t>
  </si>
  <si>
    <t>ACA0.00010.0330.01</t>
  </si>
  <si>
    <t>ACA0.0010.0330.01</t>
  </si>
  <si>
    <t>ACA0.010.0330.01</t>
  </si>
  <si>
    <t>ACA0.0000010.0330.02</t>
  </si>
  <si>
    <t>ACA0.000010.0330.02</t>
  </si>
  <si>
    <t>ACA0.00010.0330.02</t>
  </si>
  <si>
    <t>ACA0.0010.0330.02</t>
  </si>
  <si>
    <t>ACA0.010.0330.02</t>
  </si>
  <si>
    <t>ACA0.0000010.0330.045</t>
  </si>
  <si>
    <t>ACA0.000010.0330.045</t>
  </si>
  <si>
    <t>ACA0.00010.0330.045</t>
  </si>
  <si>
    <t>ACA0.0010.0330.045</t>
  </si>
  <si>
    <t>ACA0.010.0330.045</t>
  </si>
  <si>
    <t>ACA0.0000010.0331</t>
  </si>
  <si>
    <t>ACA0.000010.0331</t>
  </si>
  <si>
    <t>ACA0.00010.0331</t>
  </si>
  <si>
    <t>ACA0.0010.0331</t>
  </si>
  <si>
    <t>ACA0.010.0331</t>
  </si>
  <si>
    <t>ACA0.0000010.0335</t>
  </si>
  <si>
    <t>ACA0.000010.0335</t>
  </si>
  <si>
    <t>ACA0.00010.0335</t>
  </si>
  <si>
    <t>ACA0.0010.0335</t>
  </si>
  <si>
    <t>ACA0.010.0335</t>
  </si>
  <si>
    <t>ACA0.0000010.03310</t>
  </si>
  <si>
    <t>ACA0.000010.03310</t>
  </si>
  <si>
    <t>ACA0.00010.03310</t>
  </si>
  <si>
    <t>ACA0.0010.03310</t>
  </si>
  <si>
    <t>ACA0.010.03310</t>
  </si>
  <si>
    <t>ACA0.000010.330.01</t>
  </si>
  <si>
    <t>ACA0.00010.330.01</t>
  </si>
  <si>
    <t>ACA0.0010.330.01</t>
  </si>
  <si>
    <t>ACA0.010.330.01</t>
  </si>
  <si>
    <t>ACA0.10.330.01</t>
  </si>
  <si>
    <t>ACA0.000010.330.045</t>
  </si>
  <si>
    <t>ACA0.00010.330.045</t>
  </si>
  <si>
    <t>ACA0.0010.330.045</t>
  </si>
  <si>
    <t>ACA0.010.330.045</t>
  </si>
  <si>
    <t>ACA0.10.330.045</t>
  </si>
  <si>
    <t>ACA0.000010.331</t>
  </si>
  <si>
    <t>ACA0.00010.331</t>
  </si>
  <si>
    <t>ACA0.0010.331</t>
  </si>
  <si>
    <t>ACA0.010.331</t>
  </si>
  <si>
    <t>ACA0.10.331</t>
  </si>
  <si>
    <t>ACA0.000010.335</t>
  </si>
  <si>
    <t>ACA0.00010.335</t>
  </si>
  <si>
    <t>ACA0.0010.335</t>
  </si>
  <si>
    <t>ACA0.010.335</t>
  </si>
  <si>
    <t>ACA0.10.335</t>
  </si>
  <si>
    <t>ACA0.000011.10.01</t>
  </si>
  <si>
    <t>ACA0.00011.10.01</t>
  </si>
  <si>
    <t>ACA0.0011.10.01</t>
  </si>
  <si>
    <t>ACA0.011.10.01</t>
  </si>
  <si>
    <t>ACA0.11.10.01</t>
  </si>
  <si>
    <t>ACA0.000011.10.045</t>
  </si>
  <si>
    <t>ACA0.00011.10.045</t>
  </si>
  <si>
    <t>ACA0.0011.10.045</t>
  </si>
  <si>
    <t>ACA0.011.10.045</t>
  </si>
  <si>
    <t>ACA0.11.10.045</t>
  </si>
  <si>
    <t>ACA0.000011.11</t>
  </si>
  <si>
    <t>ACA0.00011.11</t>
  </si>
  <si>
    <t>ACA0.0011.11</t>
  </si>
  <si>
    <t>ACA0.011.11</t>
  </si>
  <si>
    <t>ACA0.11.11</t>
  </si>
  <si>
    <t>ACA0.000011.15</t>
  </si>
  <si>
    <t>ACA0.00011.15</t>
  </si>
  <si>
    <t>ACA0.0011.15</t>
  </si>
  <si>
    <t>ACA0.011.15</t>
  </si>
  <si>
    <t>ACA0.11.15</t>
  </si>
  <si>
    <t>ACA0.000130.045</t>
  </si>
  <si>
    <t>ACA0.00130.045</t>
  </si>
  <si>
    <t>ACA0.0130.045</t>
  </si>
  <si>
    <t>ACA0.130.045</t>
  </si>
  <si>
    <t>ACA130.045</t>
  </si>
  <si>
    <t>ACA0.000130.1</t>
  </si>
  <si>
    <t>ACA0.00130.1</t>
  </si>
  <si>
    <t>ACA0.0130.1</t>
  </si>
  <si>
    <t>ACA0.130.1</t>
  </si>
  <si>
    <t>ACA130.1</t>
  </si>
  <si>
    <t>ACA0.000131</t>
  </si>
  <si>
    <t>ACA0.00131</t>
  </si>
  <si>
    <t>ACA0.0131</t>
  </si>
  <si>
    <t>ACA0.131</t>
  </si>
  <si>
    <t>ACA131</t>
  </si>
  <si>
    <t>ACA0.0001110.045</t>
  </si>
  <si>
    <t>ACA0.001110.045</t>
  </si>
  <si>
    <t>ACA0.01110.045</t>
  </si>
  <si>
    <t>ACA0.1110.045</t>
  </si>
  <si>
    <t>ACA1110.045</t>
  </si>
  <si>
    <t>ACA0.0001110.1</t>
  </si>
  <si>
    <t>ACA0.001110.1</t>
  </si>
  <si>
    <t>ACA0.01110.1</t>
  </si>
  <si>
    <t>ACA0.1110.1</t>
  </si>
  <si>
    <t>ACA1110.1</t>
  </si>
  <si>
    <t>ACA0.0001111</t>
  </si>
  <si>
    <t>ACA0.001111</t>
  </si>
  <si>
    <t>ACA0.01111</t>
  </si>
  <si>
    <t>ACA0.1111</t>
  </si>
  <si>
    <t>ACA1111</t>
  </si>
  <si>
    <t>Capacitance0.00000000010.00000022</t>
  </si>
  <si>
    <t>Capacitance0.0000000010.00000022</t>
  </si>
  <si>
    <t>Capacitance0.000000010.00000022</t>
  </si>
  <si>
    <t>Capacitance0.00000010.00000022</t>
  </si>
  <si>
    <t>Capacitance0.0000010.00000022</t>
  </si>
  <si>
    <t>Capacitance0.0000000010.0000033</t>
  </si>
  <si>
    <t>Capacitance0.000000010.0000033</t>
  </si>
  <si>
    <t>Capacitance0.00000010.0000033</t>
  </si>
  <si>
    <t>Capacitance0.0000010.0000033</t>
  </si>
  <si>
    <t>Capacitance0.0000000010.000011</t>
  </si>
  <si>
    <t>Capacitance0.000000010.000011</t>
  </si>
  <si>
    <t>Capacitance0.00000010.000011</t>
  </si>
  <si>
    <t>Capacitance0.0000010.000011</t>
  </si>
  <si>
    <t>Capacitance0.000010.000011</t>
  </si>
  <si>
    <t>Capacitance0.000000010.000033</t>
  </si>
  <si>
    <t>Capacitance0.00000010.000033</t>
  </si>
  <si>
    <t>Capacitance0.0000010.000033</t>
  </si>
  <si>
    <t>Capacitance0.000010.000033</t>
  </si>
  <si>
    <t>Capacitance0.000000010.00011</t>
  </si>
  <si>
    <t>Capacitance0.00000010.00011</t>
  </si>
  <si>
    <t>Capacitance0.0000010.00011</t>
  </si>
  <si>
    <t>Capacitance0.000010.00011</t>
  </si>
  <si>
    <t>Capacitance0.00000010.00033</t>
  </si>
  <si>
    <t>Capacitance0.0000010.00033</t>
  </si>
  <si>
    <t>Capacitance0.000010.00033</t>
  </si>
  <si>
    <t>Capacitance0.00010.00033</t>
  </si>
  <si>
    <t>Capacitance0.00000010.0011</t>
  </si>
  <si>
    <t>Capacitance0.0000010.0011</t>
  </si>
  <si>
    <t>Capacitance0.000010.0011</t>
  </si>
  <si>
    <t>Capacitance0.00010.0011</t>
  </si>
  <si>
    <t>Capacitance0.0000010.0033</t>
  </si>
  <si>
    <t>Capacitance0.000010.0033</t>
  </si>
  <si>
    <t>Capacitance0.00010.0033</t>
  </si>
  <si>
    <t>Capacitance0.0010.0033</t>
  </si>
  <si>
    <t>Capacitance0.0000010.011</t>
  </si>
  <si>
    <t>Capacitance0.000010.011</t>
  </si>
  <si>
    <t>Capacitance0.00010.011</t>
  </si>
  <si>
    <t>Capacitance0.0010.011</t>
  </si>
  <si>
    <t>Capacitance0.000010.033</t>
  </si>
  <si>
    <t>Capacitance0.00010.033</t>
  </si>
  <si>
    <t>Capacitance0.0010.033</t>
  </si>
  <si>
    <t>Capacitance0.010.033</t>
  </si>
  <si>
    <t>Capacitance0.000010.11</t>
  </si>
  <si>
    <t>Capacitance0.00010.11</t>
  </si>
  <si>
    <t>Capacitance0.0010.11</t>
  </si>
  <si>
    <t>Capacitance0.010.11</t>
  </si>
  <si>
    <t>Capacitance0.00010.33</t>
  </si>
  <si>
    <t>Capacitance0.0010.33</t>
  </si>
  <si>
    <t>Capacitance0.010.33</t>
  </si>
  <si>
    <t>Capacitance0.10.33</t>
  </si>
  <si>
    <t>Capacitance0.00011.1</t>
  </si>
  <si>
    <t>Capacitance0.0011.1</t>
  </si>
  <si>
    <t>Capacitance0.011.1</t>
  </si>
  <si>
    <t>Capacitance0.11.1</t>
  </si>
  <si>
    <t>Capacitance0.0013.3</t>
  </si>
  <si>
    <t>Capacitance0.013.3</t>
  </si>
  <si>
    <t>Capacitance0.13.3</t>
  </si>
  <si>
    <t>Capacitance13.3</t>
  </si>
  <si>
    <t>Capacitance0.00111</t>
  </si>
  <si>
    <t>Capacitance0.0111</t>
  </si>
  <si>
    <t>Capacitance0.111</t>
  </si>
  <si>
    <t>Capacitance111</t>
  </si>
  <si>
    <t>Capacitance0.0133</t>
  </si>
  <si>
    <t>Capacitance0.133</t>
  </si>
  <si>
    <t>Capacitance133</t>
  </si>
  <si>
    <t>Capacitance1033</t>
  </si>
  <si>
    <t>Frequency0.000010.001</t>
  </si>
  <si>
    <t>Frequency0.00010.001</t>
  </si>
  <si>
    <t>Frequency0.0010.001</t>
  </si>
  <si>
    <t>Frequency0.010.001</t>
  </si>
  <si>
    <t>Frequency0.00010.12</t>
  </si>
  <si>
    <t>Frequency0.0010.12</t>
  </si>
  <si>
    <t>Frequency0.010.12</t>
  </si>
  <si>
    <t>Frequency0.10.12</t>
  </si>
  <si>
    <t>Frequency0.0011.2</t>
  </si>
  <si>
    <t>Frequency0.011.2</t>
  </si>
  <si>
    <t>Frequency0.11.2</t>
  </si>
  <si>
    <t>Frequency11.2</t>
  </si>
  <si>
    <t>Frequency0.0112</t>
  </si>
  <si>
    <t>Frequency0.112</t>
  </si>
  <si>
    <t>Frequency112</t>
  </si>
  <si>
    <t>Frequency1012</t>
  </si>
  <si>
    <t>Frequency0.1120</t>
  </si>
  <si>
    <t>Frequency1120</t>
  </si>
  <si>
    <t>Frequency10120</t>
  </si>
  <si>
    <t>Frequency100120</t>
  </si>
  <si>
    <t>Frequency11200</t>
  </si>
  <si>
    <t>Frequency101200</t>
  </si>
  <si>
    <t>Frequency1001200</t>
  </si>
  <si>
    <t>Frequency10001200</t>
  </si>
  <si>
    <t>Unc units</t>
  </si>
  <si>
    <t>Input Unit</t>
  </si>
  <si>
    <t>V11</t>
  </si>
  <si>
    <t>CN11</t>
  </si>
  <si>
    <t>Multiplier</t>
  </si>
  <si>
    <t>Uncert.</t>
  </si>
  <si>
    <t>Repeat Multiplier Ratio</t>
  </si>
  <si>
    <t>DCA0.000010</t>
  </si>
  <si>
    <t>DCA0.0000000010</t>
  </si>
  <si>
    <t>DCA0.000000010</t>
  </si>
  <si>
    <t>DCA0.00000010</t>
  </si>
  <si>
    <t>DCA0.0000010</t>
  </si>
  <si>
    <t>DCA0.00010</t>
  </si>
  <si>
    <t>DCA0.000000010.00033</t>
  </si>
  <si>
    <t>DCA0.00000010.00033</t>
  </si>
  <si>
    <t>DCA0.0000010.00033</t>
  </si>
  <si>
    <t>DCA0.000010.00033</t>
  </si>
  <si>
    <t>DCA0.00010.00033</t>
  </si>
  <si>
    <t>DCA0.00000010.0033</t>
  </si>
  <si>
    <t>DCA0.0000010.0033</t>
  </si>
  <si>
    <t>DCA0.000010.0033</t>
  </si>
  <si>
    <t>DCA0.00010.0033</t>
  </si>
  <si>
    <t>DCA0.0010.0033</t>
  </si>
  <si>
    <t>DCA0.0000010.033</t>
  </si>
  <si>
    <t>DCA0.000010.033</t>
  </si>
  <si>
    <t>DCA0.00010.033</t>
  </si>
  <si>
    <t>DCA0.0010.033</t>
  </si>
  <si>
    <t>DCA0.010.033</t>
  </si>
  <si>
    <t>Note: You can now use "O" instead of Ω, "DGC" instead</t>
  </si>
  <si>
    <t>of "°C", and "DGF" instead of "°F" if you want to.</t>
  </si>
  <si>
    <t>Action</t>
  </si>
  <si>
    <t>DCA 10 TURN</t>
  </si>
  <si>
    <t>DCA 20 TURN</t>
  </si>
  <si>
    <t>DCA 50 TURN</t>
  </si>
  <si>
    <t>ACA 10 TURN</t>
  </si>
  <si>
    <t>ACA 20 TURN</t>
  </si>
  <si>
    <t>ACA 50 TURN</t>
  </si>
  <si>
    <t>Page 2 of 2</t>
  </si>
  <si>
    <t>Supplementary Data Sheet to Report #</t>
  </si>
  <si>
    <t>Changed calculations so that any reading with no uncertainty is marked with an asterisk</t>
  </si>
  <si>
    <t>Reordered standard 1 values to fix uncertainty calcualtor errors</t>
  </si>
  <si>
    <t>Transmille</t>
  </si>
  <si>
    <t>DCVmeas0.00000010</t>
  </si>
  <si>
    <t>DCVmeas</t>
  </si>
  <si>
    <t>DCVmeas0.0000010</t>
  </si>
  <si>
    <t>DCVmeas0.000010</t>
  </si>
  <si>
    <t>DCVmeas0.00010</t>
  </si>
  <si>
    <t>DCVmeas0.0010</t>
  </si>
  <si>
    <t>DCVmeas0.010</t>
  </si>
  <si>
    <t>DCVmeas0.00000010.1</t>
  </si>
  <si>
    <t>DCVmeas0.0000010.1</t>
  </si>
  <si>
    <t>DCVmeas0.000010.1</t>
  </si>
  <si>
    <t>DCVmeas0.00010.1</t>
  </si>
  <si>
    <t>DCVmeas0.0010.1</t>
  </si>
  <si>
    <t>DCVmeas0.010.1</t>
  </si>
  <si>
    <t>DCVmeas0.00000011</t>
  </si>
  <si>
    <t>DCVmeas0.0000011</t>
  </si>
  <si>
    <t>DCVmeas0.000011</t>
  </si>
  <si>
    <t>DCVmeas0.00011</t>
  </si>
  <si>
    <t>DCVmeas0.0011</t>
  </si>
  <si>
    <t>DCVmeas0.011</t>
  </si>
  <si>
    <t>DCVmeas0.0000110</t>
  </si>
  <si>
    <t>DCVmeas0.000110</t>
  </si>
  <si>
    <t>DCVmeas0.00110</t>
  </si>
  <si>
    <t>DCVmeas0.0110</t>
  </si>
  <si>
    <t>DCVmeas0.110</t>
  </si>
  <si>
    <t>DCVmeas0.0001100</t>
  </si>
  <si>
    <t>DCVmeas0.001100</t>
  </si>
  <si>
    <t>DCVmeas0.01100</t>
  </si>
  <si>
    <t>DCVmeas0.1100</t>
  </si>
  <si>
    <t>DCVmeas1100</t>
  </si>
  <si>
    <t>DCVmeas10100</t>
  </si>
  <si>
    <t>DCAmeas</t>
  </si>
  <si>
    <t>nA</t>
  </si>
  <si>
    <t>DCAmeas0.000000000010.0000001</t>
  </si>
  <si>
    <t>DCAmeas0.00000000010.0000001</t>
  </si>
  <si>
    <t>DCAmeas0.0000000010.0000001</t>
  </si>
  <si>
    <t>DCAmeas0.000000010.0000001</t>
  </si>
  <si>
    <t>DCAmeas0.00000010.0000001</t>
  </si>
  <si>
    <t>DCAmeas0.0000010.0000001</t>
  </si>
  <si>
    <t>DCAmeas0.000000000010.000001</t>
  </si>
  <si>
    <t>DCAmeas0.00000000010.000001</t>
  </si>
  <si>
    <t>DCAmeas0.0000000010.000001</t>
  </si>
  <si>
    <t>DCAmeas0.000000010.000001</t>
  </si>
  <si>
    <t>DCAmeas0.00000010.000001</t>
  </si>
  <si>
    <t>DCAmeas0.00000000010.00001</t>
  </si>
  <si>
    <t>DCAmeas0.0000000010.00001</t>
  </si>
  <si>
    <t>DCAmeas0.000000010.00001</t>
  </si>
  <si>
    <t>DCAmeas0.00000010.00001</t>
  </si>
  <si>
    <t>DCAmeas0.0000010.00001</t>
  </si>
  <si>
    <t>DCAmeas0.000000010.0001</t>
  </si>
  <si>
    <t>DCAmeas0.00000010.0001</t>
  </si>
  <si>
    <t>DCAmeas0.0000010.0001</t>
  </si>
  <si>
    <t>DCAmeas0.000010.0001</t>
  </si>
  <si>
    <t>DCAmeas0.00010.0001</t>
  </si>
  <si>
    <t>DCAmeas0.0010.0001</t>
  </si>
  <si>
    <t>DCAmeas0.000000010.001</t>
  </si>
  <si>
    <t>DCAmeas0.00000010.001</t>
  </si>
  <si>
    <t>DCAmeas0.0000010.001</t>
  </si>
  <si>
    <t>DCAmeas0.000010.001</t>
  </si>
  <si>
    <t>DCAmeas0.00010.001</t>
  </si>
  <si>
    <t>DCAmeas0.0010.001</t>
  </si>
  <si>
    <t>DCAmeas0.00000010.01</t>
  </si>
  <si>
    <t>DCAmeas0.0000010.01</t>
  </si>
  <si>
    <t>DCAmeas0.000010.01</t>
  </si>
  <si>
    <t>DCAmeas0.00010.01</t>
  </si>
  <si>
    <t>DCAmeas0.0010.01</t>
  </si>
  <si>
    <t>DCAmeas0.010.01</t>
  </si>
  <si>
    <t>DCAmeas0.0000010.1</t>
  </si>
  <si>
    <t>DCAmeas0.000010.1</t>
  </si>
  <si>
    <t>DCAmeas0.00010.1</t>
  </si>
  <si>
    <t>DCAmeas0.0010.1</t>
  </si>
  <si>
    <t>DCAmeas0.010.1</t>
  </si>
  <si>
    <t>DCAmeas0.10.1</t>
  </si>
  <si>
    <t>DCAmeas0.000011</t>
  </si>
  <si>
    <t>DCAmeas0.00011</t>
  </si>
  <si>
    <t>DCAmeas0.0011</t>
  </si>
  <si>
    <t>DCAmeas0.011</t>
  </si>
  <si>
    <t>DCAmeas0.11</t>
  </si>
  <si>
    <t>DCAmeas11</t>
  </si>
  <si>
    <t>ACVmeas0.000000100.001</t>
  </si>
  <si>
    <t>ACVmeas</t>
  </si>
  <si>
    <t>ACVmeas0.00000100.001</t>
  </si>
  <si>
    <t>ACVmeas0.0000100.001</t>
  </si>
  <si>
    <t>ACVmeas0.000100.001</t>
  </si>
  <si>
    <t>ACVmeas0.00100.001</t>
  </si>
  <si>
    <t>ACVmeas0.0100.001</t>
  </si>
  <si>
    <t>ACVmeas0.000000100.04</t>
  </si>
  <si>
    <t>ACVmeas0.00000100.04</t>
  </si>
  <si>
    <t>ACVmeas0.0000100.04</t>
  </si>
  <si>
    <t>ACVmeas0.000100.04</t>
  </si>
  <si>
    <t>ACVmeas0.00100.04</t>
  </si>
  <si>
    <t>ACVmeas0.0100.04</t>
  </si>
  <si>
    <t>ACVmeas0.000000101</t>
  </si>
  <si>
    <t>ACVmeas0.00000101</t>
  </si>
  <si>
    <t>ACVmeas0.0000101</t>
  </si>
  <si>
    <t>ACVmeas0.000101</t>
  </si>
  <si>
    <t>ACVmeas0.00101</t>
  </si>
  <si>
    <t>ACVmeas0.0101</t>
  </si>
  <si>
    <t>ACVmeas0.0000001020</t>
  </si>
  <si>
    <t>ACVmeas0.000001020</t>
  </si>
  <si>
    <t>ACVmeas0.00001020</t>
  </si>
  <si>
    <t>ACVmeas0.0001020</t>
  </si>
  <si>
    <t>ACVmeas0.001020</t>
  </si>
  <si>
    <t>ACVmeas0.01020</t>
  </si>
  <si>
    <t>ACVmeas0.0000001050</t>
  </si>
  <si>
    <t>ACVmeas0.000001050</t>
  </si>
  <si>
    <t>ACVmeas0.00001050</t>
  </si>
  <si>
    <t>ACVmeas0.0001050</t>
  </si>
  <si>
    <t>ACVmeas0.001050</t>
  </si>
  <si>
    <t>ACVmeas0.01050</t>
  </si>
  <si>
    <t>ACVmeas0.00000010100</t>
  </si>
  <si>
    <t>ACVmeas0.0000010100</t>
  </si>
  <si>
    <t>ACVmeas0.000010100</t>
  </si>
  <si>
    <t>ACVmeas0.00010100</t>
  </si>
  <si>
    <t>ACVmeas0.0010100</t>
  </si>
  <si>
    <t>ACVmeas0.010100</t>
  </si>
  <si>
    <t>ACVmeas0.00000010300</t>
  </si>
  <si>
    <t>ACVmeas0.0000010300</t>
  </si>
  <si>
    <t>ACVmeas0.000010300</t>
  </si>
  <si>
    <t>ACVmeas0.00010300</t>
  </si>
  <si>
    <t>ACVmeas0.0010300</t>
  </si>
  <si>
    <t>ACVmeas0.010300</t>
  </si>
  <si>
    <t>ACVmeas0.000000101000</t>
  </si>
  <si>
    <t>ACVmeas0.00000101000</t>
  </si>
  <si>
    <t>ACVmeas0.0000101000</t>
  </si>
  <si>
    <t>ACVmeas0.000101000</t>
  </si>
  <si>
    <t>ACVmeas0.00101000</t>
  </si>
  <si>
    <t>ACVmeas0.0101000</t>
  </si>
  <si>
    <t>ACVmeas0.000000104000</t>
  </si>
  <si>
    <t>ACVmeas0.00000104000</t>
  </si>
  <si>
    <t>ACVmeas0.0000104000</t>
  </si>
  <si>
    <t>ACVmeas0.000104000</t>
  </si>
  <si>
    <t>ACVmeas0.00104000</t>
  </si>
  <si>
    <t>ACVmeas0.0104000</t>
  </si>
  <si>
    <t>ACVmeas0.00000010.010.001</t>
  </si>
  <si>
    <t>ACVmeas0.0000010.010.001</t>
  </si>
  <si>
    <t>ACVmeas0.000010.010.001</t>
  </si>
  <si>
    <t>ACVmeas0.00010.010.001</t>
  </si>
  <si>
    <t>ACVmeas0.0010.010.001</t>
  </si>
  <si>
    <t>ACVmeas0.010.010.001</t>
  </si>
  <si>
    <t>ACVmeas0.00000010.010.04</t>
  </si>
  <si>
    <t>ACVmeas0.0000010.010.04</t>
  </si>
  <si>
    <t>ACVmeas0.000010.010.04</t>
  </si>
  <si>
    <t>ACVmeas0.00010.010.04</t>
  </si>
  <si>
    <t>ACVmeas0.0010.010.04</t>
  </si>
  <si>
    <t>ACVmeas0.010.010.04</t>
  </si>
  <si>
    <t>ACVmeas0.00000010.011</t>
  </si>
  <si>
    <t>ACVmeas0.0000010.011</t>
  </si>
  <si>
    <t>ACVmeas0.000010.011</t>
  </si>
  <si>
    <t>ACVmeas0.00010.011</t>
  </si>
  <si>
    <t>ACVmeas0.0010.011</t>
  </si>
  <si>
    <t>ACVmeas0.010.011</t>
  </si>
  <si>
    <t>ACVmeas0.00000010.0120</t>
  </si>
  <si>
    <t>ACVmeas0.0000010.0120</t>
  </si>
  <si>
    <t>ACVmeas0.000010.0120</t>
  </si>
  <si>
    <t>ACVmeas0.00010.0120</t>
  </si>
  <si>
    <t>ACVmeas0.0010.0120</t>
  </si>
  <si>
    <t>ACVmeas0.010.0120</t>
  </si>
  <si>
    <t>ACVmeas0.00000010.0150</t>
  </si>
  <si>
    <t>ACVmeas0.0000010.0150</t>
  </si>
  <si>
    <t>ACVmeas0.000010.0150</t>
  </si>
  <si>
    <t>ACVmeas0.00010.0150</t>
  </si>
  <si>
    <t>ACVmeas0.0010.0150</t>
  </si>
  <si>
    <t>ACVmeas0.010.0150</t>
  </si>
  <si>
    <t>ACVmeas0.00000010.01100</t>
  </si>
  <si>
    <t>ACVmeas0.0000010.01100</t>
  </si>
  <si>
    <t>ACVmeas0.000010.01100</t>
  </si>
  <si>
    <t>ACVmeas0.00010.01100</t>
  </si>
  <si>
    <t>ACVmeas0.0010.01100</t>
  </si>
  <si>
    <t>ACVmeas0.010.01100</t>
  </si>
  <si>
    <t>ACVmeas0.00000010.01300</t>
  </si>
  <si>
    <t>ACVmeas0.0000010.01300</t>
  </si>
  <si>
    <t>ACVmeas0.000010.01300</t>
  </si>
  <si>
    <t>ACVmeas0.00010.01300</t>
  </si>
  <si>
    <t>ACVmeas0.0010.01300</t>
  </si>
  <si>
    <t>ACVmeas0.010.01300</t>
  </si>
  <si>
    <t>ACVmeas0.00000010.011000</t>
  </si>
  <si>
    <t>ACVmeas0.0000010.011000</t>
  </si>
  <si>
    <t>ACVmeas0.000010.011000</t>
  </si>
  <si>
    <t>ACVmeas0.00010.011000</t>
  </si>
  <si>
    <t>ACVmeas0.0010.011000</t>
  </si>
  <si>
    <t>ACVmeas0.010.011000</t>
  </si>
  <si>
    <t>ACVmeas0.00000010.012000</t>
  </si>
  <si>
    <t>ACVmeas0.0000010.012000</t>
  </si>
  <si>
    <t>ACVmeas0.000010.012000</t>
  </si>
  <si>
    <t>ACVmeas0.00010.012000</t>
  </si>
  <si>
    <t>ACVmeas0.0010.012000</t>
  </si>
  <si>
    <t>ACVmeas0.010.012000</t>
  </si>
  <si>
    <t>ACVmeas0.00000010.014000</t>
  </si>
  <si>
    <t>ACVmeas0.0000010.014000</t>
  </si>
  <si>
    <t>ACVmeas0.000010.014000</t>
  </si>
  <si>
    <t>ACVmeas0.00010.014000</t>
  </si>
  <si>
    <t>ACVmeas0.0010.014000</t>
  </si>
  <si>
    <t>ACVmeas0.010.014000</t>
  </si>
  <si>
    <t>ACVmeas0.00000010.018000</t>
  </si>
  <si>
    <t>ACVmeas0.0000010.018000</t>
  </si>
  <si>
    <t>ACVmeas0.000010.018000</t>
  </si>
  <si>
    <t>ACVmeas0.00010.018000</t>
  </si>
  <si>
    <t>ACVmeas0.0010.018000</t>
  </si>
  <si>
    <t>ACVmeas0.010.018000</t>
  </si>
  <si>
    <t>ACVmeas0.0000010.10.001</t>
  </si>
  <si>
    <t>ACVmeas0.000010.10.001</t>
  </si>
  <si>
    <t>ACVmeas0.00010.10.001</t>
  </si>
  <si>
    <t>ACVmeas0.0010.10.001</t>
  </si>
  <si>
    <t>ACVmeas0.010.10.001</t>
  </si>
  <si>
    <t>ACVmeas0.10.10.001</t>
  </si>
  <si>
    <t>ACVmeas0.0000010.10.04</t>
  </si>
  <si>
    <t>ACVmeas0.000010.10.04</t>
  </si>
  <si>
    <t>ACVmeas0.00010.10.04</t>
  </si>
  <si>
    <t>ACVmeas0.0010.10.04</t>
  </si>
  <si>
    <t>ACVmeas0.010.10.04</t>
  </si>
  <si>
    <t>ACVmeas0.10.10.04</t>
  </si>
  <si>
    <t>ACVmeas0.0000010.11</t>
  </si>
  <si>
    <t>ACVmeas0.000010.11</t>
  </si>
  <si>
    <t>ACVmeas0.00010.11</t>
  </si>
  <si>
    <t>ACVmeas0.0010.11</t>
  </si>
  <si>
    <t>ACVmeas0.010.11</t>
  </si>
  <si>
    <t>ACVmeas0.10.11</t>
  </si>
  <si>
    <t>ACVmeas0.0000010.120</t>
  </si>
  <si>
    <t>ACVmeas0.000010.120</t>
  </si>
  <si>
    <t>ACVmeas0.00010.120</t>
  </si>
  <si>
    <t>ACVmeas0.0010.120</t>
  </si>
  <si>
    <t>ACVmeas0.010.120</t>
  </si>
  <si>
    <t>ACVmeas0.10.120</t>
  </si>
  <si>
    <t>ACVmeas0.0000010.150</t>
  </si>
  <si>
    <t>ACVmeas0.000010.150</t>
  </si>
  <si>
    <t>ACVmeas0.00010.150</t>
  </si>
  <si>
    <t>ACVmeas0.0010.150</t>
  </si>
  <si>
    <t>ACVmeas0.010.150</t>
  </si>
  <si>
    <t>ACVmeas0.10.150</t>
  </si>
  <si>
    <t>ACVmeas0.0000010.1100</t>
  </si>
  <si>
    <t>ACVmeas0.000010.1100</t>
  </si>
  <si>
    <t>ACVmeas0.00010.1100</t>
  </si>
  <si>
    <t>ACVmeas0.0010.1100</t>
  </si>
  <si>
    <t>ACVmeas0.010.1100</t>
  </si>
  <si>
    <t>ACVmeas0.10.1100</t>
  </si>
  <si>
    <t>ACVmeas0.0000010.1300</t>
  </si>
  <si>
    <t>ACVmeas0.000010.1300</t>
  </si>
  <si>
    <t>ACVmeas0.00010.1300</t>
  </si>
  <si>
    <t>ACVmeas0.0010.1300</t>
  </si>
  <si>
    <t>ACVmeas0.010.1300</t>
  </si>
  <si>
    <t>ACVmeas0.10.1300</t>
  </si>
  <si>
    <t>ACVmeas0.0000010.11000</t>
  </si>
  <si>
    <t>ACVmeas0.000010.11000</t>
  </si>
  <si>
    <t>ACVmeas0.00010.11000</t>
  </si>
  <si>
    <t>ACVmeas0.0010.11000</t>
  </si>
  <si>
    <t>ACVmeas0.010.11000</t>
  </si>
  <si>
    <t>ACVmeas0.10.11000</t>
  </si>
  <si>
    <t>ACVmeas0.0000010.12000</t>
  </si>
  <si>
    <t>ACVmeas0.000010.12000</t>
  </si>
  <si>
    <t>ACVmeas0.00010.12000</t>
  </si>
  <si>
    <t>ACVmeas0.0010.12000</t>
  </si>
  <si>
    <t>ACVmeas0.010.12000</t>
  </si>
  <si>
    <t>ACVmeas0.10.12000</t>
  </si>
  <si>
    <t>ACVmeas0.0000010.14000</t>
  </si>
  <si>
    <t>ACVmeas0.000010.14000</t>
  </si>
  <si>
    <t>ACVmeas0.00010.14000</t>
  </si>
  <si>
    <t>ACVmeas0.0010.14000</t>
  </si>
  <si>
    <t>ACVmeas0.010.14000</t>
  </si>
  <si>
    <t>ACVmeas0.10.14000</t>
  </si>
  <si>
    <t>ACVmeas0.0000010.18000</t>
  </si>
  <si>
    <t>ACVmeas0.000010.18000</t>
  </si>
  <si>
    <t>ACVmeas0.00010.18000</t>
  </si>
  <si>
    <t>ACVmeas0.0010.18000</t>
  </si>
  <si>
    <t>ACVmeas0.010.18000</t>
  </si>
  <si>
    <t>ACVmeas0.10.18000</t>
  </si>
  <si>
    <t>ACVmeas0.0000110.001</t>
  </si>
  <si>
    <t>ACVmeas0.000110.001</t>
  </si>
  <si>
    <t>ACVmeas0.00110.001</t>
  </si>
  <si>
    <t>ACVmeas0.0110.001</t>
  </si>
  <si>
    <t>ACVmeas0.110.001</t>
  </si>
  <si>
    <t>ACVmeas110.001</t>
  </si>
  <si>
    <t>ACVmeas0.0000110.04</t>
  </si>
  <si>
    <t>ACVmeas0.000110.04</t>
  </si>
  <si>
    <t>ACVmeas0.00110.04</t>
  </si>
  <si>
    <t>ACVmeas0.0110.04</t>
  </si>
  <si>
    <t>ACVmeas0.110.04</t>
  </si>
  <si>
    <t>ACVmeas110.04</t>
  </si>
  <si>
    <t>ACVmeas0.0000111</t>
  </si>
  <si>
    <t>ACVmeas0.000111</t>
  </si>
  <si>
    <t>ACVmeas0.00111</t>
  </si>
  <si>
    <t>ACVmeas0.0111</t>
  </si>
  <si>
    <t>ACVmeas0.111</t>
  </si>
  <si>
    <t>ACVmeas111</t>
  </si>
  <si>
    <t>ACVmeas0.00001120</t>
  </si>
  <si>
    <t>ACVmeas0.0001120</t>
  </si>
  <si>
    <t>ACVmeas0.001120</t>
  </si>
  <si>
    <t>ACVmeas0.01120</t>
  </si>
  <si>
    <t>ACVmeas0.1120</t>
  </si>
  <si>
    <t>ACVmeas1120</t>
  </si>
  <si>
    <t>ACVmeas0.00001150</t>
  </si>
  <si>
    <t>ACVmeas0.0001150</t>
  </si>
  <si>
    <t>ACVmeas0.001150</t>
  </si>
  <si>
    <t>ACVmeas0.01150</t>
  </si>
  <si>
    <t>ACVmeas0.1150</t>
  </si>
  <si>
    <t>ACVmeas1150</t>
  </si>
  <si>
    <t>ACVmeas0.000011100</t>
  </si>
  <si>
    <t>ACVmeas0.00011100</t>
  </si>
  <si>
    <t>ACVmeas0.0011100</t>
  </si>
  <si>
    <t>ACVmeas0.011100</t>
  </si>
  <si>
    <t>ACVmeas0.11100</t>
  </si>
  <si>
    <t>ACVmeas11100</t>
  </si>
  <si>
    <t>ACVmeas0.000011300</t>
  </si>
  <si>
    <t>ACVmeas0.00011300</t>
  </si>
  <si>
    <t>ACVmeas0.0011300</t>
  </si>
  <si>
    <t>ACVmeas0.011300</t>
  </si>
  <si>
    <t>ACVmeas0.11300</t>
  </si>
  <si>
    <t>ACVmeas11300</t>
  </si>
  <si>
    <t>ACVmeas0.0000111000</t>
  </si>
  <si>
    <t>ACVmeas0.000111000</t>
  </si>
  <si>
    <t>ACVmeas0.00111000</t>
  </si>
  <si>
    <t>ACVmeas0.0111000</t>
  </si>
  <si>
    <t>ACVmeas0.111000</t>
  </si>
  <si>
    <t>ACVmeas111000</t>
  </si>
  <si>
    <t>ACVmeas0.0000112000</t>
  </si>
  <si>
    <t>ACVmeas0.000112000</t>
  </si>
  <si>
    <t>ACVmeas0.00112000</t>
  </si>
  <si>
    <t>ACVmeas0.0112000</t>
  </si>
  <si>
    <t>ACVmeas0.112000</t>
  </si>
  <si>
    <t>ACVmeas112000</t>
  </si>
  <si>
    <t>ACVmeas0.0000114000</t>
  </si>
  <si>
    <t>ACVmeas0.000114000</t>
  </si>
  <si>
    <t>ACVmeas0.00114000</t>
  </si>
  <si>
    <t>ACVmeas0.0114000</t>
  </si>
  <si>
    <t>ACVmeas0.114000</t>
  </si>
  <si>
    <t>ACVmeas114000</t>
  </si>
  <si>
    <t>ACVmeas0.0000118000</t>
  </si>
  <si>
    <t>ACVmeas0.000118000</t>
  </si>
  <si>
    <t>ACVmeas0.00118000</t>
  </si>
  <si>
    <t>ACVmeas0.0118000</t>
  </si>
  <si>
    <t>ACVmeas0.118000</t>
  </si>
  <si>
    <t>ACVmeas118000</t>
  </si>
  <si>
    <t>ACVmeas0.0001100.001</t>
  </si>
  <si>
    <t>ACVmeas0.001100.001</t>
  </si>
  <si>
    <t>ACVmeas0.01100.001</t>
  </si>
  <si>
    <t>ACVmeas0.1100.001</t>
  </si>
  <si>
    <t>ACVmeas1100.001</t>
  </si>
  <si>
    <t>ACVmeas10100.001</t>
  </si>
  <si>
    <t>ACVmeas0.0001100.04</t>
  </si>
  <si>
    <t>ACVmeas0.001100.04</t>
  </si>
  <si>
    <t>ACVmeas0.01100.04</t>
  </si>
  <si>
    <t>ACVmeas0.1100.04</t>
  </si>
  <si>
    <t>ACVmeas1100.04</t>
  </si>
  <si>
    <t>ACVmeas10100.04</t>
  </si>
  <si>
    <t>ACVmeas0.0001101</t>
  </si>
  <si>
    <t>ACVmeas0.001101</t>
  </si>
  <si>
    <t>ACVmeas0.01101</t>
  </si>
  <si>
    <t>ACVmeas0.1101</t>
  </si>
  <si>
    <t>ACVmeas1101</t>
  </si>
  <si>
    <t>ACVmeas10101</t>
  </si>
  <si>
    <t>ACVmeas0.00011020</t>
  </si>
  <si>
    <t>ACVmeas0.0011020</t>
  </si>
  <si>
    <t>ACVmeas0.011020</t>
  </si>
  <si>
    <t>ACVmeas0.11020</t>
  </si>
  <si>
    <t>ACVmeas11020</t>
  </si>
  <si>
    <t>ACVmeas101020</t>
  </si>
  <si>
    <t>ACVmeas0.00011050</t>
  </si>
  <si>
    <t>ACVmeas0.0011050</t>
  </si>
  <si>
    <t>ACVmeas0.011050</t>
  </si>
  <si>
    <t>ACVmeas0.11050</t>
  </si>
  <si>
    <t>ACVmeas11050</t>
  </si>
  <si>
    <t>ACVmeas101050</t>
  </si>
  <si>
    <t>ACVmeas0.000110100</t>
  </si>
  <si>
    <t>ACVmeas0.00110100</t>
  </si>
  <si>
    <t>ACVmeas0.0110100</t>
  </si>
  <si>
    <t>ACVmeas0.110100</t>
  </si>
  <si>
    <t>ACVmeas110100</t>
  </si>
  <si>
    <t>ACVmeas1010100</t>
  </si>
  <si>
    <t>ACVmeas0.000110300</t>
  </si>
  <si>
    <t>ACVmeas0.00110300</t>
  </si>
  <si>
    <t>ACVmeas0.0110300</t>
  </si>
  <si>
    <t>ACVmeas0.110300</t>
  </si>
  <si>
    <t>ACVmeas110300</t>
  </si>
  <si>
    <t>ACVmeas1010300</t>
  </si>
  <si>
    <t>ACVmeas0.0011000.001</t>
  </si>
  <si>
    <t>ACVmeas0.011000.001</t>
  </si>
  <si>
    <t>ACVmeas0.11000.001</t>
  </si>
  <si>
    <t>ACVmeas11000.001</t>
  </si>
  <si>
    <t>ACVmeas101000.001</t>
  </si>
  <si>
    <t>ACVmeas0.0011000.04</t>
  </si>
  <si>
    <t>ACVmeas0.011000.04</t>
  </si>
  <si>
    <t>ACVmeas0.11000.04</t>
  </si>
  <si>
    <t>ACVmeas11000.04</t>
  </si>
  <si>
    <t>ACVmeas101000.04</t>
  </si>
  <si>
    <t>ACVmeas0.0011001</t>
  </si>
  <si>
    <t>ACVmeas0.011001</t>
  </si>
  <si>
    <t>ACVmeas0.11001</t>
  </si>
  <si>
    <t>ACVmeas11001</t>
  </si>
  <si>
    <t>ACVmeas101001</t>
  </si>
  <si>
    <t>ACVmeas0.00110020</t>
  </si>
  <si>
    <t>ACVmeas0.0110020</t>
  </si>
  <si>
    <t>ACVmeas0.110020</t>
  </si>
  <si>
    <t>ACVmeas110020</t>
  </si>
  <si>
    <t>ACVmeas1010020</t>
  </si>
  <si>
    <t>ACVmeas0.00110050</t>
  </si>
  <si>
    <t>ACVmeas0.0110050</t>
  </si>
  <si>
    <t>ACVmeas0.110050</t>
  </si>
  <si>
    <t>ACVmeas110050</t>
  </si>
  <si>
    <t>ACVmeas1010050</t>
  </si>
  <si>
    <t>ACVgen0.000000100.001</t>
  </si>
  <si>
    <t>ACVgen</t>
  </si>
  <si>
    <t>ACVgen0.00000100.001</t>
  </si>
  <si>
    <t>ACVgen0.0000100.001</t>
  </si>
  <si>
    <t>ACVgen0.000100.001</t>
  </si>
  <si>
    <t>ACVgen0.00100.001</t>
  </si>
  <si>
    <t>ACVgen0.0100.001</t>
  </si>
  <si>
    <t>ACVgen0.000000100.04</t>
  </si>
  <si>
    <t>ACVgen0.00000100.04</t>
  </si>
  <si>
    <t>ACVgen0.0000100.04</t>
  </si>
  <si>
    <t>ACVgen0.000100.04</t>
  </si>
  <si>
    <t>ACVgen0.00100.04</t>
  </si>
  <si>
    <t>ACVgen0.0100.04</t>
  </si>
  <si>
    <t>ACVgen0.000000101</t>
  </si>
  <si>
    <t>ACVgen0.00000101</t>
  </si>
  <si>
    <t>ACVgen0.0000101</t>
  </si>
  <si>
    <t>ACVgen0.000101</t>
  </si>
  <si>
    <t>ACVgen0.00101</t>
  </si>
  <si>
    <t>ACVgen0.0101</t>
  </si>
  <si>
    <t>ACVgen0.0000001020</t>
  </si>
  <si>
    <t>ACVgen0.000001020</t>
  </si>
  <si>
    <t>ACVgen0.00001020</t>
  </si>
  <si>
    <t>ACVgen0.0001020</t>
  </si>
  <si>
    <t>ACVgen0.001020</t>
  </si>
  <si>
    <t>ACVgen0.01020</t>
  </si>
  <si>
    <t>ACVgen0.0000001050</t>
  </si>
  <si>
    <t>ACVgen0.000001050</t>
  </si>
  <si>
    <t>ACVgen0.00001050</t>
  </si>
  <si>
    <t>ACVgen0.0001050</t>
  </si>
  <si>
    <t>ACVgen0.001050</t>
  </si>
  <si>
    <t>ACVgen0.01050</t>
  </si>
  <si>
    <t>ACVgen0.00000010100</t>
  </si>
  <si>
    <t>ACVgen0.0000010100</t>
  </si>
  <si>
    <t>ACVgen0.000010100</t>
  </si>
  <si>
    <t>ACVgen0.00010100</t>
  </si>
  <si>
    <t>ACVgen0.0010100</t>
  </si>
  <si>
    <t>ACVgen0.010100</t>
  </si>
  <si>
    <t>ACVgen0.00000010300</t>
  </si>
  <si>
    <t>ACVgen0.0000010300</t>
  </si>
  <si>
    <t>ACVgen0.000010300</t>
  </si>
  <si>
    <t>ACVgen0.00010300</t>
  </si>
  <si>
    <t>ACVgen0.0010300</t>
  </si>
  <si>
    <t>ACVgen0.010300</t>
  </si>
  <si>
    <t>ACVgen0.00000010.010.001</t>
  </si>
  <si>
    <t>ACVgen0.0000010.010.001</t>
  </si>
  <si>
    <t>ACVgen0.000010.010.001</t>
  </si>
  <si>
    <t>ACVgen0.00010.010.001</t>
  </si>
  <si>
    <t>ACVgen0.0010.010.001</t>
  </si>
  <si>
    <t>ACVgen0.010.010.001</t>
  </si>
  <si>
    <t>ACVgen0.00000010.010.04</t>
  </si>
  <si>
    <t>ACVgen0.0000010.010.04</t>
  </si>
  <si>
    <t>ACVgen0.000010.010.04</t>
  </si>
  <si>
    <t>ACVgen0.00010.010.04</t>
  </si>
  <si>
    <t>ACVgen0.0010.010.04</t>
  </si>
  <si>
    <t>ACVgen0.010.010.04</t>
  </si>
  <si>
    <t>ACVgen0.00000010.011</t>
  </si>
  <si>
    <t>ACVgen0.0000010.011</t>
  </si>
  <si>
    <t>ACVgen0.000010.011</t>
  </si>
  <si>
    <t>ACVgen0.00010.011</t>
  </si>
  <si>
    <t>ACVgen0.0010.011</t>
  </si>
  <si>
    <t>ACVgen0.010.011</t>
  </si>
  <si>
    <t>ACVgen0.00000010.0120</t>
  </si>
  <si>
    <t>ACVgen0.0000010.0120</t>
  </si>
  <si>
    <t>ACVgen0.000010.0120</t>
  </si>
  <si>
    <t>ACVgen0.00010.0120</t>
  </si>
  <si>
    <t>ACVgen0.0010.0120</t>
  </si>
  <si>
    <t>ACVgen0.010.0120</t>
  </si>
  <si>
    <t>ACVgen0.00000010.0150</t>
  </si>
  <si>
    <t>ACVgen0.0000010.0150</t>
  </si>
  <si>
    <t>ACVgen0.000010.0150</t>
  </si>
  <si>
    <t>ACVgen0.00010.0150</t>
  </si>
  <si>
    <t>ACVgen0.0010.0150</t>
  </si>
  <si>
    <t>ACVgen0.010.0150</t>
  </si>
  <si>
    <t>ACVgen0.00000010.01100</t>
  </si>
  <si>
    <t>ACVgen0.0000010.01100</t>
  </si>
  <si>
    <t>ACVgen0.000010.01100</t>
  </si>
  <si>
    <t>ACVgen0.00010.01100</t>
  </si>
  <si>
    <t>ACVgen0.0010.01100</t>
  </si>
  <si>
    <t>ACVgen0.010.01100</t>
  </si>
  <si>
    <t>ACVgen0.00000010.01300</t>
  </si>
  <si>
    <t>ACVgen0.0000010.01300</t>
  </si>
  <si>
    <t>ACVgen0.000010.01300</t>
  </si>
  <si>
    <t>ACVgen0.00010.01300</t>
  </si>
  <si>
    <t>ACVgen0.0010.01300</t>
  </si>
  <si>
    <t>ACVgen0.010.01300</t>
  </si>
  <si>
    <t>ACVgen0.0000010.10.001</t>
  </si>
  <si>
    <t>ACVgen0.000010.10.001</t>
  </si>
  <si>
    <t>ACVgen0.00010.10.001</t>
  </si>
  <si>
    <t>ACVgen0.0010.10.001</t>
  </si>
  <si>
    <t>ACVgen0.010.10.001</t>
  </si>
  <si>
    <t>ACVgen0.10.10.001</t>
  </si>
  <si>
    <t>ACVgen0.0000010.10.04</t>
  </si>
  <si>
    <t>ACVgen0.000010.10.04</t>
  </si>
  <si>
    <t>ACVgen0.00010.10.04</t>
  </si>
  <si>
    <t>ACVgen0.0010.10.04</t>
  </si>
  <si>
    <t>ACVgen0.010.10.04</t>
  </si>
  <si>
    <t>ACVgen0.10.10.04</t>
  </si>
  <si>
    <t>ACVgen0.0000010.11</t>
  </si>
  <si>
    <t>ACVgen0.000010.11</t>
  </si>
  <si>
    <t>ACVgen0.00010.11</t>
  </si>
  <si>
    <t>ACVgen0.0010.11</t>
  </si>
  <si>
    <t>ACVgen0.010.11</t>
  </si>
  <si>
    <t>ACVgen0.10.11</t>
  </si>
  <si>
    <t>ACVgen0.0000010.120</t>
  </si>
  <si>
    <t>ACVgen0.000010.120</t>
  </si>
  <si>
    <t>ACVgen0.00010.120</t>
  </si>
  <si>
    <t>ACVgen0.0010.120</t>
  </si>
  <si>
    <t>ACVgen0.010.120</t>
  </si>
  <si>
    <t>ACVgen0.10.120</t>
  </si>
  <si>
    <t>ACVgen0.0000010.150</t>
  </si>
  <si>
    <t>ACVgen0.000010.150</t>
  </si>
  <si>
    <t>ACVgen0.00010.150</t>
  </si>
  <si>
    <t>ACVgen0.0010.150</t>
  </si>
  <si>
    <t>ACVgen0.010.150</t>
  </si>
  <si>
    <t>ACVgen0.10.150</t>
  </si>
  <si>
    <t>ACVgen0.0000010.1100</t>
  </si>
  <si>
    <t>ACVgen0.000010.1100</t>
  </si>
  <si>
    <t>ACVgen0.00010.1100</t>
  </si>
  <si>
    <t>ACVgen0.0010.1100</t>
  </si>
  <si>
    <t>ACVgen0.010.1100</t>
  </si>
  <si>
    <t>ACVgen0.10.1100</t>
  </si>
  <si>
    <t>ACVgen0.0000010.1300</t>
  </si>
  <si>
    <t>ACVgen0.000010.1300</t>
  </si>
  <si>
    <t>ACVgen0.00010.1300</t>
  </si>
  <si>
    <t>ACVgen0.0010.1300</t>
  </si>
  <si>
    <t>ACVgen0.010.1300</t>
  </si>
  <si>
    <t>ACVgen0.10.1300</t>
  </si>
  <si>
    <t>ACVgen0.0000110.001</t>
  </si>
  <si>
    <t>ACVgen0.000110.001</t>
  </si>
  <si>
    <t>ACVgen0.00110.001</t>
  </si>
  <si>
    <t>ACVgen0.0110.001</t>
  </si>
  <si>
    <t>ACVgen0.110.001</t>
  </si>
  <si>
    <t>ACVgen110.001</t>
  </si>
  <si>
    <t>ACVgen0.0000110.04</t>
  </si>
  <si>
    <t>ACVgen0.000110.04</t>
  </si>
  <si>
    <t>ACVgen0.00110.04</t>
  </si>
  <si>
    <t>ACVgen0.0110.04</t>
  </si>
  <si>
    <t>ACVgen0.110.04</t>
  </si>
  <si>
    <t>ACVgen110.04</t>
  </si>
  <si>
    <t>ACVgen0.0000111</t>
  </si>
  <si>
    <t>ACVgen0.000111</t>
  </si>
  <si>
    <t>ACVgen0.00111</t>
  </si>
  <si>
    <t>ACVgen0.0111</t>
  </si>
  <si>
    <t>ACVgen0.111</t>
  </si>
  <si>
    <t>ACVgen111</t>
  </si>
  <si>
    <t>ACVgen0.00001120</t>
  </si>
  <si>
    <t>ACVgen0.0001120</t>
  </si>
  <si>
    <t>ACVgen0.001120</t>
  </si>
  <si>
    <t>ACVgen0.01120</t>
  </si>
  <si>
    <t>ACVgen0.1120</t>
  </si>
  <si>
    <t>ACVgen1120</t>
  </si>
  <si>
    <t>DCV0.00000010.1</t>
  </si>
  <si>
    <t>DCV0.0000010.1</t>
  </si>
  <si>
    <t>DCV0.000010.1</t>
  </si>
  <si>
    <t>DCV0.00010.1</t>
  </si>
  <si>
    <t>DCV0.0010.1</t>
  </si>
  <si>
    <t>DCV0.010.1</t>
  </si>
  <si>
    <t>DCV0.00000011</t>
  </si>
  <si>
    <t>DCV0.0000011</t>
  </si>
  <si>
    <t>DCV0.000011</t>
  </si>
  <si>
    <t>DCV0.00011</t>
  </si>
  <si>
    <t>DCV0.0011</t>
  </si>
  <si>
    <t>DCV0.011</t>
  </si>
  <si>
    <t>DCV0.0000110</t>
  </si>
  <si>
    <t>DCV0.000110</t>
  </si>
  <si>
    <t>DCV0.00110</t>
  </si>
  <si>
    <t>DCV0.0110</t>
  </si>
  <si>
    <t>DCV0.110</t>
  </si>
  <si>
    <t>DCV0.0001100</t>
  </si>
  <si>
    <t>DCV0.001100</t>
  </si>
  <si>
    <t>DCV0.01100</t>
  </si>
  <si>
    <t>DCV0.1100</t>
  </si>
  <si>
    <t>DCV1100</t>
  </si>
  <si>
    <t>DCV10100</t>
  </si>
  <si>
    <t>DCAmeas0.000000000010</t>
  </si>
  <si>
    <t>DCAmeas0.00000000010</t>
  </si>
  <si>
    <t>DCAmeas0.0000000010</t>
  </si>
  <si>
    <t>DCAmeas0.000000010</t>
  </si>
  <si>
    <t>DCAmeas0.00000010</t>
  </si>
  <si>
    <t>DCAmeas0.0000010.000001</t>
  </si>
  <si>
    <t>DCAmeas0.000010.00001</t>
  </si>
  <si>
    <t>DCA0.000000000010</t>
  </si>
  <si>
    <t>DCA0.00000000010</t>
  </si>
  <si>
    <t>DCA0.000000000010.0000001</t>
  </si>
  <si>
    <t>DCA0.00000000010.0000001</t>
  </si>
  <si>
    <t>DCA0.0000000010.0000001</t>
  </si>
  <si>
    <t>DCA0.000000010.0000001</t>
  </si>
  <si>
    <t>DCA0.00000010.0000001</t>
  </si>
  <si>
    <t>DCA0.0000010.0000001</t>
  </si>
  <si>
    <t>DCA0.000000000010.000001</t>
  </si>
  <si>
    <t>DCA0.00000000010.000001</t>
  </si>
  <si>
    <t>DCA0.0000000010.000001</t>
  </si>
  <si>
    <t>DCA0.000000010.000001</t>
  </si>
  <si>
    <t>DCA0.00000010.000001</t>
  </si>
  <si>
    <t>DCA0.0000010.000001</t>
  </si>
  <si>
    <t>DCA0.000000000010.00001</t>
  </si>
  <si>
    <t>DCA0.00000000010.00001</t>
  </si>
  <si>
    <t>DCA0.0000000010.00001</t>
  </si>
  <si>
    <t>DCA0.000000010.00001</t>
  </si>
  <si>
    <t>DCA0.00000010.00001</t>
  </si>
  <si>
    <t>DCA0.0000010.00001</t>
  </si>
  <si>
    <t>DCA0.000000010.0001</t>
  </si>
  <si>
    <t>DCA0.00000010.0001</t>
  </si>
  <si>
    <t>DCA0.0000010.0001</t>
  </si>
  <si>
    <t>DCA0.000010.0001</t>
  </si>
  <si>
    <t>DCA0.00010.0001</t>
  </si>
  <si>
    <t>DCA0.0010.0001</t>
  </si>
  <si>
    <t>DCA0.000000010.001</t>
  </si>
  <si>
    <t>DCA0.00000010.001</t>
  </si>
  <si>
    <t>DCA0.0000010.001</t>
  </si>
  <si>
    <t>DCA0.000010.001</t>
  </si>
  <si>
    <t>DCA0.00010.001</t>
  </si>
  <si>
    <t>DCA0.0010.001</t>
  </si>
  <si>
    <t>DCA0.00000010.01</t>
  </si>
  <si>
    <t>DCA0.0000010.01</t>
  </si>
  <si>
    <t>DCA0.000010.01</t>
  </si>
  <si>
    <t>DCA0.00010.01</t>
  </si>
  <si>
    <t>DCA0.0010.01</t>
  </si>
  <si>
    <t>DCA0.010.01</t>
  </si>
  <si>
    <t>DCA0.0000010.1</t>
  </si>
  <si>
    <t>DCA0.000010.1</t>
  </si>
  <si>
    <t>DCA0.00010.1</t>
  </si>
  <si>
    <t>DCA0.0010.1</t>
  </si>
  <si>
    <t>DCA0.010.1</t>
  </si>
  <si>
    <t>DCA0.10.1</t>
  </si>
  <si>
    <t>DCA0.000011</t>
  </si>
  <si>
    <t>DCA0.00011</t>
  </si>
  <si>
    <t>DCA0.0011</t>
  </si>
  <si>
    <t>DCA0.011</t>
  </si>
  <si>
    <t>DCA0.11</t>
  </si>
  <si>
    <t>DCA11</t>
  </si>
  <si>
    <t>Resistance0.000000010</t>
  </si>
  <si>
    <t>Resistance0.00000010</t>
  </si>
  <si>
    <t>Resistance0.000000010.01</t>
  </si>
  <si>
    <t>Resistance0.00000010.01</t>
  </si>
  <si>
    <t>Resistance0.0000010.01</t>
  </si>
  <si>
    <t>Resistance0.000010.01</t>
  </si>
  <si>
    <t>Resistance0.00010.01</t>
  </si>
  <si>
    <t>Resistance0.0010.01</t>
  </si>
  <si>
    <t>Resistance0.00000010.1</t>
  </si>
  <si>
    <t>Resistance0.0000010.1</t>
  </si>
  <si>
    <t>Resistance0.000010.1</t>
  </si>
  <si>
    <t>Resistance0.00010.1</t>
  </si>
  <si>
    <t>Resistance0.0010.1</t>
  </si>
  <si>
    <t>Resistance0.010.1</t>
  </si>
  <si>
    <t>Resistance0.0000011</t>
  </si>
  <si>
    <t>Resistance0.000011</t>
  </si>
  <si>
    <t>Resistance0.00011</t>
  </si>
  <si>
    <t>Resistance0.0011</t>
  </si>
  <si>
    <t>Resistance0.011</t>
  </si>
  <si>
    <t>Resistance0.11</t>
  </si>
  <si>
    <t>Resistance0.0000110</t>
  </si>
  <si>
    <t>Resistance0.000110</t>
  </si>
  <si>
    <t>Resistance0.00110</t>
  </si>
  <si>
    <t>Resistance0.0110</t>
  </si>
  <si>
    <t>Resistance0.110</t>
  </si>
  <si>
    <t>Resistance110</t>
  </si>
  <si>
    <t>Resistance0.0001100</t>
  </si>
  <si>
    <t>Resistance0.001100</t>
  </si>
  <si>
    <t>Resistance0.01100</t>
  </si>
  <si>
    <t>Resistance0.1100</t>
  </si>
  <si>
    <t>Resistance1100</t>
  </si>
  <si>
    <t>Resistance10100</t>
  </si>
  <si>
    <t>Resistance0.011000</t>
  </si>
  <si>
    <t>Resistance0.11000</t>
  </si>
  <si>
    <t>Resistance11000</t>
  </si>
  <si>
    <t>Resistance101000</t>
  </si>
  <si>
    <t>Resistance1001000</t>
  </si>
  <si>
    <t>Resistance10001000</t>
  </si>
  <si>
    <t>Resistance0.110000</t>
  </si>
  <si>
    <t>Resistance110000</t>
  </si>
  <si>
    <t>Resistance1010000</t>
  </si>
  <si>
    <t>Resistance10010000</t>
  </si>
  <si>
    <t>Resistance1000010000</t>
  </si>
  <si>
    <t>Resistance10000010000</t>
  </si>
  <si>
    <t>Resistance1100000</t>
  </si>
  <si>
    <t>Resistance10100000</t>
  </si>
  <si>
    <t>Resistance100100000</t>
  </si>
  <si>
    <t>Resistance10000100000</t>
  </si>
  <si>
    <t>Resistance100000100000</t>
  </si>
  <si>
    <t>Resistance1000000100000</t>
  </si>
  <si>
    <t>ACVgen0.00001150</t>
  </si>
  <si>
    <t>ACVgen0.0001150</t>
  </si>
  <si>
    <t>ACVgen0.001150</t>
  </si>
  <si>
    <t>ACVgen0.01150</t>
  </si>
  <si>
    <t>ACVgen0.1150</t>
  </si>
  <si>
    <t>ACVgen1150</t>
  </si>
  <si>
    <t>ACVgen0.000011100</t>
  </si>
  <si>
    <t>ACVgen0.00011100</t>
  </si>
  <si>
    <t>ACVgen0.0011100</t>
  </si>
  <si>
    <t>ACVgen0.011100</t>
  </si>
  <si>
    <t>ACVgen0.11100</t>
  </si>
  <si>
    <t>ACVgen11100</t>
  </si>
  <si>
    <t>ACVgen0.000011300</t>
  </si>
  <si>
    <t>ACVgen0.00011300</t>
  </si>
  <si>
    <t>ACVgen0.0011300</t>
  </si>
  <si>
    <t>ACVgen0.011300</t>
  </si>
  <si>
    <t>ACVgen0.11300</t>
  </si>
  <si>
    <t>ACVgen11300</t>
  </si>
  <si>
    <t>ACVgen0.0001100.001</t>
  </si>
  <si>
    <t>ACVgen0.001100.001</t>
  </si>
  <si>
    <t>ACVgen0.01100.001</t>
  </si>
  <si>
    <t>ACVgen0.1100.001</t>
  </si>
  <si>
    <t>ACVgen1100.001</t>
  </si>
  <si>
    <t>ACVgen10100.001</t>
  </si>
  <si>
    <t>ACVgen0.0001100.04</t>
  </si>
  <si>
    <t>ACVgen0.001100.04</t>
  </si>
  <si>
    <t>ACVgen0.01100.04</t>
  </si>
  <si>
    <t>ACVgen0.1100.04</t>
  </si>
  <si>
    <t>ACVgen1100.04</t>
  </si>
  <si>
    <t>ACVgen10100.04</t>
  </si>
  <si>
    <t>ACVgen0.0001101</t>
  </si>
  <si>
    <t>ACVgen0.001101</t>
  </si>
  <si>
    <t>ACVgen0.01101</t>
  </si>
  <si>
    <t>ACVgen0.1101</t>
  </si>
  <si>
    <t>ACVgen1101</t>
  </si>
  <si>
    <t>ACVgen10101</t>
  </si>
  <si>
    <t>ACVgen0.00011020</t>
  </si>
  <si>
    <t>ACVgen0.0011020</t>
  </si>
  <si>
    <t>ACVgen0.011020</t>
  </si>
  <si>
    <t>ACVgen0.11020</t>
  </si>
  <si>
    <t>ACVgen11020</t>
  </si>
  <si>
    <t>ACVgen101020</t>
  </si>
  <si>
    <t>ACVgen0.00011050</t>
  </si>
  <si>
    <t>ACVgen0.0011050</t>
  </si>
  <si>
    <t>ACVgen0.011050</t>
  </si>
  <si>
    <t>ACVgen0.11050</t>
  </si>
  <si>
    <t>ACVgen11050</t>
  </si>
  <si>
    <t>ACVgen101050</t>
  </si>
  <si>
    <t>ACVgen0.000110100</t>
  </si>
  <si>
    <t>ACVgen0.00110100</t>
  </si>
  <si>
    <t>ACVgen0.0110100</t>
  </si>
  <si>
    <t>ACVgen0.110100</t>
  </si>
  <si>
    <t>ACVgen110100</t>
  </si>
  <si>
    <t>ACVgen1010100</t>
  </si>
  <si>
    <t>ACVgen0.000110300</t>
  </si>
  <si>
    <t>ACVgen0.00110300</t>
  </si>
  <si>
    <t>ACVgen0.0110300</t>
  </si>
  <si>
    <t>ACVgen0.110300</t>
  </si>
  <si>
    <t>ACVgen110300</t>
  </si>
  <si>
    <t>ACVgen1010300</t>
  </si>
  <si>
    <t>ACVgen0.0001200.001</t>
  </si>
  <si>
    <t>ACVgen0.001200.001</t>
  </si>
  <si>
    <t>ACVgen0.01200.001</t>
  </si>
  <si>
    <t>ACVgen0.1200.001</t>
  </si>
  <si>
    <t>ACVgen1200.001</t>
  </si>
  <si>
    <t>ACVgen10200.001</t>
  </si>
  <si>
    <t>ACVgen0.0001200.04</t>
  </si>
  <si>
    <t>ACVgen0.001200.04</t>
  </si>
  <si>
    <t>ACVgen0.01200.04</t>
  </si>
  <si>
    <t>ACVgen0.1200.04</t>
  </si>
  <si>
    <t>ACVgen1200.04</t>
  </si>
  <si>
    <t>ACVgen10200.04</t>
  </si>
  <si>
    <t>ACVgen0.0001201</t>
  </si>
  <si>
    <t>ACVgen0.001201</t>
  </si>
  <si>
    <t>ACVgen0.01201</t>
  </si>
  <si>
    <t>ACVgen0.1201</t>
  </si>
  <si>
    <t>ACVgen1201</t>
  </si>
  <si>
    <t>ACVgen10201</t>
  </si>
  <si>
    <t>ACVgen0.00012020</t>
  </si>
  <si>
    <t>ACVgen0.0012020</t>
  </si>
  <si>
    <t>ACVgen0.012020</t>
  </si>
  <si>
    <t>ACVgen0.12020</t>
  </si>
  <si>
    <t>ACVgen12020</t>
  </si>
  <si>
    <t>ACVgen102020</t>
  </si>
  <si>
    <t>ACVgen0.00012050</t>
  </si>
  <si>
    <t>ACVgen0.0012050</t>
  </si>
  <si>
    <t>ACVgen0.012050</t>
  </si>
  <si>
    <t>ACVgen0.12050</t>
  </si>
  <si>
    <t>ACVgen12050</t>
  </si>
  <si>
    <t>ACVgen102050</t>
  </si>
  <si>
    <t>ACVgen0.0011000.001</t>
  </si>
  <si>
    <t>ACVgen0.011000.001</t>
  </si>
  <si>
    <t>ACVgen0.11000.001</t>
  </si>
  <si>
    <t>ACVgen11000.001</t>
  </si>
  <si>
    <t>ACVgen101000.001</t>
  </si>
  <si>
    <t>ACVgen0.0011000.04</t>
  </si>
  <si>
    <t>ACVgen0.011000.04</t>
  </si>
  <si>
    <t>ACVgen0.11000.04</t>
  </si>
  <si>
    <t>ACVgen11000.04</t>
  </si>
  <si>
    <t>ACVgen101000.04</t>
  </si>
  <si>
    <t>ACVgen0.0011001</t>
  </si>
  <si>
    <t>ACVgen0.011001</t>
  </si>
  <si>
    <t>ACVgen0.11001</t>
  </si>
  <si>
    <t>ACVgen11001</t>
  </si>
  <si>
    <t>ACVgen101001</t>
  </si>
  <si>
    <t>ACVgen0.00110020</t>
  </si>
  <si>
    <t>ACVgen0.0110020</t>
  </si>
  <si>
    <t>ACVgen0.110020</t>
  </si>
  <si>
    <t>ACVgen110020</t>
  </si>
  <si>
    <t>ACVgen1010020</t>
  </si>
  <si>
    <t>ACVgen0.00110050</t>
  </si>
  <si>
    <t>ACVgen0.0110050</t>
  </si>
  <si>
    <t>ACVgen0.110050</t>
  </si>
  <si>
    <t>ACVgen110050</t>
  </si>
  <si>
    <t>ACVgen1010050</t>
  </si>
  <si>
    <t>ACVgen0.0013300.001</t>
  </si>
  <si>
    <t>ACVgen0.013300.001</t>
  </si>
  <si>
    <t>ACVgen0.13300.001</t>
  </si>
  <si>
    <t>ACVgen13300.001</t>
  </si>
  <si>
    <t>ACVgen103300.001</t>
  </si>
  <si>
    <t>ACVgen0.0013300.04</t>
  </si>
  <si>
    <t>ACVgen0.013300.04</t>
  </si>
  <si>
    <t>ACVgen0.13300.04</t>
  </si>
  <si>
    <t>ACVgen13300.04</t>
  </si>
  <si>
    <t>ACVgen103300.04</t>
  </si>
  <si>
    <t>ACVgen0.0013301</t>
  </si>
  <si>
    <t>ACVgen0.013301</t>
  </si>
  <si>
    <t>ACVgen0.13301</t>
  </si>
  <si>
    <t>ACVgen13301</t>
  </si>
  <si>
    <t>ACVgen103301</t>
  </si>
  <si>
    <t>ACA0.00000000100.001</t>
  </si>
  <si>
    <t>ACA0.0000000100.001</t>
  </si>
  <si>
    <t>ACA0.000000100.001</t>
  </si>
  <si>
    <t>ACA0.00000100.001</t>
  </si>
  <si>
    <t>ACA0.0000100.001</t>
  </si>
  <si>
    <t>ACA0.00000000100.02</t>
  </si>
  <si>
    <t>ACA0.0000000100.02</t>
  </si>
  <si>
    <t>ACA0.000000100.02</t>
  </si>
  <si>
    <t>ACA0.00000100.02</t>
  </si>
  <si>
    <t>ACA0.0000100.02</t>
  </si>
  <si>
    <t>ACA0.00000000100.045</t>
  </si>
  <si>
    <t>ACA0.0000000100.045</t>
  </si>
  <si>
    <t>ACA0.000000100.045</t>
  </si>
  <si>
    <t>ACA0.00000100.045</t>
  </si>
  <si>
    <t>ACA0.0000100.045</t>
  </si>
  <si>
    <t>ACA0.0000000010.00010.001</t>
  </si>
  <si>
    <t>ACA0.000000010.00010.001</t>
  </si>
  <si>
    <t>ACA0.00000010.00010.001</t>
  </si>
  <si>
    <t>ACA0.0000010.00010.001</t>
  </si>
  <si>
    <t>ACA0.000010.00010.001</t>
  </si>
  <si>
    <t>ACA0.0000000010.00010.02</t>
  </si>
  <si>
    <t>ACA0.000000010.00010.02</t>
  </si>
  <si>
    <t>ACA0.00000010.00010.02</t>
  </si>
  <si>
    <t>ACA0.0000010.00010.02</t>
  </si>
  <si>
    <t>ACA0.000010.00010.02</t>
  </si>
  <si>
    <t>ACA0.0000000010.00010.045</t>
  </si>
  <si>
    <t>ACA0.000000010.00010.045</t>
  </si>
  <si>
    <t>ACA0.00000010.00010.045</t>
  </si>
  <si>
    <t>ACA0.0000010.00010.045</t>
  </si>
  <si>
    <t>ACA0.000010.00010.045</t>
  </si>
  <si>
    <t>ACA0.0000000010.00010.1</t>
  </si>
  <si>
    <t>ACA0.000000010.00010.1</t>
  </si>
  <si>
    <t>ACA0.00000010.00010.1</t>
  </si>
  <si>
    <t>ACA0.0000010.00010.1</t>
  </si>
  <si>
    <t>ACA0.000010.00010.1</t>
  </si>
  <si>
    <t>ACA0.0000000010.00015</t>
  </si>
  <si>
    <t>ACA0.000000010.00015</t>
  </si>
  <si>
    <t>ACA0.00000010.00015</t>
  </si>
  <si>
    <t>ACA0.0000010.00015</t>
  </si>
  <si>
    <t>ACA0.000010.00015</t>
  </si>
  <si>
    <t>ACA0.0000000010.000120</t>
  </si>
  <si>
    <t>ACA0.000000010.000120</t>
  </si>
  <si>
    <t>ACA0.00000010.000120</t>
  </si>
  <si>
    <t>ACA0.0000010.000120</t>
  </si>
  <si>
    <t>ACA0.000010.000120</t>
  </si>
  <si>
    <t>ACA0.0000000010.000150</t>
  </si>
  <si>
    <t>ACA0.000000010.000150</t>
  </si>
  <si>
    <t>ACA0.00000010.000150</t>
  </si>
  <si>
    <t>ACA0.0000010.000150</t>
  </si>
  <si>
    <t>ACA0.000010.000150</t>
  </si>
  <si>
    <t>ACA0.00000010.0010.001</t>
  </si>
  <si>
    <t>ACA0.0000010.0010.001</t>
  </si>
  <si>
    <t>ACA0.000010.0010.001</t>
  </si>
  <si>
    <t>ACA0.00010.0010.001</t>
  </si>
  <si>
    <t>ACA0.0010.0010.001</t>
  </si>
  <si>
    <t>ACA0.00000010.0010.02</t>
  </si>
  <si>
    <t>ACA0.0000010.0010.02</t>
  </si>
  <si>
    <t>ACA0.000010.0010.02</t>
  </si>
  <si>
    <t>ACA0.00010.0010.02</t>
  </si>
  <si>
    <t>ACA0.0010.0010.02</t>
  </si>
  <si>
    <t>ACA0.00000010.0010.045</t>
  </si>
  <si>
    <t>ACA0.0000010.0010.045</t>
  </si>
  <si>
    <t>ACA0.000010.0010.045</t>
  </si>
  <si>
    <t>ACA0.00010.0010.045</t>
  </si>
  <si>
    <t>ACA0.0010.0010.045</t>
  </si>
  <si>
    <t>ACA0.00000010.0010.1</t>
  </si>
  <si>
    <t>ACA0.0000010.0010.1</t>
  </si>
  <si>
    <t>ACA0.000010.0010.1</t>
  </si>
  <si>
    <t>ACA0.00010.0010.1</t>
  </si>
  <si>
    <t>ACA0.0010.0010.1</t>
  </si>
  <si>
    <t>ACA0.00000010.0015</t>
  </si>
  <si>
    <t>ACA0.0000010.0015</t>
  </si>
  <si>
    <t>ACA0.000010.0015</t>
  </si>
  <si>
    <t>ACA0.00010.0015</t>
  </si>
  <si>
    <t>ACA0.0010.0015</t>
  </si>
  <si>
    <t>ACA0.00000010.00120</t>
  </si>
  <si>
    <t>ACA0.0000010.00120</t>
  </si>
  <si>
    <t>ACA0.000010.00120</t>
  </si>
  <si>
    <t>ACA0.00010.00120</t>
  </si>
  <si>
    <t>ACA0.0010.00120</t>
  </si>
  <si>
    <t>ACA0.00000010.00150</t>
  </si>
  <si>
    <t>ACA0.0000010.00150</t>
  </si>
  <si>
    <t>ACA0.000010.00150</t>
  </si>
  <si>
    <t>ACA0.00010.00150</t>
  </si>
  <si>
    <t>ACA0.0010.00150</t>
  </si>
  <si>
    <t>ACA0.0000010.010.001</t>
  </si>
  <si>
    <t>ACA0.000010.010.001</t>
  </si>
  <si>
    <t>ACA0.00010.010.001</t>
  </si>
  <si>
    <t>ACA0.0010.010.001</t>
  </si>
  <si>
    <t>ACA0.010.010.001</t>
  </si>
  <si>
    <t>ACA0.0000010.010.02</t>
  </si>
  <si>
    <t>ACA0.000010.010.02</t>
  </si>
  <si>
    <t>ACA0.00010.010.02</t>
  </si>
  <si>
    <t>ACA0.0010.010.02</t>
  </si>
  <si>
    <t>ACA0.010.010.02</t>
  </si>
  <si>
    <t>ACA0.0000010.010.045</t>
  </si>
  <si>
    <t>ACA0.000010.010.045</t>
  </si>
  <si>
    <t>ACA0.00010.010.045</t>
  </si>
  <si>
    <t>ACA0.0010.010.045</t>
  </si>
  <si>
    <t>ACA0.010.010.045</t>
  </si>
  <si>
    <t>ACA0.0000010.010.1</t>
  </si>
  <si>
    <t>ACA0.000010.010.1</t>
  </si>
  <si>
    <t>ACA0.00010.010.1</t>
  </si>
  <si>
    <t>ACA0.0010.010.1</t>
  </si>
  <si>
    <t>ACA0.010.010.1</t>
  </si>
  <si>
    <t>ACA0.0000010.015</t>
  </si>
  <si>
    <t>ACA0.000010.015</t>
  </si>
  <si>
    <t>ACA0.00010.015</t>
  </si>
  <si>
    <t>ACA0.0010.015</t>
  </si>
  <si>
    <t>ACA0.010.015</t>
  </si>
  <si>
    <t>ACA0.0000010.0120</t>
  </si>
  <si>
    <t>ACA0.000010.0120</t>
  </si>
  <si>
    <t>ACA0.00010.0120</t>
  </si>
  <si>
    <t>ACA0.0010.0120</t>
  </si>
  <si>
    <t>ACA0.010.0120</t>
  </si>
  <si>
    <t>ACA0.0000010.0150</t>
  </si>
  <si>
    <t>ACA0.000010.0150</t>
  </si>
  <si>
    <t>ACA0.00010.0150</t>
  </si>
  <si>
    <t>ACA0.0010.0150</t>
  </si>
  <si>
    <t>ACA0.010.0150</t>
  </si>
  <si>
    <t>ACA0.000010.10.001</t>
  </si>
  <si>
    <t>ACA0.00010.10.001</t>
  </si>
  <si>
    <t>ACA0.0010.10.001</t>
  </si>
  <si>
    <t>ACA0.010.10.001</t>
  </si>
  <si>
    <t>ACA0.10.10.001</t>
  </si>
  <si>
    <t>ACA0.000010.10.02</t>
  </si>
  <si>
    <t>ACA0.00010.10.02</t>
  </si>
  <si>
    <t>ACA0.0010.10.02</t>
  </si>
  <si>
    <t>ACA0.010.10.02</t>
  </si>
  <si>
    <t>ACA0.10.10.02</t>
  </si>
  <si>
    <t>ACA0.000010.10.045</t>
  </si>
  <si>
    <t>ACA0.00010.10.045</t>
  </si>
  <si>
    <t>ACA0.0010.10.045</t>
  </si>
  <si>
    <t>ACA0.010.10.045</t>
  </si>
  <si>
    <t>ACA0.10.10.045</t>
  </si>
  <si>
    <t>ACA0.000010.10.1</t>
  </si>
  <si>
    <t>ACA0.00010.10.1</t>
  </si>
  <si>
    <t>ACA0.0010.10.1</t>
  </si>
  <si>
    <t>ACA0.010.10.1</t>
  </si>
  <si>
    <t>ACA0.10.10.1</t>
  </si>
  <si>
    <t>ACA0.000010.15</t>
  </si>
  <si>
    <t>ACA0.00010.15</t>
  </si>
  <si>
    <t>ACA0.0010.15</t>
  </si>
  <si>
    <t>ACA0.010.15</t>
  </si>
  <si>
    <t>ACA0.10.15</t>
  </si>
  <si>
    <t>ACA0.000010.120</t>
  </si>
  <si>
    <t>ACA0.00010.120</t>
  </si>
  <si>
    <t>ACA0.0010.120</t>
  </si>
  <si>
    <t>ACA0.010.120</t>
  </si>
  <si>
    <t>ACA0.10.120</t>
  </si>
  <si>
    <t>ACA0.000110.001</t>
  </si>
  <si>
    <t>ACA0.00110.001</t>
  </si>
  <si>
    <t>ACA0.0110.001</t>
  </si>
  <si>
    <t>ACA0.110.001</t>
  </si>
  <si>
    <t>ACA110.001</t>
  </si>
  <si>
    <t>ACA0.000110.05</t>
  </si>
  <si>
    <t>ACA0.00110.05</t>
  </si>
  <si>
    <t>ACA0.0110.05</t>
  </si>
  <si>
    <t>ACA0.110.05</t>
  </si>
  <si>
    <t>ACA110.05</t>
  </si>
  <si>
    <t>ACA0.000111</t>
  </si>
  <si>
    <t>ACA0.00111</t>
  </si>
  <si>
    <t>ACA0.0111</t>
  </si>
  <si>
    <t>ACA0.111</t>
  </si>
  <si>
    <t>ACA111</t>
  </si>
  <si>
    <t>ACA0.0001100.001</t>
  </si>
  <si>
    <t>ACA0.001100.001</t>
  </si>
  <si>
    <t>ACA0.01100.001</t>
  </si>
  <si>
    <t>ACA0.1100.001</t>
  </si>
  <si>
    <t>ACA1100.001</t>
  </si>
  <si>
    <t>ACA0.0001100.05</t>
  </si>
  <si>
    <t>ACA0.001100.05</t>
  </si>
  <si>
    <t>ACA0.01100.05</t>
  </si>
  <si>
    <t>ACA0.1100.05</t>
  </si>
  <si>
    <t>ACA1100.05</t>
  </si>
  <si>
    <t>ACA0.0001101</t>
  </si>
  <si>
    <t>ACA0.001101</t>
  </si>
  <si>
    <t>ACA0.01101</t>
  </si>
  <si>
    <t>ACA0.1101</t>
  </si>
  <si>
    <t>ACA1101</t>
  </si>
  <si>
    <t>Frequency0.001</t>
  </si>
  <si>
    <t>Frequency0.04</t>
  </si>
  <si>
    <t>TC Ind, E 0.1-454</t>
  </si>
  <si>
    <t xml:space="preserve">TC Ind, E </t>
  </si>
  <si>
    <t>TC Ind, E 0.1300.001</t>
  </si>
  <si>
    <t>TC Ind, E 0.11100.001</t>
  </si>
  <si>
    <t>TC Ind, E 1-454</t>
  </si>
  <si>
    <t>TC Ind, E 1300.001</t>
  </si>
  <si>
    <t>TC Ind, E 11100.001</t>
  </si>
  <si>
    <t>TC Ind, E 0.1-270</t>
  </si>
  <si>
    <t>TC Ind, E 0.1149.001</t>
  </si>
  <si>
    <t>TC Ind, E 0.1593.001</t>
  </si>
  <si>
    <t>TC Ind, E 1-270</t>
  </si>
  <si>
    <t>TC Ind, E 1149.001</t>
  </si>
  <si>
    <t>TC Ind, E 1593.001</t>
  </si>
  <si>
    <t>TC Ind, J0.1-346</t>
  </si>
  <si>
    <t>TC Ind, J</t>
  </si>
  <si>
    <t>TC Ind, J0.1500</t>
  </si>
  <si>
    <t>TC Ind, J0.11350.001</t>
  </si>
  <si>
    <t>TC Ind, J1-346</t>
  </si>
  <si>
    <t>TC Ind, J1500</t>
  </si>
  <si>
    <t>TC Ind, J11350.001</t>
  </si>
  <si>
    <t>TC Ind, J0.1-210</t>
  </si>
  <si>
    <t>TC Ind, J0.1260</t>
  </si>
  <si>
    <t>TC Ind, J0.1732.001</t>
  </si>
  <si>
    <t>TC Ind, J1-210</t>
  </si>
  <si>
    <t>TC Ind, J1260</t>
  </si>
  <si>
    <t>TC Ind, J1732.001</t>
  </si>
  <si>
    <t>TC Ind, K0.1-454</t>
  </si>
  <si>
    <t>TC Ind, K</t>
  </si>
  <si>
    <t>TC Ind, K0.1-400</t>
  </si>
  <si>
    <t>TC Ind, K0.1500</t>
  </si>
  <si>
    <t>TC Ind, K0.11500.001</t>
  </si>
  <si>
    <t>TC Ind, K1-454</t>
  </si>
  <si>
    <t>TC Ind, K1-400</t>
  </si>
  <si>
    <t>TC Ind, K1500</t>
  </si>
  <si>
    <t>TC Ind, K11500.001</t>
  </si>
  <si>
    <t>TC Ind, K0.1-270</t>
  </si>
  <si>
    <t>TC Ind, K0.1-240</t>
  </si>
  <si>
    <t>TC Ind, K0.1260</t>
  </si>
  <si>
    <t>TC Ind, K0.1816.001</t>
  </si>
  <si>
    <t>TC Ind, K1-270</t>
  </si>
  <si>
    <t>TC Ind, K1-240</t>
  </si>
  <si>
    <t>TC Ind, K1260</t>
  </si>
  <si>
    <t>TC Ind, K1816.001</t>
  </si>
  <si>
    <t>TC Ind, N0.1-454</t>
  </si>
  <si>
    <t>TC Ind, N</t>
  </si>
  <si>
    <t>TC Ind, N0.1-400</t>
  </si>
  <si>
    <t>TC Ind, N0.1-150</t>
  </si>
  <si>
    <t>TC Ind, N0.1700.001</t>
  </si>
  <si>
    <t>TC Ind, N0.11500.001</t>
  </si>
  <si>
    <t>TC Ind, N1-454</t>
  </si>
  <si>
    <t>TC Ind, N1-400</t>
  </si>
  <si>
    <t>TC Ind, N1-150</t>
  </si>
  <si>
    <t>TC Ind, N1700.001</t>
  </si>
  <si>
    <t>TC Ind, N11500.001</t>
  </si>
  <si>
    <t>TC Ind, N0.1-270</t>
  </si>
  <si>
    <t>TC Ind, N0.1-240</t>
  </si>
  <si>
    <t>TC Ind, N0.1-101</t>
  </si>
  <si>
    <t>TC Ind, N0.1371.001</t>
  </si>
  <si>
    <t>TC Ind, N0.1816.001</t>
  </si>
  <si>
    <t>TC Ind, N1-270</t>
  </si>
  <si>
    <t>TC Ind, N1-240</t>
  </si>
  <si>
    <t>TC Ind, N1-101</t>
  </si>
  <si>
    <t>TC Ind, N1371.001</t>
  </si>
  <si>
    <t>TC Ind, N1816.001</t>
  </si>
  <si>
    <t>TC Ind, R0.1-58</t>
  </si>
  <si>
    <t>TC Ind, R</t>
  </si>
  <si>
    <t>TC Ind, R0.132</t>
  </si>
  <si>
    <t>TC Ind, R0.11100.001</t>
  </si>
  <si>
    <t>TC Ind, R0.12200.001</t>
  </si>
  <si>
    <t>TC Ind, R1-58</t>
  </si>
  <si>
    <t>TC Ind, R132</t>
  </si>
  <si>
    <t>TC Ind, R11100.001</t>
  </si>
  <si>
    <t>TC Ind, R12200.001</t>
  </si>
  <si>
    <t>TC Ind, R0.1-50</t>
  </si>
  <si>
    <t>TC Ind, R0.10</t>
  </si>
  <si>
    <t>TC Ind, R0.1593.001</t>
  </si>
  <si>
    <t>TC Ind, R0.11204.001</t>
  </si>
  <si>
    <t>TC Ind, R1-50</t>
  </si>
  <si>
    <t>TC Ind, R10</t>
  </si>
  <si>
    <t>TC Ind, R1593.001</t>
  </si>
  <si>
    <t>TC Ind, R11204.001</t>
  </si>
  <si>
    <t>TC Ind, S0.1-58</t>
  </si>
  <si>
    <t>TC Ind, S</t>
  </si>
  <si>
    <t>TC Ind, S0.132</t>
  </si>
  <si>
    <t>TC Ind, S0.11100.001</t>
  </si>
  <si>
    <t>TC Ind, S0.12200.001</t>
  </si>
  <si>
    <t>TC Ind, S1-58</t>
  </si>
  <si>
    <t>TC Ind, S132</t>
  </si>
  <si>
    <t>TC Ind, S11100.001</t>
  </si>
  <si>
    <t>TC Ind, S12200.001</t>
  </si>
  <si>
    <t>TC Ind, S0.1-50</t>
  </si>
  <si>
    <t>TC Ind, S0.10</t>
  </si>
  <si>
    <t>TC Ind, S0.1593.001</t>
  </si>
  <si>
    <t>TC Ind, S0.11204.001</t>
  </si>
  <si>
    <t>TC Ind, S1-50</t>
  </si>
  <si>
    <t>TC Ind, S10</t>
  </si>
  <si>
    <t>TC Ind, S1593.001</t>
  </si>
  <si>
    <t>TC Ind, S11204.001</t>
  </si>
  <si>
    <t>TC Ind, T0.1-454</t>
  </si>
  <si>
    <t>TC Ind, T</t>
  </si>
  <si>
    <t>TC Ind, T0.1-400</t>
  </si>
  <si>
    <t>TC Ind, T0.1200</t>
  </si>
  <si>
    <t>TC Ind, T1-454</t>
  </si>
  <si>
    <t>TC Ind, T1-400</t>
  </si>
  <si>
    <t>TC Ind, T1200</t>
  </si>
  <si>
    <t>TC Ind, T0.1-270</t>
  </si>
  <si>
    <t>TC Ind, T0.1-240</t>
  </si>
  <si>
    <t>TC Ind, T0.193</t>
  </si>
  <si>
    <t>TC Ind, T1-270</t>
  </si>
  <si>
    <t>TC Ind, T1-240</t>
  </si>
  <si>
    <t>TC Ind, T193</t>
  </si>
  <si>
    <t>PT1000.01-320</t>
  </si>
  <si>
    <t>PT100</t>
  </si>
  <si>
    <t>PT1000.0132.001</t>
  </si>
  <si>
    <t>PT1000.01400.001</t>
  </si>
  <si>
    <t>PT1000.01800.001</t>
  </si>
  <si>
    <t>PT1000.011200.001</t>
  </si>
  <si>
    <t>PT1000.1-320</t>
  </si>
  <si>
    <t>PT1000.132.001</t>
  </si>
  <si>
    <t>PT1000.1400.001</t>
  </si>
  <si>
    <t>PT1000.1800.001</t>
  </si>
  <si>
    <t>PT1000.11200.001</t>
  </si>
  <si>
    <t>PT1001-320</t>
  </si>
  <si>
    <t>PT100132.001</t>
  </si>
  <si>
    <t>PT1001400.001</t>
  </si>
  <si>
    <t>PT1001800.001</t>
  </si>
  <si>
    <t>PT10011200.001</t>
  </si>
  <si>
    <t>PT1000.01-195.6</t>
  </si>
  <si>
    <t>PT1000.010.001</t>
  </si>
  <si>
    <t>PT1000.01204.445</t>
  </si>
  <si>
    <t>PT1000.01426.668</t>
  </si>
  <si>
    <t>PT1000.01648.89</t>
  </si>
  <si>
    <t>PT1000.1-195.6</t>
  </si>
  <si>
    <t>PT1000.10.001</t>
  </si>
  <si>
    <t>PT1000.1204.445</t>
  </si>
  <si>
    <t>PT1000.1426.668</t>
  </si>
  <si>
    <t>PT1000.1648.89</t>
  </si>
  <si>
    <t>PT1001-195.6</t>
  </si>
  <si>
    <t>PT10010.001</t>
  </si>
  <si>
    <t>PT1001204.445</t>
  </si>
  <si>
    <t>PT1001426.668</t>
  </si>
  <si>
    <t>PT1001648.89</t>
  </si>
  <si>
    <t>PT10000.01-320</t>
  </si>
  <si>
    <t>PT1000</t>
  </si>
  <si>
    <t>PT10000.0132.001</t>
  </si>
  <si>
    <t>PT10000.01400.001</t>
  </si>
  <si>
    <t>PT10000.01800.001</t>
  </si>
  <si>
    <t>PT10000.011200.001</t>
  </si>
  <si>
    <t>PT10000.1-320</t>
  </si>
  <si>
    <t>PT10000.132.001</t>
  </si>
  <si>
    <t>PT10000.1400.001</t>
  </si>
  <si>
    <t>PT10000.1800.001</t>
  </si>
  <si>
    <t>PT10000.11200.001</t>
  </si>
  <si>
    <t>PT10001-320</t>
  </si>
  <si>
    <t>PT1000132.001</t>
  </si>
  <si>
    <t>PT10001400.001</t>
  </si>
  <si>
    <t>PT10001800.001</t>
  </si>
  <si>
    <t>PT100011200.001</t>
  </si>
  <si>
    <t>PT10000.01-195.6</t>
  </si>
  <si>
    <t>PT10000.010.001</t>
  </si>
  <si>
    <t>PT10000.01204.445</t>
  </si>
  <si>
    <t>PT10000.01426.668</t>
  </si>
  <si>
    <t>PT10000.01648.89</t>
  </si>
  <si>
    <t>PT10000.1-195.6</t>
  </si>
  <si>
    <t>PT10000.10.001</t>
  </si>
  <si>
    <t>PT10000.1204.445</t>
  </si>
  <si>
    <t>PT10000.1426.668</t>
  </si>
  <si>
    <t>PT10000.1648.89</t>
  </si>
  <si>
    <t>PT10001-195.6</t>
  </si>
  <si>
    <t>PT100010.001</t>
  </si>
  <si>
    <t>PT10001204.445</t>
  </si>
  <si>
    <t>PT10001426.668</t>
  </si>
  <si>
    <t>PT10001648.89</t>
  </si>
  <si>
    <t>Added Standard 2, HP 3458A uncertainties</t>
  </si>
  <si>
    <t>Validated all functions and calculations, repeat readings, uncertainty derivations from table</t>
  </si>
  <si>
    <t>Fixed lookup functions so that ACA works properly</t>
  </si>
  <si>
    <t>µΩ</t>
  </si>
  <si>
    <t>Fixed error in lookup function</t>
  </si>
  <si>
    <t>Changed 3458A uncertainties to Ω instead of Ohms</t>
  </si>
  <si>
    <t>Main Name</t>
  </si>
  <si>
    <t>DCVmeas0.000000010</t>
  </si>
  <si>
    <t>DCVmeas0.000000010.001</t>
  </si>
  <si>
    <t>DCVmeas0.00000010.001</t>
  </si>
  <si>
    <t>DCVmeas0.0000010.001</t>
  </si>
  <si>
    <t>DCVmeas0.000010.001</t>
  </si>
  <si>
    <t>DCVmeas0.00010.001</t>
  </si>
  <si>
    <t>DCVmeas0.0010.001</t>
  </si>
  <si>
    <t>DCVmeas0.00000010.01</t>
  </si>
  <si>
    <t>DCVmeas0.0000010.01</t>
  </si>
  <si>
    <t>DCVmeas0.000010.01</t>
  </si>
  <si>
    <t>DCVmeas0.00010.01</t>
  </si>
  <si>
    <t>DCVmeas0.0010.01</t>
  </si>
  <si>
    <t>DCVmeas0.010.01</t>
  </si>
  <si>
    <t>DCVmeas0.10.1</t>
  </si>
  <si>
    <t>DCVmeas0.11</t>
  </si>
  <si>
    <t>DCVmeas11</t>
  </si>
  <si>
    <t>DCVmeas110</t>
  </si>
  <si>
    <t>DCV0.10.1</t>
  </si>
  <si>
    <t>DCV0.11</t>
  </si>
  <si>
    <t>DCV11</t>
  </si>
  <si>
    <t>DCV110</t>
  </si>
  <si>
    <t>DCV1010</t>
  </si>
  <si>
    <t>DCV100100</t>
  </si>
  <si>
    <t>DCA 10 turn0.000110</t>
  </si>
  <si>
    <t>DCA 10 turn0.00110</t>
  </si>
  <si>
    <t>DCA 10 turn0.0110</t>
  </si>
  <si>
    <t>DCA 10 turn0.110</t>
  </si>
  <si>
    <t>DCA 10 turn110</t>
  </si>
  <si>
    <t>DCA 10 turn1010</t>
  </si>
  <si>
    <t>DCA 50 turn0.0015</t>
  </si>
  <si>
    <t>DCA 50 turn0.015</t>
  </si>
  <si>
    <t>DCA 50 turn0.15</t>
  </si>
  <si>
    <t>DCA 50 turn15</t>
  </si>
  <si>
    <t>DCA 50 turn105</t>
  </si>
  <si>
    <t>DCA 50 turn0.00150</t>
  </si>
  <si>
    <t>DCA 50 turn0.0150</t>
  </si>
  <si>
    <t>DCA 50 turn0.150</t>
  </si>
  <si>
    <t>DCA 50 turn150</t>
  </si>
  <si>
    <t>DCA 50 turn1050</t>
  </si>
  <si>
    <t>ACV0.00000100.01</t>
  </si>
  <si>
    <t>KHz</t>
  </si>
  <si>
    <t>ACV0.0000100.01</t>
  </si>
  <si>
    <t>ACV0.000100.01</t>
  </si>
  <si>
    <t>ACV0.00100.01</t>
  </si>
  <si>
    <t>ACV0.0100.01</t>
  </si>
  <si>
    <t>ACV0.00000102</t>
  </si>
  <si>
    <t>ACV0.0000102</t>
  </si>
  <si>
    <t>ACV0.000102</t>
  </si>
  <si>
    <t>ACV0.00102</t>
  </si>
  <si>
    <t>ACV0.0102</t>
  </si>
  <si>
    <t>ACV0.000010.10.01</t>
  </si>
  <si>
    <t>ACV0.00010.10.01</t>
  </si>
  <si>
    <t>ACV0.0010.10.01</t>
  </si>
  <si>
    <t>ACV0.010.10.01</t>
  </si>
  <si>
    <t>ACV0.10.10.01</t>
  </si>
  <si>
    <t>ACV0.000010.12</t>
  </si>
  <si>
    <t>ACV0.00010.12</t>
  </si>
  <si>
    <t>ACV0.0010.12</t>
  </si>
  <si>
    <t>ACV0.010.12</t>
  </si>
  <si>
    <t>ACV0.10.12</t>
  </si>
  <si>
    <t>ACV0.000110.01</t>
  </si>
  <si>
    <t>ACV0.00110.01</t>
  </si>
  <si>
    <t>ACV0.0110.01</t>
  </si>
  <si>
    <t>ACV0.110.01</t>
  </si>
  <si>
    <t>ACV110.01</t>
  </si>
  <si>
    <t>ACV0.000112</t>
  </si>
  <si>
    <t>ACV0.00112</t>
  </si>
  <si>
    <t>ACV0.0112</t>
  </si>
  <si>
    <t>ACV0.112</t>
  </si>
  <si>
    <t>ACV112</t>
  </si>
  <si>
    <t>ACV0.001100.04</t>
  </si>
  <si>
    <t>ACV0.01100.04</t>
  </si>
  <si>
    <t>ACV0.1100.04</t>
  </si>
  <si>
    <t>ACV1100.04</t>
  </si>
  <si>
    <t>ACV10100.04</t>
  </si>
  <si>
    <t>ACV0.011000.04</t>
  </si>
  <si>
    <t>ACV0.11000.04</t>
  </si>
  <si>
    <t>ACV11000.04</t>
  </si>
  <si>
    <t>ACV101000.04</t>
  </si>
  <si>
    <t>ACV1001000.04</t>
  </si>
  <si>
    <t>ACA0.0000000010.000010.01</t>
  </si>
  <si>
    <t>ACA0.000000010.000010.01</t>
  </si>
  <si>
    <t>ACA0.00000010.000010.01</t>
  </si>
  <si>
    <t>ACA0.0000010.000010.01</t>
  </si>
  <si>
    <t>ACA0.000010.000010.01</t>
  </si>
  <si>
    <t>ACA0.000000010.00010.01</t>
  </si>
  <si>
    <t>ACA0.00000010.00010.01</t>
  </si>
  <si>
    <t>ACA0.0000010.00010.01</t>
  </si>
  <si>
    <t>ACA0.000010.00010.01</t>
  </si>
  <si>
    <t>ACA0.00010.00010.01</t>
  </si>
  <si>
    <t>ACA0.00000010.0010.01</t>
  </si>
  <si>
    <t>ACA0.0000010.0010.01</t>
  </si>
  <si>
    <t>ACA0.000010.0010.01</t>
  </si>
  <si>
    <t>ACA0.00010.0010.01</t>
  </si>
  <si>
    <t>ACA0.0010.0010.01</t>
  </si>
  <si>
    <t>ACA0.0000010.010.01</t>
  </si>
  <si>
    <t>ACA0.000010.010.01</t>
  </si>
  <si>
    <t>ACA0.00010.010.01</t>
  </si>
  <si>
    <t>ACA0.0010.010.01</t>
  </si>
  <si>
    <t>ACA0.010.010.01</t>
  </si>
  <si>
    <t>ACA0.000010.10.01</t>
  </si>
  <si>
    <t>ACA0.00010.10.01</t>
  </si>
  <si>
    <t>ACA0.0010.10.01</t>
  </si>
  <si>
    <t>ACA0.010.10.01</t>
  </si>
  <si>
    <t>ACA0.10.10.01</t>
  </si>
  <si>
    <t>ACA0.000110.01</t>
  </si>
  <si>
    <t>ACA0.00110.01</t>
  </si>
  <si>
    <t>ACA0.0110.01</t>
  </si>
  <si>
    <t>ACA0.110.01</t>
  </si>
  <si>
    <t>ACA110.01</t>
  </si>
  <si>
    <t>Capacitance0.0000000010.000001</t>
  </si>
  <si>
    <t>Capacitance0.000000010.000001</t>
  </si>
  <si>
    <t>Capacitance0.00000010.000001</t>
  </si>
  <si>
    <t>Capacitance0.0000010.000001</t>
  </si>
  <si>
    <t>Capacitance0.000010.000001</t>
  </si>
  <si>
    <t>Capacitance0.000000010.00001</t>
  </si>
  <si>
    <t>Capacitance0.00000010.00001</t>
  </si>
  <si>
    <t>Capacitance0.0000010.00001</t>
  </si>
  <si>
    <t>Capacitance0.000010.00001</t>
  </si>
  <si>
    <t>Capacitance0.00010.00001</t>
  </si>
  <si>
    <t>Capacitance0.00000010.0001</t>
  </si>
  <si>
    <t>Capacitance0.0000010.0001</t>
  </si>
  <si>
    <t>Capacitance0.000010.0001</t>
  </si>
  <si>
    <t>Capacitance0.00010.0001</t>
  </si>
  <si>
    <t>Capacitance0.0010.0001</t>
  </si>
  <si>
    <t>Frequency0.10.001</t>
  </si>
  <si>
    <t>Frequency10.001</t>
  </si>
  <si>
    <t>Frequency100.001</t>
  </si>
  <si>
    <t>Insulation DCV11</t>
  </si>
  <si>
    <t>Insulation DCV</t>
  </si>
  <si>
    <t>Insulation DCV101</t>
  </si>
  <si>
    <t>Insulation DCV1001</t>
  </si>
  <si>
    <t>Insulation DCV1100</t>
  </si>
  <si>
    <t>Insulation DCV10100</t>
  </si>
  <si>
    <t>Insulation DCV100100</t>
  </si>
  <si>
    <t>Insulation DCV1250</t>
  </si>
  <si>
    <t>Insulation DCV10250</t>
  </si>
  <si>
    <t>Insulation DCV100250</t>
  </si>
  <si>
    <t>Insulation DCV 1500</t>
  </si>
  <si>
    <t xml:space="preserve">Insulation DCV </t>
  </si>
  <si>
    <t>Insulation DCV 10500</t>
  </si>
  <si>
    <t>Insulation DCV 100500</t>
  </si>
  <si>
    <t>Insulation Res10250</t>
  </si>
  <si>
    <t>Insulation Res</t>
  </si>
  <si>
    <t>Insulation Res100250</t>
  </si>
  <si>
    <t>Insulation Res1000250</t>
  </si>
  <si>
    <t>Insulation Res10000250</t>
  </si>
  <si>
    <t>Insulation Res10100000</t>
  </si>
  <si>
    <t>Insulation Res100100000</t>
  </si>
  <si>
    <t>Insulation Res1000100000</t>
  </si>
  <si>
    <t>Insulation Res10000100000</t>
  </si>
  <si>
    <t>Insulation Res100000100000</t>
  </si>
  <si>
    <t>Insulation Res10250000</t>
  </si>
  <si>
    <t>Insulation Res100250000</t>
  </si>
  <si>
    <t>Insulation Res1000250000</t>
  </si>
  <si>
    <t>Insulation Res10000250000</t>
  </si>
  <si>
    <t>Insulation Res10500000</t>
  </si>
  <si>
    <t>Insulation Res100500000</t>
  </si>
  <si>
    <t>Insulation Res1000500000</t>
  </si>
  <si>
    <t>Insulation Res10000500000</t>
  </si>
  <si>
    <t>Insulation Res100000500000</t>
  </si>
  <si>
    <t>TcindicatorJ0.1-346</t>
  </si>
  <si>
    <t>TcindicatorJ</t>
  </si>
  <si>
    <t>TcindicatorJ0.1-148</t>
  </si>
  <si>
    <t>TcindicatorJ0.1302</t>
  </si>
  <si>
    <t>TcindicatorJ0.11400</t>
  </si>
  <si>
    <t>TcindicatorJ1-346</t>
  </si>
  <si>
    <t>TcindicatorJ1-148</t>
  </si>
  <si>
    <t>TcindicatorJ1302</t>
  </si>
  <si>
    <t>TcindicatorJ11400</t>
  </si>
  <si>
    <t>TcindicatorJ0.1-210</t>
  </si>
  <si>
    <t>TcindicatorJ0.1-100</t>
  </si>
  <si>
    <t>TcindicatorJ0.1150</t>
  </si>
  <si>
    <t>TcindicatorJ0.1760</t>
  </si>
  <si>
    <t>TcindicatorJ1-210</t>
  </si>
  <si>
    <t>TcindicatorJ1-100</t>
  </si>
  <si>
    <t>TcindicatorJ1150</t>
  </si>
  <si>
    <t>TcindicatorJ1760</t>
  </si>
  <si>
    <t>TcindicatorK0.1-328</t>
  </si>
  <si>
    <t>TcindicatorK</t>
  </si>
  <si>
    <t>TcindicatorK0.1-148</t>
  </si>
  <si>
    <t>TcindicatorK0.1248</t>
  </si>
  <si>
    <t>TcindicatorK1-328</t>
  </si>
  <si>
    <t>TcindicatorK1-148</t>
  </si>
  <si>
    <t>TcindicatorK1248</t>
  </si>
  <si>
    <t>TcindicatorK0.1-200</t>
  </si>
  <si>
    <t>TcindicatorK0.1-100</t>
  </si>
  <si>
    <t>TcindicatorK0.1120</t>
  </si>
  <si>
    <t>TcindicatorK1-200</t>
  </si>
  <si>
    <t>TcindicatorK1-100</t>
  </si>
  <si>
    <t>TcindicatorK1120</t>
  </si>
  <si>
    <t>TcindicatorN0.1-328</t>
  </si>
  <si>
    <t>TcindicatorN</t>
  </si>
  <si>
    <t>TcindicatorN0.1-148</t>
  </si>
  <si>
    <t>TcindicatorN0.1770</t>
  </si>
  <si>
    <t>TcindicatorN1-328</t>
  </si>
  <si>
    <t>TcindicatorN1-148</t>
  </si>
  <si>
    <t>TcindicatorN1770</t>
  </si>
  <si>
    <t>TcindicatorN0.1-200</t>
  </si>
  <si>
    <t>TcindicatorN0.1-100</t>
  </si>
  <si>
    <t>TcindicatorN0.1410</t>
  </si>
  <si>
    <t>TcindicatorN1-200</t>
  </si>
  <si>
    <t>TcindicatorN1-100</t>
  </si>
  <si>
    <t>TcindicatorN1410</t>
  </si>
  <si>
    <t>TcindicatorR0.132</t>
  </si>
  <si>
    <t>TcindicatorR</t>
  </si>
  <si>
    <t>TcindicatorR0.1482</t>
  </si>
  <si>
    <t>TcindicatorR132</t>
  </si>
  <si>
    <t>TcindicatorR1482</t>
  </si>
  <si>
    <t>TcindicatorR0.10</t>
  </si>
  <si>
    <t>TcindicatorR0.1250</t>
  </si>
  <si>
    <t>TcindicatorR10</t>
  </si>
  <si>
    <t>TcindicatorR1250</t>
  </si>
  <si>
    <t>TcindicatorS0.132</t>
  </si>
  <si>
    <t>TcindicatorS</t>
  </si>
  <si>
    <t>TcindicatorS0.1482</t>
  </si>
  <si>
    <t>TcindicatorS132</t>
  </si>
  <si>
    <t>TcindicatorS1482</t>
  </si>
  <si>
    <t>TcindicatorS0.10</t>
  </si>
  <si>
    <t>TcindicatorS0.1250</t>
  </si>
  <si>
    <t>TcindicatorS10</t>
  </si>
  <si>
    <t>TcindicatorS1250</t>
  </si>
  <si>
    <t>TcindicatorT0.1-418</t>
  </si>
  <si>
    <t>TcindicatorT</t>
  </si>
  <si>
    <t>TcindicatorT0.1-238</t>
  </si>
  <si>
    <t>TcindicatorT1-418</t>
  </si>
  <si>
    <t>TcindicatorT1-238</t>
  </si>
  <si>
    <t>TcindicatorT0.1-250</t>
  </si>
  <si>
    <t>TcindicatorT0.1-150</t>
  </si>
  <si>
    <t>TcindicatorT1-250</t>
  </si>
  <si>
    <t>TcindicatorT1-150</t>
  </si>
  <si>
    <t>Added Standards 3 and 4, HP 34420A and Transmille uncertainties</t>
  </si>
  <si>
    <t>0.0000</t>
  </si>
  <si>
    <t>3</t>
  </si>
  <si>
    <t>1</t>
  </si>
  <si>
    <t>0.000</t>
  </si>
  <si>
    <t>30</t>
  </si>
  <si>
    <t>20</t>
  </si>
  <si>
    <t>0.00</t>
  </si>
  <si>
    <t>300</t>
  </si>
  <si>
    <t>200</t>
  </si>
  <si>
    <t>2</t>
  </si>
  <si>
    <t>0.0</t>
  </si>
  <si>
    <t>3000</t>
  </si>
  <si>
    <t>2000</t>
  </si>
  <si>
    <t>0.00000</t>
  </si>
  <si>
    <t>6</t>
  </si>
  <si>
    <t>DC</t>
  </si>
  <si>
    <t>5</t>
  </si>
  <si>
    <t>60</t>
  </si>
  <si>
    <t>50</t>
  </si>
  <si>
    <t>600</t>
  </si>
  <si>
    <t>500</t>
  </si>
  <si>
    <t>Voltage</t>
  </si>
  <si>
    <t>Hioki BT3563-01</t>
  </si>
  <si>
    <t>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</si>
</sst>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0.0000000"/>
    <numFmt numFmtId="166" formatCode="0.00000"/>
  </numFmts>
  <fonts count="28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0"/>
      <color indexed="55"/>
      <name val="Arial"/>
      <family val="2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B050"/>
      <name val="Segoe U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7" fillId="3" borderId="9" xfId="0" applyFont="1" applyFill="1" applyBorder="1"/>
    <xf numFmtId="0" fontId="8" fillId="3" borderId="0" xfId="0" applyFont="1" applyFill="1"/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4" fillId="4" borderId="0" xfId="0" applyFont="1" applyFill="1" applyAlignment="1">
      <alignment horizontal="right"/>
    </xf>
    <xf numFmtId="0" fontId="9" fillId="4" borderId="0" xfId="0" applyFont="1" applyFill="1"/>
    <xf numFmtId="0" fontId="0" fillId="3" borderId="0" xfId="0" applyFill="1"/>
    <xf numFmtId="0" fontId="0" fillId="2" borderId="0" xfId="0" applyFill="1" applyAlignment="1">
      <alignment horizontal="left"/>
    </xf>
    <xf numFmtId="0" fontId="12" fillId="2" borderId="0" xfId="0" applyFont="1" applyFill="1"/>
    <xf numFmtId="0" fontId="13" fillId="3" borderId="0" xfId="0" applyFont="1" applyFill="1"/>
    <xf numFmtId="0" fontId="14" fillId="2" borderId="0" xfId="0" applyFont="1" applyFill="1"/>
    <xf numFmtId="0" fontId="0" fillId="2" borderId="0" xfId="0" applyFill="1"/>
    <xf numFmtId="0" fontId="10" fillId="2" borderId="0" xfId="0" applyFont="1" applyFill="1" applyAlignment="1">
      <alignment horizontal="right"/>
    </xf>
    <xf numFmtId="164" fontId="9" fillId="2" borderId="13" xfId="0" applyNumberFormat="1" applyFont="1" applyFill="1" applyBorder="1" applyAlignment="1" applyProtection="1">
      <alignment horizontal="left"/>
      <protection locked="0"/>
    </xf>
    <xf numFmtId="164" fontId="9" fillId="2" borderId="0" xfId="0" applyNumberFormat="1" applyFont="1" applyFill="1"/>
    <xf numFmtId="0" fontId="15" fillId="3" borderId="9" xfId="0" applyFont="1" applyFill="1" applyBorder="1"/>
    <xf numFmtId="0" fontId="15" fillId="3" borderId="9" xfId="0" applyFont="1" applyFill="1" applyBorder="1" applyAlignment="1">
      <alignment horizontal="left"/>
    </xf>
    <xf numFmtId="0" fontId="16" fillId="4" borderId="0" xfId="0" applyFont="1" applyFill="1" applyAlignment="1">
      <alignment wrapText="1"/>
    </xf>
    <xf numFmtId="0" fontId="17" fillId="3" borderId="1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right" wrapText="1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9" fillId="4" borderId="9" xfId="0" applyNumberFormat="1" applyFont="1" applyFill="1" applyBorder="1"/>
    <xf numFmtId="49" fontId="16" fillId="4" borderId="7" xfId="0" applyNumberFormat="1" applyFont="1" applyFill="1" applyBorder="1"/>
    <xf numFmtId="0" fontId="16" fillId="4" borderId="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left"/>
    </xf>
    <xf numFmtId="49" fontId="16" fillId="4" borderId="2" xfId="0" applyNumberFormat="1" applyFont="1" applyFill="1" applyBorder="1"/>
    <xf numFmtId="0" fontId="16" fillId="4" borderId="0" xfId="0" applyFont="1" applyFill="1"/>
    <xf numFmtId="0" fontId="20" fillId="6" borderId="0" xfId="0" applyFont="1" applyFill="1"/>
    <xf numFmtId="0" fontId="0" fillId="6" borderId="0" xfId="0" applyFill="1"/>
    <xf numFmtId="0" fontId="16" fillId="4" borderId="2" xfId="0" applyFont="1" applyFill="1" applyBorder="1" applyAlignment="1">
      <alignment horizontal="right"/>
    </xf>
    <xf numFmtId="0" fontId="16" fillId="4" borderId="7" xfId="0" applyFont="1" applyFill="1" applyBorder="1" applyAlignment="1">
      <alignment horizontal="left"/>
    </xf>
    <xf numFmtId="0" fontId="20" fillId="6" borderId="9" xfId="0" applyFont="1" applyFill="1" applyBorder="1"/>
    <xf numFmtId="0" fontId="9" fillId="3" borderId="9" xfId="0" applyFont="1" applyFill="1" applyBorder="1"/>
    <xf numFmtId="0" fontId="0" fillId="5" borderId="15" xfId="0" applyFill="1" applyBorder="1" applyProtection="1">
      <protection locked="0"/>
    </xf>
    <xf numFmtId="49" fontId="0" fillId="5" borderId="16" xfId="0" applyNumberFormat="1" applyFill="1" applyBorder="1" applyAlignment="1" applyProtection="1">
      <alignment horizontal="center"/>
      <protection locked="0"/>
    </xf>
    <xf numFmtId="49" fontId="0" fillId="5" borderId="17" xfId="0" applyNumberFormat="1" applyFill="1" applyBorder="1" applyAlignment="1" applyProtection="1">
      <alignment horizontal="center"/>
      <protection locked="0"/>
    </xf>
    <xf numFmtId="49" fontId="0" fillId="5" borderId="18" xfId="0" applyNumberFormat="1" applyFill="1" applyBorder="1" applyAlignment="1" applyProtection="1">
      <alignment horizontal="center"/>
      <protection locked="0"/>
    </xf>
    <xf numFmtId="0" fontId="16" fillId="4" borderId="7" xfId="0" applyFont="1" applyFill="1" applyBorder="1"/>
    <xf numFmtId="0" fontId="16" fillId="4" borderId="2" xfId="0" applyFont="1" applyFill="1" applyBorder="1"/>
    <xf numFmtId="49" fontId="9" fillId="4" borderId="7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  <xf numFmtId="165" fontId="13" fillId="0" borderId="0" xfId="0" applyNumberFormat="1" applyFont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7" xfId="0" applyBorder="1"/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8" borderId="9" xfId="0" quotePrefix="1" applyFill="1" applyBorder="1" applyAlignment="1">
      <alignment horizontal="center"/>
    </xf>
    <xf numFmtId="0" fontId="0" fillId="3" borderId="0" xfId="0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3" fillId="0" borderId="0" xfId="0" applyFont="1" applyAlignment="1">
      <alignment horizontal="center"/>
    </xf>
    <xf numFmtId="49" fontId="3" fillId="0" borderId="0" xfId="0" applyNumberFormat="1" applyFont="1"/>
    <xf numFmtId="0" fontId="2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23" fillId="0" borderId="0" xfId="0" quotePrefix="1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" fillId="0" borderId="0" xfId="0" quotePrefix="1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quotePrefix="1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9" fillId="0" borderId="22" xfId="0" applyFont="1" applyBorder="1" applyAlignment="1">
      <alignment horizontal="left"/>
    </xf>
    <xf numFmtId="0" fontId="13" fillId="0" borderId="21" xfId="0" applyFont="1" applyBorder="1" applyAlignment="1">
      <alignment horizontal="center"/>
    </xf>
    <xf numFmtId="0" fontId="0" fillId="0" borderId="22" xfId="0" quotePrefix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left"/>
    </xf>
    <xf numFmtId="14" fontId="0" fillId="0" borderId="0" xfId="0" applyNumberFormat="1"/>
    <xf numFmtId="0" fontId="13" fillId="7" borderId="0" xfId="0" applyFont="1" applyFill="1" applyAlignment="1">
      <alignment horizontal="center"/>
    </xf>
    <xf numFmtId="0" fontId="26" fillId="7" borderId="0" xfId="0" applyFont="1" applyFill="1"/>
    <xf numFmtId="0" fontId="26" fillId="7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49" fontId="0" fillId="4" borderId="0" xfId="0" applyNumberFormat="1" applyFill="1"/>
    <xf numFmtId="0" fontId="9" fillId="4" borderId="7" xfId="0" applyFont="1" applyFill="1" applyBorder="1"/>
    <xf numFmtId="0" fontId="0" fillId="10" borderId="9" xfId="0" applyFill="1" applyBorder="1"/>
    <xf numFmtId="0" fontId="0" fillId="10" borderId="25" xfId="0" applyFill="1" applyBorder="1"/>
    <xf numFmtId="0" fontId="0" fillId="10" borderId="7" xfId="0" applyFill="1" applyBorder="1"/>
    <xf numFmtId="0" fontId="5" fillId="8" borderId="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6" fillId="8" borderId="8" xfId="0" applyFont="1" applyFill="1" applyBorder="1" applyAlignment="1">
      <alignment horizontal="center" wrapText="1"/>
    </xf>
    <xf numFmtId="0" fontId="5" fillId="9" borderId="12" xfId="0" applyFont="1" applyFill="1" applyBorder="1" applyAlignment="1" applyProtection="1">
      <alignment horizontal="left"/>
      <protection locked="0"/>
    </xf>
    <xf numFmtId="0" fontId="0" fillId="0" borderId="0" xfId="0" quotePrefix="1"/>
    <xf numFmtId="0" fontId="16" fillId="8" borderId="1" xfId="0" applyFont="1" applyFill="1" applyBorder="1" applyAlignment="1">
      <alignment horizontal="center" wrapText="1"/>
    </xf>
    <xf numFmtId="0" fontId="0" fillId="8" borderId="7" xfId="0" quotePrefix="1" applyFill="1" applyBorder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6" fillId="9" borderId="0" xfId="0" applyFont="1" applyFill="1" applyAlignment="1">
      <alignment horizontal="center" wrapText="1"/>
    </xf>
    <xf numFmtId="0" fontId="0" fillId="2" borderId="0" xfId="0" applyFill="1" applyAlignment="1">
      <alignment horizontal="right"/>
    </xf>
    <xf numFmtId="0" fontId="18" fillId="2" borderId="0" xfId="0" applyFont="1" applyFill="1" applyAlignment="1">
      <alignment horizontal="center"/>
    </xf>
    <xf numFmtId="49" fontId="19" fillId="2" borderId="0" xfId="0" applyNumberFormat="1" applyFont="1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8" borderId="0" xfId="0" applyFill="1" applyAlignment="1">
      <alignment horizontal="right"/>
    </xf>
    <xf numFmtId="0" fontId="18" fillId="8" borderId="0" xfId="0" applyFont="1" applyFill="1" applyAlignment="1">
      <alignment horizontal="center"/>
    </xf>
    <xf numFmtId="49" fontId="19" fillId="8" borderId="0" xfId="0" applyNumberFormat="1" applyFont="1" applyFill="1" applyAlignment="1" applyProtection="1">
      <alignment horizontal="center"/>
      <protection locked="0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0" fillId="8" borderId="0" xfId="0" applyFill="1" applyAlignment="1">
      <alignment horizontal="left"/>
    </xf>
    <xf numFmtId="0" fontId="4" fillId="0" borderId="0" xfId="0" applyFont="1"/>
    <xf numFmtId="0" fontId="16" fillId="4" borderId="9" xfId="0" quotePrefix="1" applyFont="1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27" fillId="0" borderId="0" xfId="0" applyFont="1"/>
    <xf numFmtId="49" fontId="19" fillId="2" borderId="0" xfId="0" applyNumberFormat="1" applyFont="1" applyFill="1" applyAlignment="1">
      <alignment horizontal="center"/>
    </xf>
    <xf numFmtId="49" fontId="19" fillId="8" borderId="0" xfId="0" applyNumberFormat="1" applyFont="1" applyFill="1" applyAlignment="1">
      <alignment horizontal="center"/>
    </xf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11" fillId="2" borderId="1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0</xdr:row>
      <xdr:rowOff>190500</xdr:rowOff>
    </xdr:from>
    <xdr:to>
      <xdr:col>20</xdr:col>
      <xdr:colOff>333375</xdr:colOff>
      <xdr:row>1</xdr:row>
      <xdr:rowOff>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7154525" y="190500"/>
          <a:ext cx="228600" cy="47625"/>
          <a:chOff x="708" y="11"/>
          <a:chExt cx="24" cy="5"/>
        </a:xfrm>
      </xdr:grpSpPr>
      <xdr:sp macro="" textlink="">
        <xdr:nvSpPr>
          <xdr:cNvPr id="3" name="Lin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304800</xdr:colOff>
      <xdr:row>0</xdr:row>
      <xdr:rowOff>209550</xdr:rowOff>
    </xdr:from>
    <xdr:to>
      <xdr:col>22</xdr:col>
      <xdr:colOff>533400</xdr:colOff>
      <xdr:row>0</xdr:row>
      <xdr:rowOff>209550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18888075" y="20955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304800</xdr:colOff>
      <xdr:row>0</xdr:row>
      <xdr:rowOff>104775</xdr:rowOff>
    </xdr:from>
    <xdr:to>
      <xdr:col>22</xdr:col>
      <xdr:colOff>533400</xdr:colOff>
      <xdr:row>0</xdr:row>
      <xdr:rowOff>152400</xdr:rowOff>
    </xdr:to>
    <xdr:grpSp>
      <xdr:nvGrpSpPr>
        <xdr:cNvPr id="9" name="Group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/>
        </xdr:cNvGrpSpPr>
      </xdr:nvGrpSpPr>
      <xdr:grpSpPr bwMode="auto">
        <a:xfrm>
          <a:off x="18649950" y="104775"/>
          <a:ext cx="228600" cy="47625"/>
          <a:chOff x="708" y="11"/>
          <a:chExt cx="24" cy="5"/>
        </a:xfrm>
      </xdr:grpSpPr>
      <xdr:sp macro="" textlink="">
        <xdr:nvSpPr>
          <xdr:cNvPr id="10" name="Line 3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Lin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Line 5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95250</xdr:colOff>
      <xdr:row>1</xdr:row>
      <xdr:rowOff>57150</xdr:rowOff>
    </xdr:from>
    <xdr:to>
      <xdr:col>20</xdr:col>
      <xdr:colOff>323850</xdr:colOff>
      <xdr:row>1</xdr:row>
      <xdr:rowOff>57150</xdr:rowOff>
    </xdr:to>
    <xdr:sp macro="" textlink="">
      <xdr:nvSpPr>
        <xdr:cNvPr id="14" name="Lin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17030700" y="2952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5"/>
  <sheetViews>
    <sheetView tabSelected="1" zoomScaleNormal="100" workbookViewId="0">
      <selection activeCell="Q6" sqref="Q6"/>
    </sheetView>
  </sheetViews>
  <sheetFormatPr defaultRowHeight="15" x14ac:dyDescent="0.25"/>
  <cols>
    <col min="1" max="1" width="17.28515625" customWidth="1"/>
    <col min="2" max="2" width="10" customWidth="1"/>
    <col min="3" max="3" width="26.85546875" customWidth="1"/>
    <col min="4" max="4" width="19" customWidth="1"/>
    <col min="5" max="5" width="18" customWidth="1"/>
    <col min="6" max="6" width="15.28515625" customWidth="1"/>
    <col min="7" max="7" width="18.140625" customWidth="1"/>
    <col min="8" max="8" width="6" customWidth="1"/>
    <col min="9" max="9" width="7.5703125" customWidth="1"/>
    <col min="10" max="10" width="25.85546875" customWidth="1"/>
    <col min="11" max="11" width="8" customWidth="1"/>
    <col min="12" max="12" width="7.85546875" customWidth="1"/>
    <col min="13" max="13" width="7.5703125" customWidth="1"/>
    <col min="14" max="14" width="7.28515625" customWidth="1"/>
    <col min="15" max="15" width="8.28515625" customWidth="1"/>
    <col min="16" max="16" width="12.7109375" customWidth="1"/>
    <col min="17" max="17" width="13.7109375" customWidth="1"/>
    <col min="18" max="18" width="8" customWidth="1"/>
    <col min="21" max="21" width="9.28515625" bestFit="1" customWidth="1"/>
    <col min="22" max="22" width="10.140625" bestFit="1" customWidth="1"/>
    <col min="23" max="23" width="11.140625" bestFit="1" customWidth="1"/>
    <col min="24" max="24" width="10.85546875" customWidth="1"/>
    <col min="26" max="26" width="10.42578125" customWidth="1"/>
    <col min="27" max="27" width="5.5703125" customWidth="1"/>
    <col min="28" max="28" width="10.28515625" customWidth="1"/>
    <col min="29" max="29" width="8.5703125" customWidth="1"/>
  </cols>
  <sheetData>
    <row r="1" spans="1:36" ht="18.75" x14ac:dyDescent="0.3">
      <c r="A1" s="1"/>
      <c r="B1" s="2"/>
      <c r="C1" s="3" t="s">
        <v>63</v>
      </c>
      <c r="D1" s="2"/>
      <c r="E1" s="2" t="s">
        <v>786</v>
      </c>
      <c r="F1" s="2"/>
      <c r="G1" s="94"/>
      <c r="H1" s="135"/>
      <c r="I1" s="136"/>
      <c r="J1" s="4"/>
      <c r="K1" s="5"/>
      <c r="L1" s="6"/>
      <c r="M1" s="6"/>
      <c r="N1" s="6"/>
      <c r="O1" s="7"/>
      <c r="P1" s="8"/>
      <c r="Q1" s="8"/>
      <c r="R1" s="9"/>
      <c r="S1" s="10" t="s">
        <v>64</v>
      </c>
      <c r="T1" s="9"/>
      <c r="U1" s="9"/>
      <c r="V1" s="9"/>
      <c r="W1" s="9"/>
      <c r="X1" s="9"/>
      <c r="Y1" s="9"/>
      <c r="Z1" s="11" t="s">
        <v>27</v>
      </c>
      <c r="AA1" s="11" t="s">
        <v>65</v>
      </c>
      <c r="AB1" s="8" t="s">
        <v>66</v>
      </c>
      <c r="AC1" s="12"/>
      <c r="AD1" s="134"/>
    </row>
    <row r="2" spans="1:36" ht="18" x14ac:dyDescent="0.25">
      <c r="A2" s="13"/>
      <c r="B2" s="167" t="s">
        <v>787</v>
      </c>
      <c r="C2" s="168"/>
      <c r="D2" s="168"/>
      <c r="E2" s="140"/>
      <c r="F2" s="14"/>
      <c r="G2" s="95"/>
      <c r="H2" s="137"/>
      <c r="I2" s="138"/>
      <c r="J2" s="4"/>
      <c r="K2" s="15"/>
      <c r="L2" s="6"/>
      <c r="M2" s="6"/>
      <c r="N2" s="6"/>
      <c r="O2" s="7"/>
      <c r="P2" s="8"/>
      <c r="Q2" s="8"/>
      <c r="R2" s="9"/>
      <c r="S2" s="10" t="s">
        <v>67</v>
      </c>
      <c r="T2" s="9"/>
      <c r="U2" s="9"/>
      <c r="V2" s="9"/>
      <c r="W2" s="9"/>
      <c r="X2" s="9"/>
      <c r="Y2" s="9"/>
      <c r="Z2" s="9" t="s">
        <v>15</v>
      </c>
      <c r="AA2" s="130" t="s">
        <v>68</v>
      </c>
      <c r="AB2" s="131" t="s">
        <v>69</v>
      </c>
      <c r="AC2" s="12"/>
      <c r="AD2" s="134"/>
    </row>
    <row r="3" spans="1:36" ht="16.5" customHeight="1" thickBot="1" x14ac:dyDescent="0.3">
      <c r="A3" s="13"/>
      <c r="B3" s="16" t="s">
        <v>2216</v>
      </c>
      <c r="C3" s="17"/>
      <c r="D3" s="18" t="s">
        <v>70</v>
      </c>
      <c r="E3" s="19"/>
      <c r="F3" s="20"/>
      <c r="G3" s="95"/>
      <c r="H3" s="137"/>
      <c r="I3" s="138"/>
      <c r="J3" s="21"/>
      <c r="K3" s="6"/>
      <c r="L3" s="6"/>
      <c r="M3" s="6"/>
      <c r="N3" s="6"/>
      <c r="O3" s="7"/>
      <c r="P3" s="169" t="s">
        <v>71</v>
      </c>
      <c r="Q3" s="128"/>
      <c r="R3" s="9"/>
      <c r="S3" s="10"/>
      <c r="T3" s="9"/>
      <c r="U3" s="9" t="s">
        <v>777</v>
      </c>
      <c r="V3" s="9"/>
      <c r="W3" s="9"/>
      <c r="X3" s="9"/>
      <c r="Y3" s="9"/>
      <c r="Z3" s="9" t="s">
        <v>22</v>
      </c>
      <c r="AA3" s="9"/>
      <c r="AB3" s="8"/>
      <c r="AC3" s="12" t="s">
        <v>73</v>
      </c>
      <c r="AD3" s="165" t="s">
        <v>112</v>
      </c>
    </row>
    <row r="4" spans="1:36" ht="15.75" x14ac:dyDescent="0.25">
      <c r="A4" s="1"/>
      <c r="B4" s="17"/>
      <c r="D4" s="17"/>
      <c r="E4" s="17"/>
      <c r="F4" s="17"/>
      <c r="G4" s="95"/>
      <c r="H4" s="137"/>
      <c r="I4" s="138"/>
      <c r="J4" s="22"/>
      <c r="K4" s="93" t="s">
        <v>110</v>
      </c>
      <c r="L4" s="6"/>
      <c r="M4" s="6"/>
      <c r="N4" s="6"/>
      <c r="O4" s="7"/>
      <c r="P4" s="170"/>
      <c r="Q4" s="128"/>
      <c r="R4" s="9"/>
      <c r="S4" s="10"/>
      <c r="T4" s="9"/>
      <c r="U4" s="9" t="s">
        <v>778</v>
      </c>
      <c r="V4" s="9"/>
      <c r="W4" s="9"/>
      <c r="X4" s="9"/>
      <c r="Y4" s="9"/>
      <c r="Z4" s="23"/>
      <c r="AA4" s="23"/>
      <c r="AB4" s="8"/>
      <c r="AC4" s="12" t="s">
        <v>74</v>
      </c>
      <c r="AD4" s="165"/>
    </row>
    <row r="5" spans="1:36" ht="39" customHeight="1" x14ac:dyDescent="0.25">
      <c r="A5" s="144" t="s">
        <v>75</v>
      </c>
      <c r="B5" s="145" t="s">
        <v>31</v>
      </c>
      <c r="C5" s="146" t="s">
        <v>76</v>
      </c>
      <c r="D5" s="145" t="s">
        <v>77</v>
      </c>
      <c r="E5" s="145" t="s">
        <v>78</v>
      </c>
      <c r="F5" s="145" t="s">
        <v>79</v>
      </c>
      <c r="G5" s="147" t="s">
        <v>80</v>
      </c>
      <c r="H5" s="142" t="s">
        <v>109</v>
      </c>
      <c r="I5" s="139" t="s">
        <v>111</v>
      </c>
      <c r="J5" s="24" t="s">
        <v>81</v>
      </c>
      <c r="K5" s="25">
        <v>1</v>
      </c>
      <c r="L5" s="25">
        <v>2</v>
      </c>
      <c r="M5" s="25">
        <v>3</v>
      </c>
      <c r="N5" s="25">
        <v>4</v>
      </c>
      <c r="O5" s="26">
        <v>5</v>
      </c>
      <c r="P5" s="171"/>
      <c r="Q5" s="129" t="s">
        <v>72</v>
      </c>
      <c r="R5" s="27" t="s">
        <v>31</v>
      </c>
      <c r="S5" s="28" t="s">
        <v>82</v>
      </c>
      <c r="T5" s="29" t="s">
        <v>83</v>
      </c>
      <c r="U5" s="29" t="s">
        <v>84</v>
      </c>
      <c r="V5" s="29" t="s">
        <v>85</v>
      </c>
      <c r="W5" s="29" t="s">
        <v>86</v>
      </c>
      <c r="X5" s="29" t="s">
        <v>87</v>
      </c>
      <c r="Y5" s="30" t="s">
        <v>88</v>
      </c>
      <c r="Z5" s="31" t="s">
        <v>89</v>
      </c>
      <c r="AA5" s="172" t="s">
        <v>90</v>
      </c>
      <c r="AB5" s="173"/>
      <c r="AC5" s="32" t="s">
        <v>91</v>
      </c>
      <c r="AD5" s="166"/>
    </row>
    <row r="6" spans="1:36" x14ac:dyDescent="0.25">
      <c r="A6" s="13" t="s">
        <v>17</v>
      </c>
      <c r="B6" s="148" t="str">
        <f t="shared" ref="B6:B26" si="0">IF(P6="",CONCATENATE(R6,Y6,S6),CONCATENATE(R6,Y6,P6))</f>
        <v>3 mΩ</v>
      </c>
      <c r="C6" s="149" t="str">
        <f t="shared" ref="C6:C26" si="1">IF(ISERROR(SEARCH("Hz",AD6)),CONCATENATE(U6," ",AD6,T6," ",AB6),CONCATENATE(AB6," ","@"," ",U6,AD6))</f>
        <v xml:space="preserve">1 mΩ </v>
      </c>
      <c r="D6" s="150" t="s">
        <v>2196</v>
      </c>
      <c r="E6" s="151" t="str">
        <f t="shared" ref="E6:E26" si="2">CONCATENATE(X6,AD6,T6)</f>
        <v>0.9940mΩ</v>
      </c>
      <c r="F6" s="151" t="str">
        <f t="shared" ref="F6:F26" si="3">CONCATENATE(W6,AD6,T6)</f>
        <v>1.0060mΩ</v>
      </c>
      <c r="G6" s="152" t="str">
        <f>IF(D6&lt;&gt;"",'Unc. Calculator'!S11,"")</f>
        <v>*</v>
      </c>
      <c r="H6" s="143"/>
      <c r="I6" s="92" t="s">
        <v>119</v>
      </c>
      <c r="J6" s="45"/>
      <c r="K6" s="46"/>
      <c r="L6" s="47"/>
      <c r="M6" s="47"/>
      <c r="N6" s="47"/>
      <c r="O6" s="48"/>
      <c r="P6" s="8"/>
      <c r="Q6" s="33" t="s">
        <v>2194</v>
      </c>
      <c r="R6" s="34" t="s">
        <v>2195</v>
      </c>
      <c r="S6" s="35" t="s">
        <v>104</v>
      </c>
      <c r="T6" s="36"/>
      <c r="U6" s="37" t="s">
        <v>2196</v>
      </c>
      <c r="V6" s="38">
        <f>(0.005*U6)+0.001</f>
        <v>6.0000000000000001E-3</v>
      </c>
      <c r="W6" s="39" t="str">
        <f>IF(Q6&lt;&gt;"",TEXT(U6+V6,Q6),U6+V6)</f>
        <v>1.0060</v>
      </c>
      <c r="X6" s="39" t="str">
        <f>IF(Q6&lt;&gt;"",TEXT(U6-V6,Q6),U6-V6)</f>
        <v>0.9940</v>
      </c>
      <c r="Y6" s="40" t="s">
        <v>92</v>
      </c>
      <c r="Z6" s="41"/>
      <c r="AA6" s="42"/>
      <c r="AB6" s="43" t="str">
        <f>IF(ISERROR(SEARCH("Hz",AA6)),CONCATENATE(Z6,AA6),CONCATENATE($AA$2,Z6,AA6))</f>
        <v/>
      </c>
      <c r="AC6" s="44">
        <f t="shared" ref="AC6:AC37" si="4">VALUE(D6)</f>
        <v>1</v>
      </c>
      <c r="AD6" s="133" t="str">
        <f>IF(RIGHT(S6,1)="O",CONCATENATE(LEFT(S6,1),"Ω"),IF(S6="DGF","°F",IF(S6="DGC","°C",S6)))</f>
        <v>mΩ</v>
      </c>
      <c r="AE6">
        <f>VALUE(D6)</f>
        <v>1</v>
      </c>
      <c r="AF6">
        <f>VALUE(W6)</f>
        <v>1.006</v>
      </c>
      <c r="AG6">
        <f>VALUE(X6)</f>
        <v>0.99399999999999999</v>
      </c>
      <c r="AH6">
        <f>IF(AND(AI6=1,AJ6=1),1,0)</f>
        <v>1</v>
      </c>
      <c r="AI6">
        <f>IF(AE6&lt;AG6,0,1)</f>
        <v>1</v>
      </c>
      <c r="AJ6">
        <f>IF(AE6&gt;AF6,0,1)</f>
        <v>1</v>
      </c>
    </row>
    <row r="7" spans="1:36" x14ac:dyDescent="0.25">
      <c r="A7" s="158"/>
      <c r="B7" s="153" t="str">
        <f t="shared" si="0"/>
        <v>30 mΩ</v>
      </c>
      <c r="C7" s="154" t="str">
        <f t="shared" si="1"/>
        <v xml:space="preserve">20 mΩ </v>
      </c>
      <c r="D7" s="155" t="s">
        <v>2199</v>
      </c>
      <c r="E7" s="156" t="str">
        <f t="shared" si="2"/>
        <v>19.895mΩ</v>
      </c>
      <c r="F7" s="156" t="str">
        <f t="shared" si="3"/>
        <v>20.105mΩ</v>
      </c>
      <c r="G7" s="157" t="str">
        <f>IF(D7&lt;&gt;"",'Unc. Calculator'!S12,"")</f>
        <v>3 µΩ</v>
      </c>
      <c r="H7" s="143"/>
      <c r="I7" s="92" t="s">
        <v>119</v>
      </c>
      <c r="J7" s="45"/>
      <c r="K7" s="46"/>
      <c r="L7" s="47"/>
      <c r="M7" s="47"/>
      <c r="N7" s="47"/>
      <c r="O7" s="48"/>
      <c r="P7" s="8"/>
      <c r="Q7" s="33" t="s">
        <v>2197</v>
      </c>
      <c r="R7" s="34" t="s">
        <v>2198</v>
      </c>
      <c r="S7" s="35" t="s">
        <v>104</v>
      </c>
      <c r="T7" s="36"/>
      <c r="U7" s="37" t="s">
        <v>2199</v>
      </c>
      <c r="V7" s="38">
        <f>(0.005*U7)+0.005</f>
        <v>0.10500000000000001</v>
      </c>
      <c r="W7" s="39" t="str">
        <f t="shared" ref="W7:W55" si="5">IF(Q7&lt;&gt;"",TEXT(U7+V7,Q7),U7+V7)</f>
        <v>20.105</v>
      </c>
      <c r="X7" s="39" t="str">
        <f t="shared" ref="X7:X55" si="6">IF(Q7&lt;&gt;"",TEXT(U7-V7,Q7),U7-V7)</f>
        <v>19.895</v>
      </c>
      <c r="Y7" s="40" t="s">
        <v>92</v>
      </c>
      <c r="Z7" s="41"/>
      <c r="AA7" s="42"/>
      <c r="AB7" s="43" t="str">
        <f t="shared" ref="AB7:AB55" si="7">IF(ISERROR(SEARCH("Hz",AA7)),CONCATENATE(Z7,AA7),CONCATENATE($AA$2,Z7,AA7))</f>
        <v/>
      </c>
      <c r="AC7" s="44">
        <f t="shared" si="4"/>
        <v>20</v>
      </c>
      <c r="AD7" s="132" t="str">
        <f t="shared" ref="AD7:AD55" si="8">IF(RIGHT(S7,1)="O",CONCATENATE(LEFT(S7,1),"Ω"),IF(S7="DGF","°F",IF(S7="DGC","°C",S7)))</f>
        <v>mΩ</v>
      </c>
      <c r="AE7">
        <f t="shared" ref="AE7:AE55" si="9">VALUE(D7)</f>
        <v>20</v>
      </c>
      <c r="AF7">
        <f t="shared" ref="AF7:AF55" si="10">VALUE(W7)</f>
        <v>20.105</v>
      </c>
      <c r="AG7">
        <f t="shared" ref="AG7:AG55" si="11">VALUE(X7)</f>
        <v>19.895</v>
      </c>
      <c r="AH7">
        <f t="shared" ref="AH7:AH55" si="12">IF(AND(AI7=1,AJ7=1),1,0)</f>
        <v>1</v>
      </c>
      <c r="AI7">
        <f t="shared" ref="AI7:AI55" si="13">IF(AE7&lt;AG7,0,1)</f>
        <v>1</v>
      </c>
      <c r="AJ7">
        <f t="shared" ref="AJ7:AJ55" si="14">IF(AE7&gt;AF7,0,1)</f>
        <v>1</v>
      </c>
    </row>
    <row r="8" spans="1:36" x14ac:dyDescent="0.25">
      <c r="A8" s="13"/>
      <c r="B8" s="148" t="str">
        <f t="shared" si="0"/>
        <v>300 mΩ</v>
      </c>
      <c r="C8" s="149" t="str">
        <f t="shared" si="1"/>
        <v xml:space="preserve">200 mΩ </v>
      </c>
      <c r="D8" s="150" t="s">
        <v>2202</v>
      </c>
      <c r="E8" s="151" t="str">
        <f t="shared" si="2"/>
        <v>198.95mΩ</v>
      </c>
      <c r="F8" s="151" t="str">
        <f t="shared" si="3"/>
        <v>201.05mΩ</v>
      </c>
      <c r="G8" s="152" t="str">
        <f>IF(D8&lt;&gt;"",'Unc. Calculator'!S13,"")</f>
        <v>4 µΩ</v>
      </c>
      <c r="H8" s="143"/>
      <c r="I8" s="92" t="s">
        <v>119</v>
      </c>
      <c r="J8" s="45"/>
      <c r="K8" s="46"/>
      <c r="L8" s="47"/>
      <c r="M8" s="47"/>
      <c r="N8" s="47"/>
      <c r="O8" s="48"/>
      <c r="P8" s="8"/>
      <c r="Q8" s="33" t="s">
        <v>2200</v>
      </c>
      <c r="R8" s="34" t="s">
        <v>2201</v>
      </c>
      <c r="S8" s="35" t="s">
        <v>104</v>
      </c>
      <c r="T8" s="36"/>
      <c r="U8" s="37" t="s">
        <v>2202</v>
      </c>
      <c r="V8" s="38">
        <f>(0.005*U8)+0.05</f>
        <v>1.05</v>
      </c>
      <c r="W8" s="39" t="str">
        <f t="shared" si="5"/>
        <v>201.05</v>
      </c>
      <c r="X8" s="39" t="str">
        <f t="shared" si="6"/>
        <v>198.95</v>
      </c>
      <c r="Y8" s="40" t="s">
        <v>92</v>
      </c>
      <c r="Z8" s="41"/>
      <c r="AA8" s="42"/>
      <c r="AB8" s="43" t="str">
        <f t="shared" si="7"/>
        <v/>
      </c>
      <c r="AC8" s="44">
        <f t="shared" si="4"/>
        <v>200</v>
      </c>
      <c r="AD8" s="132" t="str">
        <f t="shared" si="8"/>
        <v>mΩ</v>
      </c>
      <c r="AE8">
        <f t="shared" si="9"/>
        <v>200</v>
      </c>
      <c r="AF8">
        <f t="shared" si="10"/>
        <v>201.05</v>
      </c>
      <c r="AG8">
        <f t="shared" si="11"/>
        <v>198.95</v>
      </c>
      <c r="AH8">
        <f t="shared" si="12"/>
        <v>1</v>
      </c>
      <c r="AI8">
        <f t="shared" si="13"/>
        <v>1</v>
      </c>
      <c r="AJ8">
        <f t="shared" si="14"/>
        <v>1</v>
      </c>
    </row>
    <row r="9" spans="1:36" x14ac:dyDescent="0.25">
      <c r="A9" s="158"/>
      <c r="B9" s="153" t="str">
        <f t="shared" si="0"/>
        <v>3 Ω</v>
      </c>
      <c r="C9" s="154" t="str">
        <f t="shared" si="1"/>
        <v xml:space="preserve">2 Ω </v>
      </c>
      <c r="D9" s="155" t="s">
        <v>2203</v>
      </c>
      <c r="E9" s="156" t="str">
        <f t="shared" si="2"/>
        <v>1.9895Ω</v>
      </c>
      <c r="F9" s="156" t="str">
        <f t="shared" si="3"/>
        <v>2.0105Ω</v>
      </c>
      <c r="G9" s="157" t="str">
        <f>IF(D9&lt;&gt;"",'Unc. Calculator'!S14,"")</f>
        <v>64 µΩ</v>
      </c>
      <c r="H9" s="143"/>
      <c r="I9" s="92" t="s">
        <v>119</v>
      </c>
      <c r="J9" s="45"/>
      <c r="K9" s="46"/>
      <c r="L9" s="47"/>
      <c r="M9" s="47"/>
      <c r="N9" s="47"/>
      <c r="O9" s="48"/>
      <c r="P9" s="8"/>
      <c r="Q9" s="33" t="s">
        <v>2194</v>
      </c>
      <c r="R9" s="34" t="s">
        <v>2195</v>
      </c>
      <c r="S9" s="35" t="s">
        <v>105</v>
      </c>
      <c r="T9" s="36"/>
      <c r="U9" s="37" t="s">
        <v>2203</v>
      </c>
      <c r="V9" s="38">
        <f>(0.005*U9)+0.0005</f>
        <v>1.0500000000000001E-2</v>
      </c>
      <c r="W9" s="39" t="str">
        <f t="shared" si="5"/>
        <v>2.0105</v>
      </c>
      <c r="X9" s="39" t="str">
        <f t="shared" si="6"/>
        <v>1.9895</v>
      </c>
      <c r="Y9" s="40" t="s">
        <v>92</v>
      </c>
      <c r="Z9" s="41"/>
      <c r="AA9" s="42"/>
      <c r="AB9" s="43" t="str">
        <f t="shared" si="7"/>
        <v/>
      </c>
      <c r="AC9" s="44">
        <f t="shared" si="4"/>
        <v>2</v>
      </c>
      <c r="AD9" s="132" t="str">
        <f t="shared" si="8"/>
        <v>Ω</v>
      </c>
      <c r="AE9">
        <f t="shared" si="9"/>
        <v>2</v>
      </c>
      <c r="AF9">
        <f t="shared" si="10"/>
        <v>2.0105</v>
      </c>
      <c r="AG9">
        <f t="shared" si="11"/>
        <v>1.9895</v>
      </c>
      <c r="AH9">
        <f t="shared" si="12"/>
        <v>1</v>
      </c>
      <c r="AI9">
        <f t="shared" si="13"/>
        <v>1</v>
      </c>
      <c r="AJ9">
        <f t="shared" si="14"/>
        <v>1</v>
      </c>
    </row>
    <row r="10" spans="1:36" x14ac:dyDescent="0.25">
      <c r="A10" s="13"/>
      <c r="B10" s="148" t="str">
        <f t="shared" si="0"/>
        <v>30 Ω</v>
      </c>
      <c r="C10" s="149" t="str">
        <f t="shared" si="1"/>
        <v xml:space="preserve">20 Ω </v>
      </c>
      <c r="D10" s="150" t="s">
        <v>2199</v>
      </c>
      <c r="E10" s="151" t="str">
        <f t="shared" si="2"/>
        <v>19.895Ω</v>
      </c>
      <c r="F10" s="151" t="str">
        <f t="shared" si="3"/>
        <v>20.105Ω</v>
      </c>
      <c r="G10" s="152" t="str">
        <f>IF(D10&lt;&gt;"",'Unc. Calculator'!S15,"")</f>
        <v>600 µΩ</v>
      </c>
      <c r="H10" s="143"/>
      <c r="I10" s="92" t="s">
        <v>119</v>
      </c>
      <c r="J10" s="45"/>
      <c r="K10" s="46"/>
      <c r="L10" s="47"/>
      <c r="M10" s="47"/>
      <c r="N10" s="47"/>
      <c r="O10" s="48"/>
      <c r="P10" s="8"/>
      <c r="Q10" s="33" t="s">
        <v>2197</v>
      </c>
      <c r="R10" s="34" t="s">
        <v>2198</v>
      </c>
      <c r="S10" s="35" t="s">
        <v>105</v>
      </c>
      <c r="T10" s="36"/>
      <c r="U10" s="37" t="s">
        <v>2199</v>
      </c>
      <c r="V10" s="38">
        <f t="shared" ref="V10" si="15">(0.005*U10)+0.005</f>
        <v>0.10500000000000001</v>
      </c>
      <c r="W10" s="39" t="str">
        <f t="shared" si="5"/>
        <v>20.105</v>
      </c>
      <c r="X10" s="39" t="str">
        <f t="shared" si="6"/>
        <v>19.895</v>
      </c>
      <c r="Y10" s="40" t="s">
        <v>92</v>
      </c>
      <c r="Z10" s="41"/>
      <c r="AA10" s="42"/>
      <c r="AB10" s="43" t="str">
        <f t="shared" si="7"/>
        <v/>
      </c>
      <c r="AC10" s="44">
        <f t="shared" si="4"/>
        <v>20</v>
      </c>
      <c r="AD10" s="132" t="str">
        <f t="shared" si="8"/>
        <v>Ω</v>
      </c>
      <c r="AE10">
        <f t="shared" si="9"/>
        <v>20</v>
      </c>
      <c r="AF10">
        <f t="shared" si="10"/>
        <v>20.105</v>
      </c>
      <c r="AG10">
        <f t="shared" si="11"/>
        <v>19.895</v>
      </c>
      <c r="AH10">
        <f t="shared" si="12"/>
        <v>1</v>
      </c>
      <c r="AI10">
        <f t="shared" si="13"/>
        <v>1</v>
      </c>
      <c r="AJ10">
        <f t="shared" si="14"/>
        <v>1</v>
      </c>
    </row>
    <row r="11" spans="1:36" x14ac:dyDescent="0.25">
      <c r="A11" s="158"/>
      <c r="B11" s="153" t="str">
        <f t="shared" si="0"/>
        <v>300 Ω</v>
      </c>
      <c r="C11" s="154" t="str">
        <f t="shared" si="1"/>
        <v xml:space="preserve">200 Ω </v>
      </c>
      <c r="D11" s="155" t="s">
        <v>2202</v>
      </c>
      <c r="E11" s="156" t="str">
        <f t="shared" si="2"/>
        <v>198.95Ω</v>
      </c>
      <c r="F11" s="156" t="str">
        <f t="shared" si="3"/>
        <v>201.05Ω</v>
      </c>
      <c r="G11" s="157" t="str">
        <f>IF(D11&lt;&gt;"",'Unc. Calculator'!S16,"")</f>
        <v>5.9 mΩ</v>
      </c>
      <c r="H11" s="143"/>
      <c r="I11" s="92" t="s">
        <v>119</v>
      </c>
      <c r="J11" s="45"/>
      <c r="K11" s="46"/>
      <c r="L11" s="47"/>
      <c r="M11" s="47"/>
      <c r="N11" s="47"/>
      <c r="O11" s="48"/>
      <c r="P11" s="8"/>
      <c r="Q11" s="33" t="s">
        <v>2200</v>
      </c>
      <c r="R11" s="34" t="s">
        <v>2201</v>
      </c>
      <c r="S11" s="160" t="s">
        <v>105</v>
      </c>
      <c r="T11" s="36"/>
      <c r="U11" s="37" t="s">
        <v>2202</v>
      </c>
      <c r="V11" s="38">
        <f>(0.005*U11)+0.05</f>
        <v>1.05</v>
      </c>
      <c r="W11" s="39" t="str">
        <f t="shared" si="5"/>
        <v>201.05</v>
      </c>
      <c r="X11" s="39" t="str">
        <f t="shared" si="6"/>
        <v>198.95</v>
      </c>
      <c r="Y11" s="40" t="s">
        <v>92</v>
      </c>
      <c r="Z11" s="41"/>
      <c r="AA11" s="42"/>
      <c r="AB11" s="43" t="str">
        <f t="shared" si="7"/>
        <v/>
      </c>
      <c r="AC11" s="44">
        <f t="shared" si="4"/>
        <v>200</v>
      </c>
      <c r="AD11" s="132" t="str">
        <f t="shared" si="8"/>
        <v>Ω</v>
      </c>
      <c r="AE11">
        <f t="shared" si="9"/>
        <v>200</v>
      </c>
      <c r="AF11">
        <f t="shared" si="10"/>
        <v>201.05</v>
      </c>
      <c r="AG11">
        <f t="shared" si="11"/>
        <v>198.95</v>
      </c>
      <c r="AH11">
        <f t="shared" si="12"/>
        <v>1</v>
      </c>
      <c r="AI11">
        <f t="shared" si="13"/>
        <v>1</v>
      </c>
      <c r="AJ11">
        <f t="shared" si="14"/>
        <v>1</v>
      </c>
    </row>
    <row r="12" spans="1:36" x14ac:dyDescent="0.25">
      <c r="A12" s="13"/>
      <c r="B12" s="148" t="str">
        <f t="shared" si="0"/>
        <v>3000 Ω</v>
      </c>
      <c r="C12" s="149" t="str">
        <f t="shared" si="1"/>
        <v xml:space="preserve">2000 Ω </v>
      </c>
      <c r="D12" s="150" t="s">
        <v>2206</v>
      </c>
      <c r="E12" s="151" t="str">
        <f t="shared" si="2"/>
        <v>1989.5Ω</v>
      </c>
      <c r="F12" s="151" t="str">
        <f t="shared" si="3"/>
        <v>2010.5Ω</v>
      </c>
      <c r="G12" s="152" t="str">
        <f>IF(D12&lt;&gt;"",'Unc. Calculator'!S17,"")</f>
        <v>59 mΩ</v>
      </c>
      <c r="H12" s="143"/>
      <c r="I12" s="92" t="s">
        <v>119</v>
      </c>
      <c r="J12" s="45"/>
      <c r="K12" s="46"/>
      <c r="L12" s="47"/>
      <c r="M12" s="47"/>
      <c r="N12" s="47"/>
      <c r="O12" s="48"/>
      <c r="P12" s="8"/>
      <c r="Q12" s="33" t="s">
        <v>2204</v>
      </c>
      <c r="R12" s="34" t="s">
        <v>2205</v>
      </c>
      <c r="S12" s="35" t="s">
        <v>105</v>
      </c>
      <c r="T12" s="36"/>
      <c r="U12" s="37" t="s">
        <v>2206</v>
      </c>
      <c r="V12" s="38">
        <f>(0.005*U12)+0.5</f>
        <v>10.5</v>
      </c>
      <c r="W12" s="39" t="str">
        <f t="shared" si="5"/>
        <v>2010.5</v>
      </c>
      <c r="X12" s="39" t="str">
        <f t="shared" si="6"/>
        <v>1989.5</v>
      </c>
      <c r="Y12" s="40" t="s">
        <v>92</v>
      </c>
      <c r="Z12" s="41"/>
      <c r="AA12" s="42"/>
      <c r="AB12" s="43" t="str">
        <f t="shared" si="7"/>
        <v/>
      </c>
      <c r="AC12" s="44">
        <f t="shared" si="4"/>
        <v>2000</v>
      </c>
      <c r="AD12" s="132" t="str">
        <f t="shared" si="8"/>
        <v>Ω</v>
      </c>
      <c r="AE12">
        <f t="shared" si="9"/>
        <v>2000</v>
      </c>
      <c r="AF12">
        <f t="shared" si="10"/>
        <v>2010.5</v>
      </c>
      <c r="AG12">
        <f t="shared" si="11"/>
        <v>1989.5</v>
      </c>
      <c r="AH12">
        <f t="shared" si="12"/>
        <v>1</v>
      </c>
      <c r="AI12">
        <f t="shared" si="13"/>
        <v>1</v>
      </c>
      <c r="AJ12">
        <f t="shared" si="14"/>
        <v>1</v>
      </c>
    </row>
    <row r="13" spans="1:36" x14ac:dyDescent="0.25">
      <c r="A13" s="158" t="s">
        <v>2215</v>
      </c>
      <c r="B13" s="153" t="str">
        <f t="shared" si="0"/>
        <v>6 V</v>
      </c>
      <c r="C13" s="154" t="str">
        <f t="shared" si="1"/>
        <v xml:space="preserve">5 VDC </v>
      </c>
      <c r="D13" s="155" t="s">
        <v>2210</v>
      </c>
      <c r="E13" s="156" t="str">
        <f t="shared" si="2"/>
        <v>4.99947VDC</v>
      </c>
      <c r="F13" s="156" t="str">
        <f t="shared" si="3"/>
        <v>5.00053VDC</v>
      </c>
      <c r="G13" s="157" t="str">
        <f>IF(D13&lt;&gt;"",'Unc. Calculator'!S18,"")</f>
        <v>0.3 mV</v>
      </c>
      <c r="H13" s="143"/>
      <c r="I13" s="92"/>
      <c r="J13" s="45"/>
      <c r="K13" s="46"/>
      <c r="L13" s="47"/>
      <c r="M13" s="47"/>
      <c r="N13" s="47"/>
      <c r="O13" s="48"/>
      <c r="P13" s="8"/>
      <c r="Q13" s="33" t="s">
        <v>2207</v>
      </c>
      <c r="R13" s="34" t="s">
        <v>2208</v>
      </c>
      <c r="S13" s="35" t="s">
        <v>16</v>
      </c>
      <c r="T13" s="36" t="s">
        <v>2209</v>
      </c>
      <c r="U13" s="37" t="s">
        <v>2210</v>
      </c>
      <c r="V13" s="38">
        <f>(0.0001*U13)+0.00003</f>
        <v>5.2999999999999998E-4</v>
      </c>
      <c r="W13" s="39" t="str">
        <f t="shared" si="5"/>
        <v>5.00053</v>
      </c>
      <c r="X13" s="39" t="str">
        <f t="shared" si="6"/>
        <v>4.99947</v>
      </c>
      <c r="Y13" s="40" t="s">
        <v>92</v>
      </c>
      <c r="Z13" s="50"/>
      <c r="AA13" s="49"/>
      <c r="AB13" s="43" t="str">
        <f t="shared" si="7"/>
        <v/>
      </c>
      <c r="AC13" s="44">
        <f t="shared" si="4"/>
        <v>5</v>
      </c>
      <c r="AD13" s="132" t="str">
        <f t="shared" si="8"/>
        <v>V</v>
      </c>
      <c r="AE13">
        <f t="shared" si="9"/>
        <v>5</v>
      </c>
      <c r="AF13">
        <f t="shared" si="10"/>
        <v>5.0005300000000004</v>
      </c>
      <c r="AG13">
        <f t="shared" si="11"/>
        <v>4.9994699999999996</v>
      </c>
      <c r="AH13">
        <f t="shared" si="12"/>
        <v>1</v>
      </c>
      <c r="AI13">
        <f t="shared" si="13"/>
        <v>1</v>
      </c>
      <c r="AJ13">
        <f t="shared" si="14"/>
        <v>1</v>
      </c>
    </row>
    <row r="14" spans="1:36" x14ac:dyDescent="0.25">
      <c r="A14" s="13"/>
      <c r="B14" s="148" t="str">
        <f t="shared" si="0"/>
        <v>60 V</v>
      </c>
      <c r="C14" s="149" t="str">
        <f t="shared" si="1"/>
        <v xml:space="preserve">50 VDC </v>
      </c>
      <c r="D14" s="150" t="s">
        <v>2212</v>
      </c>
      <c r="E14" s="151" t="str">
        <f t="shared" si="2"/>
        <v>49.9947VDC</v>
      </c>
      <c r="F14" s="151" t="str">
        <f t="shared" si="3"/>
        <v>50.0053VDC</v>
      </c>
      <c r="G14" s="152" t="str">
        <f>IF(D14&lt;&gt;"",'Unc. Calculator'!S19,"")</f>
        <v>3.9 mV</v>
      </c>
      <c r="H14" s="143"/>
      <c r="I14" s="92"/>
      <c r="J14" s="45"/>
      <c r="K14" s="46"/>
      <c r="L14" s="47"/>
      <c r="M14" s="47"/>
      <c r="N14" s="47"/>
      <c r="O14" s="48"/>
      <c r="P14" s="8"/>
      <c r="Q14" s="33" t="s">
        <v>2194</v>
      </c>
      <c r="R14" s="34" t="s">
        <v>2211</v>
      </c>
      <c r="S14" s="35" t="s">
        <v>16</v>
      </c>
      <c r="T14" s="36" t="s">
        <v>2209</v>
      </c>
      <c r="U14" s="37" t="s">
        <v>2212</v>
      </c>
      <c r="V14" s="38">
        <f>(0.0001*U14)+0.0003</f>
        <v>5.3E-3</v>
      </c>
      <c r="W14" s="39" t="str">
        <f t="shared" si="5"/>
        <v>50.0053</v>
      </c>
      <c r="X14" s="39" t="str">
        <f t="shared" si="6"/>
        <v>49.9947</v>
      </c>
      <c r="Y14" s="40" t="s">
        <v>92</v>
      </c>
      <c r="Z14" s="50"/>
      <c r="AA14" s="49"/>
      <c r="AB14" s="43" t="str">
        <f t="shared" si="7"/>
        <v/>
      </c>
      <c r="AC14" s="44">
        <f t="shared" si="4"/>
        <v>50</v>
      </c>
      <c r="AD14" s="132" t="str">
        <f t="shared" si="8"/>
        <v>V</v>
      </c>
      <c r="AE14">
        <f t="shared" si="9"/>
        <v>50</v>
      </c>
      <c r="AF14">
        <f t="shared" si="10"/>
        <v>50.005299999999998</v>
      </c>
      <c r="AG14">
        <f t="shared" si="11"/>
        <v>49.994700000000002</v>
      </c>
      <c r="AH14">
        <f t="shared" si="12"/>
        <v>1</v>
      </c>
      <c r="AI14">
        <f t="shared" si="13"/>
        <v>1</v>
      </c>
      <c r="AJ14">
        <f t="shared" si="14"/>
        <v>1</v>
      </c>
    </row>
    <row r="15" spans="1:36" x14ac:dyDescent="0.25">
      <c r="A15" s="158"/>
      <c r="B15" s="153" t="str">
        <f t="shared" si="0"/>
        <v>600 V</v>
      </c>
      <c r="C15" s="154" t="str">
        <f t="shared" si="1"/>
        <v xml:space="preserve">500 VDC </v>
      </c>
      <c r="D15" s="155" t="s">
        <v>2214</v>
      </c>
      <c r="E15" s="156" t="str">
        <f t="shared" si="2"/>
        <v>499.947VDC</v>
      </c>
      <c r="F15" s="156" t="str">
        <f t="shared" si="3"/>
        <v>500.053VDC</v>
      </c>
      <c r="G15" s="157" t="str">
        <f>IF(D15&lt;&gt;"",'Unc. Calculator'!S20,"")</f>
        <v>34 mV</v>
      </c>
      <c r="H15" s="143"/>
      <c r="I15" s="92"/>
      <c r="J15" s="45"/>
      <c r="K15" s="46"/>
      <c r="L15" s="47"/>
      <c r="M15" s="47"/>
      <c r="N15" s="47"/>
      <c r="O15" s="48"/>
      <c r="P15" s="8"/>
      <c r="Q15" s="33" t="s">
        <v>2197</v>
      </c>
      <c r="R15" s="34" t="s">
        <v>2213</v>
      </c>
      <c r="S15" s="35" t="s">
        <v>16</v>
      </c>
      <c r="T15" s="36" t="s">
        <v>2209</v>
      </c>
      <c r="U15" s="37" t="s">
        <v>2214</v>
      </c>
      <c r="V15" s="38">
        <f>(0.0001*U15)+0.003</f>
        <v>5.3000000000000005E-2</v>
      </c>
      <c r="W15" s="39" t="str">
        <f t="shared" si="5"/>
        <v>500.053</v>
      </c>
      <c r="X15" s="39" t="str">
        <f t="shared" si="6"/>
        <v>499.947</v>
      </c>
      <c r="Y15" s="40" t="s">
        <v>92</v>
      </c>
      <c r="Z15" s="50"/>
      <c r="AA15" s="49"/>
      <c r="AB15" s="43" t="str">
        <f t="shared" si="7"/>
        <v/>
      </c>
      <c r="AC15" s="44">
        <f t="shared" si="4"/>
        <v>500</v>
      </c>
      <c r="AD15" s="132" t="str">
        <f t="shared" si="8"/>
        <v>V</v>
      </c>
      <c r="AE15">
        <f t="shared" si="9"/>
        <v>500</v>
      </c>
      <c r="AF15">
        <f t="shared" si="10"/>
        <v>500.053</v>
      </c>
      <c r="AG15">
        <f t="shared" si="11"/>
        <v>499.947</v>
      </c>
      <c r="AH15">
        <f t="shared" si="12"/>
        <v>1</v>
      </c>
      <c r="AI15">
        <f t="shared" si="13"/>
        <v>1</v>
      </c>
      <c r="AJ15">
        <f t="shared" si="14"/>
        <v>1</v>
      </c>
    </row>
    <row r="16" spans="1:36" x14ac:dyDescent="0.25">
      <c r="A16" s="13"/>
      <c r="B16" s="148" t="str">
        <f t="shared" si="0"/>
        <v xml:space="preserve"> </v>
      </c>
      <c r="C16" s="149" t="str">
        <f t="shared" si="1"/>
        <v xml:space="preserve"> 0 </v>
      </c>
      <c r="D16" s="163"/>
      <c r="E16" s="151" t="str">
        <f t="shared" si="2"/>
        <v>00</v>
      </c>
      <c r="F16" s="151" t="str">
        <f t="shared" si="3"/>
        <v>00</v>
      </c>
      <c r="G16" s="152" t="str">
        <f>IF(D16&lt;&gt;"",'Unc. Calculator'!S21,"")</f>
        <v/>
      </c>
      <c r="H16" s="143"/>
      <c r="I16" s="92"/>
      <c r="J16" s="45"/>
      <c r="K16" s="46"/>
      <c r="L16" s="47"/>
      <c r="M16" s="47"/>
      <c r="N16" s="47"/>
      <c r="O16" s="48"/>
      <c r="P16" s="8"/>
      <c r="Q16" s="33"/>
      <c r="R16" s="34"/>
      <c r="S16" s="35"/>
      <c r="T16" s="36"/>
      <c r="U16" s="37"/>
      <c r="V16" s="49"/>
      <c r="W16" s="39">
        <f t="shared" si="5"/>
        <v>0</v>
      </c>
      <c r="X16" s="39">
        <f t="shared" si="6"/>
        <v>0</v>
      </c>
      <c r="Y16" s="40" t="s">
        <v>92</v>
      </c>
      <c r="Z16" s="50"/>
      <c r="AA16" s="49"/>
      <c r="AB16" s="43" t="str">
        <f t="shared" si="7"/>
        <v/>
      </c>
      <c r="AC16" s="44">
        <f t="shared" si="4"/>
        <v>0</v>
      </c>
      <c r="AD16" s="132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1</v>
      </c>
      <c r="AI16">
        <f t="shared" si="13"/>
        <v>1</v>
      </c>
      <c r="AJ16">
        <f t="shared" si="14"/>
        <v>1</v>
      </c>
    </row>
    <row r="17" spans="1:36" x14ac:dyDescent="0.25">
      <c r="A17" s="158"/>
      <c r="B17" s="153" t="str">
        <f t="shared" si="0"/>
        <v xml:space="preserve"> </v>
      </c>
      <c r="C17" s="154" t="str">
        <f t="shared" si="1"/>
        <v xml:space="preserve"> 0 </v>
      </c>
      <c r="D17" s="164"/>
      <c r="E17" s="156" t="str">
        <f t="shared" si="2"/>
        <v>00</v>
      </c>
      <c r="F17" s="156" t="str">
        <f t="shared" si="3"/>
        <v>00</v>
      </c>
      <c r="G17" s="157" t="str">
        <f>IF(D17&lt;&gt;"",'Unc. Calculator'!S22,"")</f>
        <v/>
      </c>
      <c r="H17" s="143"/>
      <c r="I17" s="92"/>
      <c r="J17" s="45"/>
      <c r="K17" s="46"/>
      <c r="L17" s="47"/>
      <c r="M17" s="47"/>
      <c r="N17" s="47"/>
      <c r="O17" s="48"/>
      <c r="P17" s="8"/>
      <c r="Q17" s="33"/>
      <c r="R17" s="34"/>
      <c r="S17" s="35"/>
      <c r="T17" s="36"/>
      <c r="U17" s="37"/>
      <c r="V17" s="49"/>
      <c r="W17" s="39">
        <f t="shared" si="5"/>
        <v>0</v>
      </c>
      <c r="X17" s="39">
        <f t="shared" si="6"/>
        <v>0</v>
      </c>
      <c r="Y17" s="40" t="s">
        <v>92</v>
      </c>
      <c r="Z17" s="50"/>
      <c r="AA17" s="49"/>
      <c r="AB17" s="43" t="str">
        <f t="shared" si="7"/>
        <v/>
      </c>
      <c r="AC17" s="44">
        <f t="shared" si="4"/>
        <v>0</v>
      </c>
      <c r="AD17" s="132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1</v>
      </c>
      <c r="AI17">
        <f t="shared" si="13"/>
        <v>1</v>
      </c>
      <c r="AJ17">
        <f t="shared" si="14"/>
        <v>1</v>
      </c>
    </row>
    <row r="18" spans="1:36" x14ac:dyDescent="0.25">
      <c r="A18" s="13"/>
      <c r="B18" s="148" t="str">
        <f t="shared" si="0"/>
        <v xml:space="preserve"> </v>
      </c>
      <c r="C18" s="149" t="str">
        <f t="shared" si="1"/>
        <v xml:space="preserve"> 0 </v>
      </c>
      <c r="D18" s="163"/>
      <c r="E18" s="151" t="str">
        <f t="shared" si="2"/>
        <v>00</v>
      </c>
      <c r="F18" s="151" t="str">
        <f t="shared" si="3"/>
        <v>00</v>
      </c>
      <c r="G18" s="152" t="str">
        <f>IF(D18&lt;&gt;"",'Unc. Calculator'!S23,"")</f>
        <v/>
      </c>
      <c r="H18" s="143"/>
      <c r="I18" s="92"/>
      <c r="J18" s="45"/>
      <c r="K18" s="46"/>
      <c r="L18" s="47"/>
      <c r="M18" s="47"/>
      <c r="N18" s="47"/>
      <c r="O18" s="48"/>
      <c r="P18" s="8"/>
      <c r="Q18" s="33"/>
      <c r="R18" s="34"/>
      <c r="S18" s="35"/>
      <c r="T18" s="36"/>
      <c r="U18" s="37"/>
      <c r="V18" s="49"/>
      <c r="W18" s="39">
        <f t="shared" si="5"/>
        <v>0</v>
      </c>
      <c r="X18" s="39">
        <f t="shared" si="6"/>
        <v>0</v>
      </c>
      <c r="Y18" s="40" t="s">
        <v>92</v>
      </c>
      <c r="Z18" s="50"/>
      <c r="AA18" s="49"/>
      <c r="AB18" s="43" t="str">
        <f t="shared" si="7"/>
        <v/>
      </c>
      <c r="AC18" s="44">
        <f t="shared" si="4"/>
        <v>0</v>
      </c>
      <c r="AD18" s="132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1</v>
      </c>
      <c r="AI18">
        <f t="shared" si="13"/>
        <v>1</v>
      </c>
      <c r="AJ18">
        <f t="shared" si="14"/>
        <v>1</v>
      </c>
    </row>
    <row r="19" spans="1:36" x14ac:dyDescent="0.25">
      <c r="A19" s="158"/>
      <c r="B19" s="153" t="str">
        <f t="shared" si="0"/>
        <v xml:space="preserve"> </v>
      </c>
      <c r="C19" s="154" t="str">
        <f t="shared" si="1"/>
        <v xml:space="preserve"> 0 </v>
      </c>
      <c r="D19" s="164"/>
      <c r="E19" s="156" t="str">
        <f t="shared" si="2"/>
        <v>00</v>
      </c>
      <c r="F19" s="156" t="str">
        <f t="shared" si="3"/>
        <v>00</v>
      </c>
      <c r="G19" s="157" t="str">
        <f>IF(D19&lt;&gt;"",'Unc. Calculator'!S24,"")</f>
        <v/>
      </c>
      <c r="H19" s="143"/>
      <c r="I19" s="92"/>
      <c r="J19" s="45"/>
      <c r="K19" s="46"/>
      <c r="L19" s="47"/>
      <c r="M19" s="47"/>
      <c r="N19" s="47"/>
      <c r="O19" s="48"/>
      <c r="P19" s="8"/>
      <c r="Q19" s="33"/>
      <c r="R19" s="34"/>
      <c r="S19" s="35"/>
      <c r="T19" s="36"/>
      <c r="U19" s="37"/>
      <c r="V19" s="49"/>
      <c r="W19" s="39">
        <f t="shared" si="5"/>
        <v>0</v>
      </c>
      <c r="X19" s="39">
        <f t="shared" si="6"/>
        <v>0</v>
      </c>
      <c r="Y19" s="40" t="s">
        <v>92</v>
      </c>
      <c r="Z19" s="50"/>
      <c r="AA19" s="49"/>
      <c r="AB19" s="43" t="str">
        <f t="shared" si="7"/>
        <v/>
      </c>
      <c r="AC19" s="44">
        <f t="shared" si="4"/>
        <v>0</v>
      </c>
      <c r="AD19" s="132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1</v>
      </c>
      <c r="AI19">
        <f t="shared" si="13"/>
        <v>1</v>
      </c>
      <c r="AJ19">
        <f t="shared" si="14"/>
        <v>1</v>
      </c>
    </row>
    <row r="20" spans="1:36" x14ac:dyDescent="0.25">
      <c r="A20" s="13"/>
      <c r="B20" s="148" t="str">
        <f t="shared" si="0"/>
        <v xml:space="preserve"> </v>
      </c>
      <c r="C20" s="149" t="str">
        <f t="shared" si="1"/>
        <v xml:space="preserve"> 0 </v>
      </c>
      <c r="D20" s="163"/>
      <c r="E20" s="151" t="str">
        <f t="shared" si="2"/>
        <v>00</v>
      </c>
      <c r="F20" s="151" t="str">
        <f t="shared" si="3"/>
        <v>00</v>
      </c>
      <c r="G20" s="152" t="str">
        <f>IF(D20&lt;&gt;"",'Unc. Calculator'!S25,"")</f>
        <v/>
      </c>
      <c r="H20" s="143"/>
      <c r="I20" s="92"/>
      <c r="J20" s="45"/>
      <c r="K20" s="46"/>
      <c r="L20" s="47"/>
      <c r="M20" s="47"/>
      <c r="N20" s="47"/>
      <c r="O20" s="48"/>
      <c r="P20" s="8"/>
      <c r="Q20" s="33"/>
      <c r="R20" s="34"/>
      <c r="S20" s="35"/>
      <c r="T20" s="36"/>
      <c r="U20" s="37"/>
      <c r="V20" s="49"/>
      <c r="W20" s="39">
        <f t="shared" si="5"/>
        <v>0</v>
      </c>
      <c r="X20" s="39">
        <f t="shared" si="6"/>
        <v>0</v>
      </c>
      <c r="Y20" s="40" t="s">
        <v>92</v>
      </c>
      <c r="Z20" s="50"/>
      <c r="AA20" s="49"/>
      <c r="AB20" s="43" t="str">
        <f t="shared" si="7"/>
        <v/>
      </c>
      <c r="AC20" s="44">
        <f t="shared" si="4"/>
        <v>0</v>
      </c>
      <c r="AD20" s="132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1</v>
      </c>
      <c r="AI20">
        <f t="shared" si="13"/>
        <v>1</v>
      </c>
      <c r="AJ20">
        <f t="shared" si="14"/>
        <v>1</v>
      </c>
    </row>
    <row r="21" spans="1:36" x14ac:dyDescent="0.25">
      <c r="A21" s="158"/>
      <c r="B21" s="153" t="str">
        <f t="shared" si="0"/>
        <v xml:space="preserve"> </v>
      </c>
      <c r="C21" s="154" t="str">
        <f t="shared" si="1"/>
        <v xml:space="preserve"> 0 </v>
      </c>
      <c r="D21" s="164"/>
      <c r="E21" s="156" t="str">
        <f t="shared" si="2"/>
        <v>00</v>
      </c>
      <c r="F21" s="156" t="str">
        <f t="shared" si="3"/>
        <v>00</v>
      </c>
      <c r="G21" s="157" t="str">
        <f>IF(D21&lt;&gt;"",'Unc. Calculator'!S26,"")</f>
        <v/>
      </c>
      <c r="H21" s="143"/>
      <c r="I21" s="92"/>
      <c r="J21" s="45"/>
      <c r="K21" s="46"/>
      <c r="L21" s="47"/>
      <c r="M21" s="47"/>
      <c r="N21" s="47"/>
      <c r="O21" s="48"/>
      <c r="P21" s="8"/>
      <c r="Q21" s="33"/>
      <c r="R21" s="34"/>
      <c r="S21" s="35"/>
      <c r="T21" s="36"/>
      <c r="U21" s="37"/>
      <c r="V21" s="49"/>
      <c r="W21" s="39">
        <f t="shared" si="5"/>
        <v>0</v>
      </c>
      <c r="X21" s="39">
        <f t="shared" si="6"/>
        <v>0</v>
      </c>
      <c r="Y21" s="40" t="s">
        <v>92</v>
      </c>
      <c r="Z21" s="50"/>
      <c r="AA21" s="49"/>
      <c r="AB21" s="43" t="str">
        <f t="shared" si="7"/>
        <v/>
      </c>
      <c r="AC21" s="44">
        <f t="shared" si="4"/>
        <v>0</v>
      </c>
      <c r="AD21" s="132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1</v>
      </c>
      <c r="AI21">
        <f t="shared" si="13"/>
        <v>1</v>
      </c>
      <c r="AJ21">
        <f t="shared" si="14"/>
        <v>1</v>
      </c>
    </row>
    <row r="22" spans="1:36" x14ac:dyDescent="0.25">
      <c r="A22" s="13"/>
      <c r="B22" s="148" t="str">
        <f t="shared" si="0"/>
        <v xml:space="preserve"> </v>
      </c>
      <c r="C22" s="149" t="str">
        <f t="shared" si="1"/>
        <v xml:space="preserve"> 0 </v>
      </c>
      <c r="D22" s="163"/>
      <c r="E22" s="151" t="str">
        <f t="shared" si="2"/>
        <v>00</v>
      </c>
      <c r="F22" s="151" t="str">
        <f t="shared" si="3"/>
        <v>00</v>
      </c>
      <c r="G22" s="152" t="str">
        <f>IF(D22&lt;&gt;"",'Unc. Calculator'!S27,"")</f>
        <v/>
      </c>
      <c r="H22" s="143"/>
      <c r="I22" s="92"/>
      <c r="J22" s="45"/>
      <c r="K22" s="46"/>
      <c r="L22" s="47"/>
      <c r="M22" s="47"/>
      <c r="N22" s="47"/>
      <c r="O22" s="48"/>
      <c r="P22" s="8"/>
      <c r="Q22" s="33"/>
      <c r="R22" s="34"/>
      <c r="S22" s="35"/>
      <c r="T22" s="36"/>
      <c r="U22" s="37"/>
      <c r="V22" s="49"/>
      <c r="W22" s="39">
        <f t="shared" si="5"/>
        <v>0</v>
      </c>
      <c r="X22" s="39">
        <f t="shared" si="6"/>
        <v>0</v>
      </c>
      <c r="Y22" s="40" t="s">
        <v>92</v>
      </c>
      <c r="Z22" s="50"/>
      <c r="AA22" s="49"/>
      <c r="AB22" s="43" t="str">
        <f t="shared" si="7"/>
        <v/>
      </c>
      <c r="AC22" s="44">
        <f t="shared" si="4"/>
        <v>0</v>
      </c>
      <c r="AD22" s="13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1</v>
      </c>
      <c r="AI22">
        <f t="shared" si="13"/>
        <v>1</v>
      </c>
      <c r="AJ22">
        <f t="shared" si="14"/>
        <v>1</v>
      </c>
    </row>
    <row r="23" spans="1:36" x14ac:dyDescent="0.25">
      <c r="A23" s="158"/>
      <c r="B23" s="153" t="str">
        <f t="shared" si="0"/>
        <v xml:space="preserve"> </v>
      </c>
      <c r="C23" s="154" t="str">
        <f t="shared" si="1"/>
        <v xml:space="preserve"> 0 </v>
      </c>
      <c r="D23" s="164"/>
      <c r="E23" s="156" t="str">
        <f t="shared" si="2"/>
        <v>00</v>
      </c>
      <c r="F23" s="156" t="str">
        <f t="shared" si="3"/>
        <v>00</v>
      </c>
      <c r="G23" s="157" t="str">
        <f>IF(D23&lt;&gt;"",'Unc. Calculator'!S28,"")</f>
        <v/>
      </c>
      <c r="H23" s="143"/>
      <c r="I23" s="92"/>
      <c r="J23" s="45"/>
      <c r="K23" s="46"/>
      <c r="L23" s="47"/>
      <c r="M23" s="47"/>
      <c r="N23" s="47"/>
      <c r="O23" s="48"/>
      <c r="P23" s="8"/>
      <c r="Q23" s="33"/>
      <c r="R23" s="34"/>
      <c r="S23" s="35"/>
      <c r="T23" s="36"/>
      <c r="U23" s="37"/>
      <c r="V23" s="49"/>
      <c r="W23" s="39">
        <f>IF(Q23&lt;&gt;"",TEXT(U23+V23,Q23),U23+V23)</f>
        <v>0</v>
      </c>
      <c r="X23" s="39">
        <f>IF(Q23&lt;&gt;"",TEXT(U23-V23,Q23),U23-V23)</f>
        <v>0</v>
      </c>
      <c r="Y23" s="40" t="s">
        <v>92</v>
      </c>
      <c r="Z23" s="50"/>
      <c r="AA23" s="49"/>
      <c r="AB23" s="43" t="str">
        <f t="shared" si="7"/>
        <v/>
      </c>
      <c r="AC23" s="44">
        <f t="shared" si="4"/>
        <v>0</v>
      </c>
      <c r="AD23" s="132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1</v>
      </c>
      <c r="AI23">
        <f t="shared" si="13"/>
        <v>1</v>
      </c>
      <c r="AJ23">
        <f t="shared" si="14"/>
        <v>1</v>
      </c>
    </row>
    <row r="24" spans="1:36" x14ac:dyDescent="0.25">
      <c r="A24" s="13"/>
      <c r="B24" s="148" t="str">
        <f t="shared" si="0"/>
        <v xml:space="preserve"> </v>
      </c>
      <c r="C24" s="149" t="str">
        <f t="shared" si="1"/>
        <v xml:space="preserve"> 0 </v>
      </c>
      <c r="D24" s="163"/>
      <c r="E24" s="151" t="str">
        <f t="shared" si="2"/>
        <v>00</v>
      </c>
      <c r="F24" s="151" t="str">
        <f t="shared" si="3"/>
        <v>00</v>
      </c>
      <c r="G24" s="152" t="str">
        <f>IF(D24&lt;&gt;"",'Unc. Calculator'!S29,"")</f>
        <v/>
      </c>
      <c r="H24" s="143"/>
      <c r="I24" s="92"/>
      <c r="J24" s="45"/>
      <c r="K24" s="46"/>
      <c r="L24" s="47"/>
      <c r="M24" s="47"/>
      <c r="N24" s="47"/>
      <c r="O24" s="48"/>
      <c r="P24" s="8"/>
      <c r="Q24" s="33"/>
      <c r="R24" s="34"/>
      <c r="S24" s="35"/>
      <c r="T24" s="36"/>
      <c r="U24" s="37"/>
      <c r="V24" s="49"/>
      <c r="W24" s="39">
        <f t="shared" si="5"/>
        <v>0</v>
      </c>
      <c r="X24" s="39">
        <f t="shared" si="6"/>
        <v>0</v>
      </c>
      <c r="Y24" s="40" t="s">
        <v>92</v>
      </c>
      <c r="Z24" s="50"/>
      <c r="AA24" s="49"/>
      <c r="AB24" s="43" t="str">
        <f t="shared" si="7"/>
        <v/>
      </c>
      <c r="AC24" s="44">
        <f t="shared" si="4"/>
        <v>0</v>
      </c>
      <c r="AD24" s="132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1</v>
      </c>
      <c r="AI24">
        <f t="shared" si="13"/>
        <v>1</v>
      </c>
      <c r="AJ24">
        <f t="shared" si="14"/>
        <v>1</v>
      </c>
    </row>
    <row r="25" spans="1:36" x14ac:dyDescent="0.25">
      <c r="A25" s="158"/>
      <c r="B25" s="153" t="str">
        <f t="shared" si="0"/>
        <v xml:space="preserve"> </v>
      </c>
      <c r="C25" s="154" t="str">
        <f t="shared" si="1"/>
        <v xml:space="preserve"> 0 </v>
      </c>
      <c r="D25" s="164"/>
      <c r="E25" s="156" t="str">
        <f t="shared" si="2"/>
        <v>00</v>
      </c>
      <c r="F25" s="156" t="str">
        <f t="shared" si="3"/>
        <v>00</v>
      </c>
      <c r="G25" s="157" t="str">
        <f>IF(D25&lt;&gt;"",'Unc. Calculator'!S30,"")</f>
        <v/>
      </c>
      <c r="H25" s="143"/>
      <c r="I25" s="92"/>
      <c r="J25" s="45"/>
      <c r="K25" s="46"/>
      <c r="L25" s="47"/>
      <c r="M25" s="47"/>
      <c r="N25" s="47"/>
      <c r="O25" s="48"/>
      <c r="P25" s="8"/>
      <c r="Q25" s="51"/>
      <c r="R25" s="34"/>
      <c r="S25" s="10"/>
      <c r="T25" s="36"/>
      <c r="U25" s="37"/>
      <c r="V25" s="49"/>
      <c r="W25" s="39">
        <f t="shared" si="5"/>
        <v>0</v>
      </c>
      <c r="X25" s="39">
        <f t="shared" si="6"/>
        <v>0</v>
      </c>
      <c r="Y25" s="40" t="s">
        <v>92</v>
      </c>
      <c r="Z25" s="50"/>
      <c r="AA25" s="49"/>
      <c r="AB25" s="43" t="str">
        <f t="shared" si="7"/>
        <v/>
      </c>
      <c r="AC25" s="44">
        <f t="shared" si="4"/>
        <v>0</v>
      </c>
      <c r="AD25" s="132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1</v>
      </c>
      <c r="AI25">
        <f t="shared" si="13"/>
        <v>1</v>
      </c>
      <c r="AJ25">
        <f t="shared" si="14"/>
        <v>1</v>
      </c>
    </row>
    <row r="26" spans="1:36" x14ac:dyDescent="0.25">
      <c r="A26" s="13"/>
      <c r="B26" s="148" t="str">
        <f t="shared" si="0"/>
        <v xml:space="preserve"> </v>
      </c>
      <c r="C26" s="149" t="str">
        <f t="shared" si="1"/>
        <v xml:space="preserve"> 0 </v>
      </c>
      <c r="D26" s="163"/>
      <c r="E26" s="151" t="str">
        <f t="shared" si="2"/>
        <v>00</v>
      </c>
      <c r="F26" s="151" t="str">
        <f t="shared" si="3"/>
        <v>00</v>
      </c>
      <c r="G26" s="152" t="str">
        <f>IF(D26&lt;&gt;"",'Unc. Calculator'!S31,"")</f>
        <v/>
      </c>
      <c r="H26" s="143"/>
      <c r="I26" s="92"/>
      <c r="J26" s="45"/>
      <c r="K26" s="46"/>
      <c r="L26" s="47"/>
      <c r="M26" s="47"/>
      <c r="N26" s="47"/>
      <c r="O26" s="48"/>
      <c r="P26" s="8"/>
      <c r="Q26" s="51"/>
      <c r="R26" s="34"/>
      <c r="S26" s="10"/>
      <c r="T26" s="36"/>
      <c r="U26" s="37"/>
      <c r="V26" s="49"/>
      <c r="W26" s="39">
        <f t="shared" si="5"/>
        <v>0</v>
      </c>
      <c r="X26" s="39">
        <f t="shared" si="6"/>
        <v>0</v>
      </c>
      <c r="Y26" s="40" t="s">
        <v>92</v>
      </c>
      <c r="Z26" s="50"/>
      <c r="AA26" s="49"/>
      <c r="AB26" s="43" t="str">
        <f t="shared" si="7"/>
        <v/>
      </c>
      <c r="AC26" s="44">
        <f t="shared" si="4"/>
        <v>0</v>
      </c>
      <c r="AD26" s="132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1</v>
      </c>
      <c r="AI26">
        <f t="shared" si="13"/>
        <v>1</v>
      </c>
      <c r="AJ26">
        <f t="shared" si="14"/>
        <v>1</v>
      </c>
    </row>
    <row r="27" spans="1:36" x14ac:dyDescent="0.25">
      <c r="A27" s="158"/>
      <c r="B27" s="153" t="str">
        <f t="shared" ref="B27:B55" si="16">IF(P27="",CONCATENATE(R27,Y27,S27),CONCATENATE(R27,Y27,P27))</f>
        <v xml:space="preserve"> </v>
      </c>
      <c r="C27" s="154" t="str">
        <f t="shared" ref="C27:C55" si="17">IF(ISERROR(SEARCH("Hz",AD27)),CONCATENATE(U27," ",AD27,T27," ",AB27),CONCATENATE(AB27," ","@"," ",U27,AD27))</f>
        <v xml:space="preserve"> 0 </v>
      </c>
      <c r="D27" s="164"/>
      <c r="E27" s="156" t="str">
        <f t="shared" ref="E27:E55" si="18">CONCATENATE(X27,AD27,T27)</f>
        <v>00</v>
      </c>
      <c r="F27" s="156" t="str">
        <f t="shared" ref="F27:F55" si="19">CONCATENATE(W27,AD27,T27)</f>
        <v>00</v>
      </c>
      <c r="G27" s="157" t="str">
        <f>IF(D27&lt;&gt;"",'Unc. Calculator'!S32,"")</f>
        <v/>
      </c>
      <c r="H27" s="143"/>
      <c r="I27" s="92"/>
      <c r="J27" s="45"/>
      <c r="K27" s="46"/>
      <c r="L27" s="47"/>
      <c r="M27" s="47"/>
      <c r="N27" s="47"/>
      <c r="O27" s="48"/>
      <c r="P27" s="8"/>
      <c r="Q27" s="51"/>
      <c r="R27" s="34"/>
      <c r="S27" s="10"/>
      <c r="T27" s="36"/>
      <c r="U27" s="37"/>
      <c r="V27" s="49"/>
      <c r="W27" s="39">
        <f t="shared" si="5"/>
        <v>0</v>
      </c>
      <c r="X27" s="39">
        <f t="shared" si="6"/>
        <v>0</v>
      </c>
      <c r="Y27" s="40" t="s">
        <v>92</v>
      </c>
      <c r="Z27" s="50"/>
      <c r="AA27" s="49"/>
      <c r="AB27" s="43" t="str">
        <f t="shared" si="7"/>
        <v/>
      </c>
      <c r="AC27" s="44">
        <f t="shared" si="4"/>
        <v>0</v>
      </c>
      <c r="AD27" s="132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1</v>
      </c>
      <c r="AI27">
        <f t="shared" si="13"/>
        <v>1</v>
      </c>
      <c r="AJ27">
        <f t="shared" si="14"/>
        <v>1</v>
      </c>
    </row>
    <row r="28" spans="1:36" x14ac:dyDescent="0.25">
      <c r="A28" s="13"/>
      <c r="B28" s="148" t="str">
        <f t="shared" si="16"/>
        <v xml:space="preserve"> </v>
      </c>
      <c r="C28" s="149" t="str">
        <f t="shared" si="17"/>
        <v xml:space="preserve"> 0 </v>
      </c>
      <c r="D28" s="163"/>
      <c r="E28" s="151" t="str">
        <f t="shared" si="18"/>
        <v>00</v>
      </c>
      <c r="F28" s="151" t="str">
        <f t="shared" si="19"/>
        <v>00</v>
      </c>
      <c r="G28" s="152" t="str">
        <f>IF(D28&lt;&gt;"",'Unc. Calculator'!S33,"")</f>
        <v/>
      </c>
      <c r="H28" s="143"/>
      <c r="I28" s="92"/>
      <c r="J28" s="45"/>
      <c r="K28" s="46"/>
      <c r="L28" s="47"/>
      <c r="M28" s="47"/>
      <c r="N28" s="47"/>
      <c r="O28" s="48"/>
      <c r="P28" s="8"/>
      <c r="Q28" s="51"/>
      <c r="R28" s="34"/>
      <c r="S28" s="10"/>
      <c r="T28" s="36"/>
      <c r="U28" s="37"/>
      <c r="V28" s="49"/>
      <c r="W28" s="39">
        <f t="shared" si="5"/>
        <v>0</v>
      </c>
      <c r="X28" s="39">
        <f t="shared" si="6"/>
        <v>0</v>
      </c>
      <c r="Y28" s="40" t="s">
        <v>92</v>
      </c>
      <c r="Z28" s="50"/>
      <c r="AA28" s="49"/>
      <c r="AB28" s="43" t="str">
        <f t="shared" si="7"/>
        <v/>
      </c>
      <c r="AC28" s="44">
        <f t="shared" si="4"/>
        <v>0</v>
      </c>
      <c r="AD28" s="132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1</v>
      </c>
      <c r="AI28">
        <f t="shared" si="13"/>
        <v>1</v>
      </c>
      <c r="AJ28">
        <f t="shared" si="14"/>
        <v>1</v>
      </c>
    </row>
    <row r="29" spans="1:36" x14ac:dyDescent="0.25">
      <c r="A29" s="158"/>
      <c r="B29" s="153" t="str">
        <f t="shared" si="16"/>
        <v xml:space="preserve"> </v>
      </c>
      <c r="C29" s="154" t="str">
        <f t="shared" si="17"/>
        <v xml:space="preserve"> 0 </v>
      </c>
      <c r="D29" s="164"/>
      <c r="E29" s="156" t="str">
        <f t="shared" si="18"/>
        <v>00</v>
      </c>
      <c r="F29" s="156" t="str">
        <f t="shared" si="19"/>
        <v>00</v>
      </c>
      <c r="G29" s="157" t="str">
        <f>IF(D29&lt;&gt;"",'Unc. Calculator'!S34,"")</f>
        <v/>
      </c>
      <c r="H29" s="143"/>
      <c r="I29" s="92"/>
      <c r="J29" s="45"/>
      <c r="K29" s="46"/>
      <c r="L29" s="47"/>
      <c r="M29" s="47"/>
      <c r="N29" s="47"/>
      <c r="O29" s="48"/>
      <c r="P29" s="8"/>
      <c r="Q29" s="51"/>
      <c r="R29" s="34"/>
      <c r="S29" s="10"/>
      <c r="T29" s="36"/>
      <c r="U29" s="37"/>
      <c r="V29" s="49"/>
      <c r="W29" s="39">
        <f t="shared" si="5"/>
        <v>0</v>
      </c>
      <c r="X29" s="39">
        <f t="shared" si="6"/>
        <v>0</v>
      </c>
      <c r="Y29" s="40" t="s">
        <v>92</v>
      </c>
      <c r="Z29" s="50"/>
      <c r="AA29" s="49"/>
      <c r="AB29" s="43" t="str">
        <f t="shared" si="7"/>
        <v/>
      </c>
      <c r="AC29" s="44">
        <f t="shared" si="4"/>
        <v>0</v>
      </c>
      <c r="AD29" s="132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1</v>
      </c>
      <c r="AI29">
        <f t="shared" si="13"/>
        <v>1</v>
      </c>
      <c r="AJ29">
        <f t="shared" si="14"/>
        <v>1</v>
      </c>
    </row>
    <row r="30" spans="1:36" x14ac:dyDescent="0.25">
      <c r="A30" s="13"/>
      <c r="B30" s="148" t="str">
        <f t="shared" si="16"/>
        <v xml:space="preserve"> </v>
      </c>
      <c r="C30" s="149" t="str">
        <f t="shared" si="17"/>
        <v xml:space="preserve"> 0 </v>
      </c>
      <c r="D30" s="163"/>
      <c r="E30" s="151" t="str">
        <f t="shared" si="18"/>
        <v>00</v>
      </c>
      <c r="F30" s="151" t="str">
        <f t="shared" si="19"/>
        <v>00</v>
      </c>
      <c r="G30" s="152" t="str">
        <f>IF(D30&lt;&gt;"",'Unc. Calculator'!S35,"")</f>
        <v/>
      </c>
      <c r="H30" s="143"/>
      <c r="I30" s="92"/>
      <c r="J30" s="45"/>
      <c r="K30" s="46"/>
      <c r="L30" s="47"/>
      <c r="M30" s="47"/>
      <c r="N30" s="47"/>
      <c r="O30" s="48"/>
      <c r="P30" s="8"/>
      <c r="Q30" s="51"/>
      <c r="R30" s="34"/>
      <c r="S30" s="10"/>
      <c r="T30" s="36"/>
      <c r="U30" s="37"/>
      <c r="V30" s="49"/>
      <c r="W30" s="39">
        <f t="shared" si="5"/>
        <v>0</v>
      </c>
      <c r="X30" s="39">
        <f t="shared" si="6"/>
        <v>0</v>
      </c>
      <c r="Y30" s="40" t="s">
        <v>92</v>
      </c>
      <c r="Z30" s="50"/>
      <c r="AA30" s="49"/>
      <c r="AB30" s="43" t="str">
        <f t="shared" si="7"/>
        <v/>
      </c>
      <c r="AC30" s="44">
        <f t="shared" si="4"/>
        <v>0</v>
      </c>
      <c r="AD30" s="132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1</v>
      </c>
      <c r="AI30">
        <f t="shared" si="13"/>
        <v>1</v>
      </c>
      <c r="AJ30">
        <f t="shared" si="14"/>
        <v>1</v>
      </c>
    </row>
    <row r="31" spans="1:36" x14ac:dyDescent="0.25">
      <c r="A31" s="158"/>
      <c r="B31" s="153" t="str">
        <f t="shared" si="16"/>
        <v xml:space="preserve"> </v>
      </c>
      <c r="C31" s="154" t="str">
        <f t="shared" si="17"/>
        <v xml:space="preserve"> 0 </v>
      </c>
      <c r="D31" s="164"/>
      <c r="E31" s="156" t="str">
        <f t="shared" si="18"/>
        <v>00</v>
      </c>
      <c r="F31" s="156" t="str">
        <f t="shared" si="19"/>
        <v>00</v>
      </c>
      <c r="G31" s="157" t="str">
        <f>IF(D31&lt;&gt;"",'Unc. Calculator'!S36,"")</f>
        <v/>
      </c>
      <c r="H31" s="143"/>
      <c r="I31" s="92"/>
      <c r="J31" s="45"/>
      <c r="K31" s="46"/>
      <c r="L31" s="47"/>
      <c r="M31" s="47"/>
      <c r="N31" s="47"/>
      <c r="O31" s="48"/>
      <c r="P31" s="8"/>
      <c r="Q31" s="51"/>
      <c r="R31" s="34"/>
      <c r="S31" s="10"/>
      <c r="T31" s="36"/>
      <c r="U31" s="37"/>
      <c r="V31" s="49"/>
      <c r="W31" s="39">
        <f t="shared" si="5"/>
        <v>0</v>
      </c>
      <c r="X31" s="39">
        <f t="shared" si="6"/>
        <v>0</v>
      </c>
      <c r="Y31" s="40" t="s">
        <v>92</v>
      </c>
      <c r="Z31" s="50"/>
      <c r="AA31" s="49"/>
      <c r="AB31" s="43" t="str">
        <f t="shared" si="7"/>
        <v/>
      </c>
      <c r="AC31" s="44">
        <f t="shared" si="4"/>
        <v>0</v>
      </c>
      <c r="AD31" s="132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1</v>
      </c>
      <c r="AI31">
        <f t="shared" si="13"/>
        <v>1</v>
      </c>
      <c r="AJ31">
        <f t="shared" si="14"/>
        <v>1</v>
      </c>
    </row>
    <row r="32" spans="1:36" x14ac:dyDescent="0.25">
      <c r="A32" s="13"/>
      <c r="B32" s="148" t="str">
        <f t="shared" si="16"/>
        <v xml:space="preserve"> </v>
      </c>
      <c r="C32" s="149" t="str">
        <f t="shared" si="17"/>
        <v xml:space="preserve"> 0 </v>
      </c>
      <c r="D32" s="163"/>
      <c r="E32" s="151" t="str">
        <f t="shared" ref="E32:E33" si="20">CONCATENATE(X32,AD32,T32)</f>
        <v>00</v>
      </c>
      <c r="F32" s="151" t="str">
        <f t="shared" ref="F32:F33" si="21">CONCATENATE(W32,AD32,T32)</f>
        <v>00</v>
      </c>
      <c r="G32" s="152" t="str">
        <f>IF(D32&lt;&gt;"",'Unc. Calculator'!S37,"")</f>
        <v/>
      </c>
      <c r="H32" s="143"/>
      <c r="I32" s="92"/>
      <c r="J32" s="45"/>
      <c r="K32" s="46"/>
      <c r="L32" s="47"/>
      <c r="M32" s="47"/>
      <c r="N32" s="47"/>
      <c r="O32" s="48"/>
      <c r="P32" s="8"/>
      <c r="Q32" s="51"/>
      <c r="R32" s="34"/>
      <c r="S32" s="10"/>
      <c r="T32" s="36"/>
      <c r="U32" s="37"/>
      <c r="V32" s="49"/>
      <c r="W32" s="39">
        <f t="shared" si="5"/>
        <v>0</v>
      </c>
      <c r="X32" s="39">
        <f t="shared" si="6"/>
        <v>0</v>
      </c>
      <c r="Y32" s="40" t="s">
        <v>92</v>
      </c>
      <c r="Z32" s="50"/>
      <c r="AA32" s="49"/>
      <c r="AB32" s="43" t="str">
        <f t="shared" si="7"/>
        <v/>
      </c>
      <c r="AC32" s="44">
        <f t="shared" si="4"/>
        <v>0</v>
      </c>
      <c r="AD32" s="132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1</v>
      </c>
      <c r="AI32">
        <f t="shared" si="13"/>
        <v>1</v>
      </c>
      <c r="AJ32">
        <f t="shared" si="14"/>
        <v>1</v>
      </c>
    </row>
    <row r="33" spans="1:36" x14ac:dyDescent="0.25">
      <c r="A33" s="158"/>
      <c r="B33" s="153" t="str">
        <f t="shared" si="16"/>
        <v xml:space="preserve"> </v>
      </c>
      <c r="C33" s="154" t="str">
        <f t="shared" si="17"/>
        <v xml:space="preserve"> 0 </v>
      </c>
      <c r="D33" s="164"/>
      <c r="E33" s="156" t="str">
        <f t="shared" si="20"/>
        <v>00</v>
      </c>
      <c r="F33" s="156" t="str">
        <f t="shared" si="21"/>
        <v>00</v>
      </c>
      <c r="G33" s="157" t="str">
        <f>IF(D33&lt;&gt;"",'Unc. Calculator'!S38,"")</f>
        <v/>
      </c>
      <c r="H33" s="143"/>
      <c r="I33" s="92"/>
      <c r="J33" s="45"/>
      <c r="K33" s="46"/>
      <c r="L33" s="47"/>
      <c r="M33" s="47"/>
      <c r="N33" s="47"/>
      <c r="O33" s="48"/>
      <c r="P33" s="8"/>
      <c r="Q33" s="51"/>
      <c r="R33" s="34"/>
      <c r="S33" s="10"/>
      <c r="T33" s="36"/>
      <c r="U33" s="37"/>
      <c r="V33" s="49"/>
      <c r="W33" s="39">
        <f t="shared" si="5"/>
        <v>0</v>
      </c>
      <c r="X33" s="39">
        <f t="shared" si="6"/>
        <v>0</v>
      </c>
      <c r="Y33" s="40" t="s">
        <v>92</v>
      </c>
      <c r="Z33" s="50"/>
      <c r="AA33" s="49"/>
      <c r="AB33" s="43" t="str">
        <f t="shared" si="7"/>
        <v/>
      </c>
      <c r="AC33" s="44">
        <f t="shared" si="4"/>
        <v>0</v>
      </c>
      <c r="AD33" s="132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1</v>
      </c>
      <c r="AI33">
        <f t="shared" si="13"/>
        <v>1</v>
      </c>
      <c r="AJ33">
        <f t="shared" si="14"/>
        <v>1</v>
      </c>
    </row>
    <row r="34" spans="1:36" x14ac:dyDescent="0.25">
      <c r="A34" s="13"/>
      <c r="B34" s="148" t="str">
        <f t="shared" si="16"/>
        <v xml:space="preserve"> </v>
      </c>
      <c r="C34" s="149" t="str">
        <f t="shared" si="17"/>
        <v xml:space="preserve"> 0 </v>
      </c>
      <c r="D34" s="163"/>
      <c r="E34" s="151" t="str">
        <f t="shared" si="18"/>
        <v>00</v>
      </c>
      <c r="F34" s="151" t="str">
        <f t="shared" si="19"/>
        <v>00</v>
      </c>
      <c r="G34" s="152" t="str">
        <f>IF(D34&lt;&gt;"",'Unc. Calculator'!S39,"")</f>
        <v/>
      </c>
      <c r="H34" s="143"/>
      <c r="I34" s="92"/>
      <c r="J34" s="45"/>
      <c r="K34" s="46"/>
      <c r="L34" s="47"/>
      <c r="M34" s="47"/>
      <c r="N34" s="47"/>
      <c r="O34" s="48"/>
      <c r="P34" s="8"/>
      <c r="Q34" s="51"/>
      <c r="R34" s="34"/>
      <c r="S34" s="10"/>
      <c r="T34" s="36"/>
      <c r="U34" s="37"/>
      <c r="V34" s="49"/>
      <c r="W34" s="39">
        <f t="shared" si="5"/>
        <v>0</v>
      </c>
      <c r="X34" s="39">
        <f t="shared" si="6"/>
        <v>0</v>
      </c>
      <c r="Y34" s="40" t="s">
        <v>92</v>
      </c>
      <c r="Z34" s="50"/>
      <c r="AA34" s="49"/>
      <c r="AB34" s="43" t="str">
        <f t="shared" si="7"/>
        <v/>
      </c>
      <c r="AC34" s="44">
        <f t="shared" si="4"/>
        <v>0</v>
      </c>
      <c r="AD34" s="132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1</v>
      </c>
      <c r="AI34">
        <f t="shared" si="13"/>
        <v>1</v>
      </c>
      <c r="AJ34">
        <f t="shared" si="14"/>
        <v>1</v>
      </c>
    </row>
    <row r="35" spans="1:36" x14ac:dyDescent="0.25">
      <c r="A35" s="158"/>
      <c r="B35" s="153" t="str">
        <f t="shared" si="16"/>
        <v xml:space="preserve"> </v>
      </c>
      <c r="C35" s="154" t="str">
        <f t="shared" si="17"/>
        <v xml:space="preserve"> 0 </v>
      </c>
      <c r="D35" s="164"/>
      <c r="E35" s="156" t="str">
        <f t="shared" si="18"/>
        <v>00</v>
      </c>
      <c r="F35" s="156" t="str">
        <f t="shared" si="19"/>
        <v>00</v>
      </c>
      <c r="G35" s="157" t="str">
        <f>IF(D35&lt;&gt;"",'Unc. Calculator'!S40,"")</f>
        <v/>
      </c>
      <c r="H35" s="143"/>
      <c r="I35" s="92"/>
      <c r="J35" s="45"/>
      <c r="K35" s="46"/>
      <c r="L35" s="47"/>
      <c r="M35" s="47"/>
      <c r="N35" s="47"/>
      <c r="O35" s="48"/>
      <c r="P35" s="8"/>
      <c r="Q35" s="51"/>
      <c r="R35" s="34"/>
      <c r="S35" s="10"/>
      <c r="T35" s="36"/>
      <c r="U35" s="37"/>
      <c r="V35" s="49"/>
      <c r="W35" s="39">
        <f t="shared" si="5"/>
        <v>0</v>
      </c>
      <c r="X35" s="39">
        <f t="shared" si="6"/>
        <v>0</v>
      </c>
      <c r="Y35" s="40" t="s">
        <v>92</v>
      </c>
      <c r="Z35" s="50"/>
      <c r="AA35" s="49"/>
      <c r="AB35" s="43" t="str">
        <f t="shared" si="7"/>
        <v/>
      </c>
      <c r="AC35" s="44">
        <f t="shared" si="4"/>
        <v>0</v>
      </c>
      <c r="AD35" s="132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1</v>
      </c>
      <c r="AI35">
        <f t="shared" si="13"/>
        <v>1</v>
      </c>
      <c r="AJ35">
        <f t="shared" si="14"/>
        <v>1</v>
      </c>
    </row>
    <row r="36" spans="1:36" x14ac:dyDescent="0.25">
      <c r="A36" s="13"/>
      <c r="B36" s="148" t="str">
        <f t="shared" si="16"/>
        <v xml:space="preserve"> </v>
      </c>
      <c r="C36" s="149" t="str">
        <f t="shared" si="17"/>
        <v xml:space="preserve"> 0 </v>
      </c>
      <c r="D36" s="163"/>
      <c r="E36" s="151" t="str">
        <f t="shared" si="18"/>
        <v>00</v>
      </c>
      <c r="F36" s="151" t="str">
        <f t="shared" si="19"/>
        <v>00</v>
      </c>
      <c r="G36" s="152" t="str">
        <f>IF(D36&lt;&gt;"",'Unc. Calculator'!S41,"")</f>
        <v/>
      </c>
      <c r="H36" s="143"/>
      <c r="I36" s="92"/>
      <c r="J36" s="45"/>
      <c r="K36" s="46"/>
      <c r="L36" s="47"/>
      <c r="M36" s="47"/>
      <c r="N36" s="47"/>
      <c r="O36" s="48"/>
      <c r="P36" s="8"/>
      <c r="Q36" s="51"/>
      <c r="R36" s="34"/>
      <c r="S36" s="10"/>
      <c r="T36" s="36"/>
      <c r="U36" s="37"/>
      <c r="V36" s="49"/>
      <c r="W36" s="39">
        <f t="shared" si="5"/>
        <v>0</v>
      </c>
      <c r="X36" s="39">
        <f t="shared" si="6"/>
        <v>0</v>
      </c>
      <c r="Y36" s="40" t="s">
        <v>92</v>
      </c>
      <c r="Z36" s="50"/>
      <c r="AA36" s="49"/>
      <c r="AB36" s="43" t="str">
        <f t="shared" si="7"/>
        <v/>
      </c>
      <c r="AC36" s="44">
        <f t="shared" si="4"/>
        <v>0</v>
      </c>
      <c r="AD36" s="132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1</v>
      </c>
      <c r="AI36">
        <f t="shared" si="13"/>
        <v>1</v>
      </c>
      <c r="AJ36">
        <f t="shared" si="14"/>
        <v>1</v>
      </c>
    </row>
    <row r="37" spans="1:36" x14ac:dyDescent="0.25">
      <c r="A37" s="158"/>
      <c r="B37" s="153" t="str">
        <f t="shared" si="16"/>
        <v xml:space="preserve"> </v>
      </c>
      <c r="C37" s="154" t="str">
        <f t="shared" si="17"/>
        <v xml:space="preserve"> 0 </v>
      </c>
      <c r="D37" s="164"/>
      <c r="E37" s="156" t="str">
        <f t="shared" si="18"/>
        <v>00</v>
      </c>
      <c r="F37" s="156" t="str">
        <f t="shared" si="19"/>
        <v>00</v>
      </c>
      <c r="G37" s="157" t="str">
        <f>IF(D37&lt;&gt;"",'Unc. Calculator'!S42,"")</f>
        <v/>
      </c>
      <c r="H37" s="143"/>
      <c r="I37" s="92"/>
      <c r="J37" s="45"/>
      <c r="K37" s="46"/>
      <c r="L37" s="47"/>
      <c r="M37" s="47"/>
      <c r="N37" s="47"/>
      <c r="O37" s="48"/>
      <c r="P37" s="8"/>
      <c r="Q37" s="51"/>
      <c r="R37" s="34"/>
      <c r="S37" s="10"/>
      <c r="T37" s="36"/>
      <c r="U37" s="37"/>
      <c r="V37" s="49"/>
      <c r="W37" s="39">
        <f t="shared" si="5"/>
        <v>0</v>
      </c>
      <c r="X37" s="39">
        <f t="shared" si="6"/>
        <v>0</v>
      </c>
      <c r="Y37" s="40" t="s">
        <v>92</v>
      </c>
      <c r="Z37" s="50"/>
      <c r="AA37" s="49"/>
      <c r="AB37" s="43" t="str">
        <f t="shared" si="7"/>
        <v/>
      </c>
      <c r="AC37" s="44">
        <f t="shared" si="4"/>
        <v>0</v>
      </c>
      <c r="AD37" s="132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1</v>
      </c>
      <c r="AI37">
        <f t="shared" si="13"/>
        <v>1</v>
      </c>
      <c r="AJ37">
        <f t="shared" si="14"/>
        <v>1</v>
      </c>
    </row>
    <row r="38" spans="1:36" x14ac:dyDescent="0.25">
      <c r="A38" s="13"/>
      <c r="B38" s="148" t="str">
        <f t="shared" si="16"/>
        <v xml:space="preserve"> </v>
      </c>
      <c r="C38" s="149" t="str">
        <f t="shared" si="17"/>
        <v xml:space="preserve"> 0 </v>
      </c>
      <c r="D38" s="163"/>
      <c r="E38" s="151" t="str">
        <f t="shared" si="18"/>
        <v>00</v>
      </c>
      <c r="F38" s="151" t="str">
        <f t="shared" si="19"/>
        <v>00</v>
      </c>
      <c r="G38" s="152" t="str">
        <f>IF(D38&lt;&gt;"",'Unc. Calculator'!S43,"")</f>
        <v/>
      </c>
      <c r="H38" s="143"/>
      <c r="I38" s="92"/>
      <c r="J38" s="45"/>
      <c r="K38" s="46"/>
      <c r="L38" s="47"/>
      <c r="M38" s="47"/>
      <c r="N38" s="47"/>
      <c r="O38" s="48"/>
      <c r="P38" s="8"/>
      <c r="Q38" s="51"/>
      <c r="R38" s="34"/>
      <c r="S38" s="10"/>
      <c r="T38" s="36"/>
      <c r="U38" s="37"/>
      <c r="V38" s="49"/>
      <c r="W38" s="39">
        <f t="shared" si="5"/>
        <v>0</v>
      </c>
      <c r="X38" s="39">
        <f t="shared" si="6"/>
        <v>0</v>
      </c>
      <c r="Y38" s="40" t="s">
        <v>92</v>
      </c>
      <c r="Z38" s="50"/>
      <c r="AA38" s="49"/>
      <c r="AB38" s="43" t="str">
        <f t="shared" si="7"/>
        <v/>
      </c>
      <c r="AC38" s="44">
        <f t="shared" ref="AC38:AC55" si="22">VALUE(D38)</f>
        <v>0</v>
      </c>
      <c r="AD38" s="132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1</v>
      </c>
      <c r="AI38">
        <f t="shared" si="13"/>
        <v>1</v>
      </c>
      <c r="AJ38">
        <f t="shared" si="14"/>
        <v>1</v>
      </c>
    </row>
    <row r="39" spans="1:36" x14ac:dyDescent="0.25">
      <c r="A39" s="158"/>
      <c r="B39" s="153" t="str">
        <f t="shared" si="16"/>
        <v xml:space="preserve"> </v>
      </c>
      <c r="C39" s="154" t="str">
        <f t="shared" si="17"/>
        <v xml:space="preserve"> 0 </v>
      </c>
      <c r="D39" s="164"/>
      <c r="E39" s="156" t="str">
        <f t="shared" si="18"/>
        <v>00</v>
      </c>
      <c r="F39" s="156" t="str">
        <f t="shared" si="19"/>
        <v>00</v>
      </c>
      <c r="G39" s="157" t="str">
        <f>IF(D39&lt;&gt;"",'Unc. Calculator'!S44,"")</f>
        <v/>
      </c>
      <c r="H39" s="143"/>
      <c r="I39" s="92"/>
      <c r="J39" s="45"/>
      <c r="K39" s="46"/>
      <c r="L39" s="47"/>
      <c r="M39" s="47"/>
      <c r="N39" s="47"/>
      <c r="O39" s="48"/>
      <c r="P39" s="8"/>
      <c r="Q39" s="51"/>
      <c r="R39" s="34"/>
      <c r="S39" s="10"/>
      <c r="T39" s="36"/>
      <c r="U39" s="37"/>
      <c r="V39" s="49"/>
      <c r="W39" s="39">
        <f t="shared" si="5"/>
        <v>0</v>
      </c>
      <c r="X39" s="39">
        <f t="shared" si="6"/>
        <v>0</v>
      </c>
      <c r="Y39" s="40" t="s">
        <v>92</v>
      </c>
      <c r="Z39" s="50"/>
      <c r="AA39" s="49"/>
      <c r="AB39" s="43" t="str">
        <f t="shared" si="7"/>
        <v/>
      </c>
      <c r="AC39" s="44">
        <f t="shared" si="22"/>
        <v>0</v>
      </c>
      <c r="AD39" s="132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1</v>
      </c>
      <c r="AI39">
        <f t="shared" si="13"/>
        <v>1</v>
      </c>
      <c r="AJ39">
        <f t="shared" si="14"/>
        <v>1</v>
      </c>
    </row>
    <row r="40" spans="1:36" x14ac:dyDescent="0.25">
      <c r="A40" s="13"/>
      <c r="B40" s="148" t="str">
        <f t="shared" si="16"/>
        <v xml:space="preserve"> </v>
      </c>
      <c r="C40" s="149" t="str">
        <f t="shared" si="17"/>
        <v xml:space="preserve"> 0 </v>
      </c>
      <c r="D40" s="163"/>
      <c r="E40" s="151" t="str">
        <f t="shared" si="18"/>
        <v>00</v>
      </c>
      <c r="F40" s="151" t="str">
        <f t="shared" si="19"/>
        <v>00</v>
      </c>
      <c r="G40" s="152" t="str">
        <f>IF(D40&lt;&gt;"",'Unc. Calculator'!S45,"")</f>
        <v/>
      </c>
      <c r="H40" s="143"/>
      <c r="I40" s="92"/>
      <c r="J40" s="45"/>
      <c r="K40" s="46"/>
      <c r="L40" s="47"/>
      <c r="M40" s="47"/>
      <c r="N40" s="47"/>
      <c r="O40" s="48"/>
      <c r="P40" s="8"/>
      <c r="Q40" s="51"/>
      <c r="R40" s="34"/>
      <c r="S40" s="10"/>
      <c r="T40" s="36"/>
      <c r="U40" s="37"/>
      <c r="V40" s="49"/>
      <c r="W40" s="39">
        <f t="shared" si="5"/>
        <v>0</v>
      </c>
      <c r="X40" s="39">
        <f t="shared" si="6"/>
        <v>0</v>
      </c>
      <c r="Y40" s="40" t="s">
        <v>92</v>
      </c>
      <c r="Z40" s="50"/>
      <c r="AA40" s="49"/>
      <c r="AB40" s="43" t="str">
        <f t="shared" si="7"/>
        <v/>
      </c>
      <c r="AC40" s="44">
        <f t="shared" si="22"/>
        <v>0</v>
      </c>
      <c r="AD40" s="132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1</v>
      </c>
      <c r="AI40">
        <f t="shared" si="13"/>
        <v>1</v>
      </c>
      <c r="AJ40">
        <f t="shared" si="14"/>
        <v>1</v>
      </c>
    </row>
    <row r="41" spans="1:36" x14ac:dyDescent="0.25">
      <c r="A41" s="158"/>
      <c r="B41" s="153" t="str">
        <f t="shared" si="16"/>
        <v xml:space="preserve"> </v>
      </c>
      <c r="C41" s="154" t="str">
        <f t="shared" si="17"/>
        <v xml:space="preserve"> 0 </v>
      </c>
      <c r="D41" s="164"/>
      <c r="E41" s="156" t="str">
        <f t="shared" ref="E41" si="23">CONCATENATE(X41,AD41,T41)</f>
        <v>00</v>
      </c>
      <c r="F41" s="156" t="str">
        <f t="shared" ref="F41" si="24">CONCATENATE(W41,AD41,T41)</f>
        <v>00</v>
      </c>
      <c r="G41" s="157" t="str">
        <f>IF(D41&lt;&gt;"",'Unc. Calculator'!S46,"")</f>
        <v/>
      </c>
      <c r="H41" s="143"/>
      <c r="I41" s="92"/>
      <c r="J41" s="45"/>
      <c r="K41" s="46"/>
      <c r="L41" s="47"/>
      <c r="M41" s="47"/>
      <c r="N41" s="47"/>
      <c r="O41" s="48"/>
      <c r="P41" s="8"/>
      <c r="Q41" s="51"/>
      <c r="R41" s="34"/>
      <c r="S41" s="10"/>
      <c r="T41" s="36"/>
      <c r="U41" s="37"/>
      <c r="V41" s="49"/>
      <c r="W41" s="39">
        <f t="shared" si="5"/>
        <v>0</v>
      </c>
      <c r="X41" s="39">
        <f t="shared" si="6"/>
        <v>0</v>
      </c>
      <c r="Y41" s="40" t="s">
        <v>92</v>
      </c>
      <c r="Z41" s="50"/>
      <c r="AA41" s="49"/>
      <c r="AB41" s="43" t="str">
        <f t="shared" si="7"/>
        <v/>
      </c>
      <c r="AC41" s="44">
        <f t="shared" si="22"/>
        <v>0</v>
      </c>
      <c r="AD41" s="132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1</v>
      </c>
      <c r="AI41">
        <f t="shared" si="13"/>
        <v>1</v>
      </c>
      <c r="AJ41">
        <f t="shared" si="14"/>
        <v>1</v>
      </c>
    </row>
    <row r="42" spans="1:36" x14ac:dyDescent="0.25">
      <c r="A42" s="13"/>
      <c r="B42" s="148" t="str">
        <f t="shared" si="16"/>
        <v xml:space="preserve"> </v>
      </c>
      <c r="C42" s="149" t="str">
        <f t="shared" si="17"/>
        <v xml:space="preserve"> 0 </v>
      </c>
      <c r="D42" s="163"/>
      <c r="E42" s="151" t="str">
        <f t="shared" si="18"/>
        <v>00</v>
      </c>
      <c r="F42" s="151" t="str">
        <f t="shared" si="19"/>
        <v>00</v>
      </c>
      <c r="G42" s="152" t="str">
        <f>IF(D42&lt;&gt;"",'Unc. Calculator'!S47,"")</f>
        <v/>
      </c>
      <c r="H42" s="143"/>
      <c r="I42" s="92"/>
      <c r="J42" s="45"/>
      <c r="K42" s="46"/>
      <c r="L42" s="47"/>
      <c r="M42" s="47"/>
      <c r="N42" s="47"/>
      <c r="O42" s="48"/>
      <c r="P42" s="8"/>
      <c r="Q42" s="51"/>
      <c r="R42" s="34"/>
      <c r="S42" s="10"/>
      <c r="T42" s="36"/>
      <c r="U42" s="37"/>
      <c r="V42" s="49"/>
      <c r="W42" s="39">
        <f t="shared" si="5"/>
        <v>0</v>
      </c>
      <c r="X42" s="39">
        <f t="shared" si="6"/>
        <v>0</v>
      </c>
      <c r="Y42" s="40" t="s">
        <v>92</v>
      </c>
      <c r="Z42" s="50"/>
      <c r="AA42" s="49"/>
      <c r="AB42" s="43" t="str">
        <f t="shared" si="7"/>
        <v/>
      </c>
      <c r="AC42" s="44">
        <f t="shared" si="22"/>
        <v>0</v>
      </c>
      <c r="AD42" s="13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1</v>
      </c>
      <c r="AI42">
        <f t="shared" si="13"/>
        <v>1</v>
      </c>
      <c r="AJ42">
        <f t="shared" si="14"/>
        <v>1</v>
      </c>
    </row>
    <row r="43" spans="1:36" x14ac:dyDescent="0.25">
      <c r="A43" s="158"/>
      <c r="B43" s="153" t="str">
        <f t="shared" si="16"/>
        <v xml:space="preserve"> </v>
      </c>
      <c r="C43" s="154" t="str">
        <f t="shared" si="17"/>
        <v xml:space="preserve"> 0 </v>
      </c>
      <c r="D43" s="164"/>
      <c r="E43" s="156" t="str">
        <f t="shared" si="18"/>
        <v>00</v>
      </c>
      <c r="F43" s="156" t="str">
        <f t="shared" si="19"/>
        <v>00</v>
      </c>
      <c r="G43" s="157" t="str">
        <f>IF(D43&lt;&gt;"",'Unc. Calculator'!S48,"")</f>
        <v/>
      </c>
      <c r="H43" s="143"/>
      <c r="I43" s="92"/>
      <c r="J43" s="45"/>
      <c r="K43" s="46"/>
      <c r="L43" s="47"/>
      <c r="M43" s="47"/>
      <c r="N43" s="47"/>
      <c r="O43" s="48"/>
      <c r="P43" s="8"/>
      <c r="Q43" s="51"/>
      <c r="R43" s="34"/>
      <c r="S43" s="10"/>
      <c r="T43" s="36"/>
      <c r="U43" s="37"/>
      <c r="V43" s="49"/>
      <c r="W43" s="39">
        <f t="shared" si="5"/>
        <v>0</v>
      </c>
      <c r="X43" s="39">
        <f t="shared" si="6"/>
        <v>0</v>
      </c>
      <c r="Y43" s="40" t="s">
        <v>92</v>
      </c>
      <c r="Z43" s="50"/>
      <c r="AA43" s="49"/>
      <c r="AB43" s="43" t="str">
        <f t="shared" si="7"/>
        <v/>
      </c>
      <c r="AC43" s="44">
        <f t="shared" si="22"/>
        <v>0</v>
      </c>
      <c r="AD43" s="132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1</v>
      </c>
      <c r="AI43">
        <f t="shared" si="13"/>
        <v>1</v>
      </c>
      <c r="AJ43">
        <f t="shared" si="14"/>
        <v>1</v>
      </c>
    </row>
    <row r="44" spans="1:36" x14ac:dyDescent="0.25">
      <c r="A44" s="13"/>
      <c r="B44" s="148" t="str">
        <f t="shared" si="16"/>
        <v xml:space="preserve"> </v>
      </c>
      <c r="C44" s="149" t="str">
        <f t="shared" si="17"/>
        <v xml:space="preserve"> 0 </v>
      </c>
      <c r="D44" s="163"/>
      <c r="E44" s="151" t="str">
        <f t="shared" si="18"/>
        <v>00</v>
      </c>
      <c r="F44" s="151" t="str">
        <f t="shared" si="19"/>
        <v>00</v>
      </c>
      <c r="G44" s="152" t="str">
        <f>IF(D44&lt;&gt;"",'Unc. Calculator'!S49,"")</f>
        <v/>
      </c>
      <c r="H44" s="143"/>
      <c r="I44" s="92"/>
      <c r="J44" s="45"/>
      <c r="K44" s="46"/>
      <c r="L44" s="47"/>
      <c r="M44" s="47"/>
      <c r="N44" s="47"/>
      <c r="O44" s="48"/>
      <c r="P44" s="8"/>
      <c r="Q44" s="51"/>
      <c r="R44" s="34"/>
      <c r="S44" s="10"/>
      <c r="T44" s="36"/>
      <c r="U44" s="37"/>
      <c r="V44" s="49"/>
      <c r="W44" s="39">
        <f t="shared" si="5"/>
        <v>0</v>
      </c>
      <c r="X44" s="39">
        <f t="shared" si="6"/>
        <v>0</v>
      </c>
      <c r="Y44" s="40" t="s">
        <v>92</v>
      </c>
      <c r="Z44" s="50"/>
      <c r="AA44" s="49"/>
      <c r="AB44" s="43" t="str">
        <f t="shared" si="7"/>
        <v/>
      </c>
      <c r="AC44" s="44">
        <f t="shared" si="22"/>
        <v>0</v>
      </c>
      <c r="AD44" s="132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1</v>
      </c>
      <c r="AI44">
        <f t="shared" si="13"/>
        <v>1</v>
      </c>
      <c r="AJ44">
        <f t="shared" si="14"/>
        <v>1</v>
      </c>
    </row>
    <row r="45" spans="1:36" x14ac:dyDescent="0.25">
      <c r="A45" s="158"/>
      <c r="B45" s="153" t="str">
        <f t="shared" si="16"/>
        <v xml:space="preserve"> </v>
      </c>
      <c r="C45" s="154" t="str">
        <f t="shared" si="17"/>
        <v xml:space="preserve"> 0 </v>
      </c>
      <c r="D45" s="164"/>
      <c r="E45" s="156" t="str">
        <f t="shared" si="18"/>
        <v>00</v>
      </c>
      <c r="F45" s="156" t="str">
        <f t="shared" si="19"/>
        <v>00</v>
      </c>
      <c r="G45" s="157" t="str">
        <f>IF(D45&lt;&gt;"",'Unc. Calculator'!S50,"")</f>
        <v/>
      </c>
      <c r="H45" s="143"/>
      <c r="I45" s="92"/>
      <c r="J45" s="45"/>
      <c r="K45" s="46"/>
      <c r="L45" s="47"/>
      <c r="M45" s="47"/>
      <c r="N45" s="47"/>
      <c r="O45" s="48"/>
      <c r="P45" s="8"/>
      <c r="Q45" s="51"/>
      <c r="R45" s="34"/>
      <c r="S45" s="10"/>
      <c r="T45" s="36"/>
      <c r="U45" s="37"/>
      <c r="V45" s="49"/>
      <c r="W45" s="39">
        <f t="shared" si="5"/>
        <v>0</v>
      </c>
      <c r="X45" s="39">
        <f t="shared" si="6"/>
        <v>0</v>
      </c>
      <c r="Y45" s="40" t="s">
        <v>92</v>
      </c>
      <c r="Z45" s="50"/>
      <c r="AA45" s="49"/>
      <c r="AB45" s="43" t="str">
        <f t="shared" si="7"/>
        <v/>
      </c>
      <c r="AC45" s="44">
        <f t="shared" si="22"/>
        <v>0</v>
      </c>
      <c r="AD45" s="132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1</v>
      </c>
      <c r="AI45">
        <f t="shared" si="13"/>
        <v>1</v>
      </c>
      <c r="AJ45">
        <f t="shared" si="14"/>
        <v>1</v>
      </c>
    </row>
    <row r="46" spans="1:36" x14ac:dyDescent="0.25">
      <c r="A46" s="13"/>
      <c r="B46" s="148" t="str">
        <f t="shared" si="16"/>
        <v xml:space="preserve"> </v>
      </c>
      <c r="C46" s="149" t="str">
        <f t="shared" si="17"/>
        <v xml:space="preserve"> 0 </v>
      </c>
      <c r="D46" s="163"/>
      <c r="E46" s="151" t="str">
        <f t="shared" si="18"/>
        <v>00</v>
      </c>
      <c r="F46" s="151" t="str">
        <f t="shared" si="19"/>
        <v>00</v>
      </c>
      <c r="G46" s="152" t="str">
        <f>IF(D46&lt;&gt;"",'Unc. Calculator'!S51,"")</f>
        <v/>
      </c>
      <c r="H46" s="143"/>
      <c r="I46" s="92"/>
      <c r="J46" s="45"/>
      <c r="K46" s="46"/>
      <c r="L46" s="47"/>
      <c r="M46" s="47"/>
      <c r="N46" s="47"/>
      <c r="O46" s="48"/>
      <c r="P46" s="8"/>
      <c r="Q46" s="51"/>
      <c r="R46" s="34"/>
      <c r="S46" s="10"/>
      <c r="T46" s="36"/>
      <c r="U46" s="37"/>
      <c r="V46" s="49"/>
      <c r="W46" s="39">
        <f t="shared" si="5"/>
        <v>0</v>
      </c>
      <c r="X46" s="39">
        <f t="shared" si="6"/>
        <v>0</v>
      </c>
      <c r="Y46" s="40" t="s">
        <v>92</v>
      </c>
      <c r="Z46" s="50"/>
      <c r="AA46" s="49"/>
      <c r="AB46" s="43" t="str">
        <f t="shared" si="7"/>
        <v/>
      </c>
      <c r="AC46" s="44">
        <f t="shared" si="22"/>
        <v>0</v>
      </c>
      <c r="AD46" s="132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1</v>
      </c>
      <c r="AI46">
        <f t="shared" si="13"/>
        <v>1</v>
      </c>
      <c r="AJ46">
        <f t="shared" si="14"/>
        <v>1</v>
      </c>
    </row>
    <row r="47" spans="1:36" x14ac:dyDescent="0.25">
      <c r="A47" s="158"/>
      <c r="B47" s="153" t="str">
        <f t="shared" si="16"/>
        <v xml:space="preserve"> </v>
      </c>
      <c r="C47" s="154" t="str">
        <f t="shared" si="17"/>
        <v xml:space="preserve"> 0 </v>
      </c>
      <c r="D47" s="164"/>
      <c r="E47" s="156" t="str">
        <f t="shared" si="18"/>
        <v>00</v>
      </c>
      <c r="F47" s="156" t="str">
        <f t="shared" si="19"/>
        <v>00</v>
      </c>
      <c r="G47" s="157" t="str">
        <f>IF(D47&lt;&gt;"",'Unc. Calculator'!S52,"")</f>
        <v/>
      </c>
      <c r="H47" s="143"/>
      <c r="I47" s="92"/>
      <c r="J47" s="45"/>
      <c r="K47" s="46"/>
      <c r="L47" s="47"/>
      <c r="M47" s="47"/>
      <c r="N47" s="47"/>
      <c r="O47" s="48"/>
      <c r="P47" s="8"/>
      <c r="Q47" s="51"/>
      <c r="R47" s="34"/>
      <c r="S47" s="10"/>
      <c r="T47" s="36"/>
      <c r="U47" s="37"/>
      <c r="V47" s="49"/>
      <c r="W47" s="39">
        <f t="shared" si="5"/>
        <v>0</v>
      </c>
      <c r="X47" s="39">
        <f t="shared" si="6"/>
        <v>0</v>
      </c>
      <c r="Y47" s="40" t="s">
        <v>92</v>
      </c>
      <c r="Z47" s="50"/>
      <c r="AA47" s="49"/>
      <c r="AB47" s="43" t="str">
        <f t="shared" si="7"/>
        <v/>
      </c>
      <c r="AC47" s="44">
        <f t="shared" si="22"/>
        <v>0</v>
      </c>
      <c r="AD47" s="132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1</v>
      </c>
      <c r="AI47">
        <f t="shared" si="13"/>
        <v>1</v>
      </c>
      <c r="AJ47">
        <f t="shared" si="14"/>
        <v>1</v>
      </c>
    </row>
    <row r="48" spans="1:36" x14ac:dyDescent="0.25">
      <c r="A48" s="13"/>
      <c r="B48" s="148" t="str">
        <f t="shared" si="16"/>
        <v xml:space="preserve"> </v>
      </c>
      <c r="C48" s="149" t="str">
        <f t="shared" si="17"/>
        <v xml:space="preserve"> 0 </v>
      </c>
      <c r="D48" s="163"/>
      <c r="E48" s="151" t="str">
        <f t="shared" si="18"/>
        <v>00</v>
      </c>
      <c r="F48" s="151" t="str">
        <f t="shared" si="19"/>
        <v>00</v>
      </c>
      <c r="G48" s="152" t="str">
        <f>IF(D48&lt;&gt;"",'Unc. Calculator'!S53,"")</f>
        <v/>
      </c>
      <c r="H48" s="143"/>
      <c r="I48" s="92"/>
      <c r="J48" s="45"/>
      <c r="K48" s="46"/>
      <c r="L48" s="47"/>
      <c r="M48" s="47"/>
      <c r="N48" s="47"/>
      <c r="O48" s="48"/>
      <c r="P48" s="8"/>
      <c r="Q48" s="51"/>
      <c r="R48" s="34"/>
      <c r="S48" s="10"/>
      <c r="T48" s="36"/>
      <c r="U48" s="37"/>
      <c r="V48" s="49"/>
      <c r="W48" s="39">
        <f t="shared" si="5"/>
        <v>0</v>
      </c>
      <c r="X48" s="39">
        <f t="shared" si="6"/>
        <v>0</v>
      </c>
      <c r="Y48" s="40" t="s">
        <v>92</v>
      </c>
      <c r="Z48" s="50"/>
      <c r="AA48" s="49"/>
      <c r="AB48" s="43" t="str">
        <f t="shared" si="7"/>
        <v/>
      </c>
      <c r="AC48" s="44">
        <f t="shared" si="22"/>
        <v>0</v>
      </c>
      <c r="AD48" s="132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1</v>
      </c>
      <c r="AI48">
        <f t="shared" si="13"/>
        <v>1</v>
      </c>
      <c r="AJ48">
        <f t="shared" si="14"/>
        <v>1</v>
      </c>
    </row>
    <row r="49" spans="1:36" x14ac:dyDescent="0.25">
      <c r="A49" s="158"/>
      <c r="B49" s="153" t="str">
        <f t="shared" si="16"/>
        <v xml:space="preserve"> </v>
      </c>
      <c r="C49" s="154" t="str">
        <f t="shared" si="17"/>
        <v xml:space="preserve"> 0 </v>
      </c>
      <c r="D49" s="164"/>
      <c r="E49" s="156" t="str">
        <f t="shared" si="18"/>
        <v>00</v>
      </c>
      <c r="F49" s="156" t="str">
        <f t="shared" si="19"/>
        <v>00</v>
      </c>
      <c r="G49" s="157" t="str">
        <f>IF(D49&lt;&gt;"",'Unc. Calculator'!S54,"")</f>
        <v/>
      </c>
      <c r="H49" s="143"/>
      <c r="I49" s="92"/>
      <c r="J49" s="45"/>
      <c r="K49" s="46"/>
      <c r="L49" s="47"/>
      <c r="M49" s="47"/>
      <c r="N49" s="47"/>
      <c r="O49" s="48"/>
      <c r="P49" s="8"/>
      <c r="Q49" s="51"/>
      <c r="R49" s="34"/>
      <c r="S49" s="10"/>
      <c r="T49" s="36"/>
      <c r="U49" s="37"/>
      <c r="V49" s="49"/>
      <c r="W49" s="39">
        <f t="shared" si="5"/>
        <v>0</v>
      </c>
      <c r="X49" s="39">
        <f t="shared" si="6"/>
        <v>0</v>
      </c>
      <c r="Y49" s="40" t="s">
        <v>92</v>
      </c>
      <c r="Z49" s="50"/>
      <c r="AA49" s="49"/>
      <c r="AB49" s="43" t="str">
        <f t="shared" si="7"/>
        <v/>
      </c>
      <c r="AC49" s="44">
        <f t="shared" si="22"/>
        <v>0</v>
      </c>
      <c r="AD49" s="132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1</v>
      </c>
      <c r="AI49">
        <f t="shared" si="13"/>
        <v>1</v>
      </c>
      <c r="AJ49">
        <f t="shared" si="14"/>
        <v>1</v>
      </c>
    </row>
    <row r="50" spans="1:36" x14ac:dyDescent="0.25">
      <c r="A50" s="13"/>
      <c r="B50" s="148" t="str">
        <f t="shared" si="16"/>
        <v xml:space="preserve"> </v>
      </c>
      <c r="C50" s="149" t="str">
        <f t="shared" si="17"/>
        <v xml:space="preserve"> 0 </v>
      </c>
      <c r="D50" s="163"/>
      <c r="E50" s="151" t="str">
        <f t="shared" si="18"/>
        <v>00</v>
      </c>
      <c r="F50" s="151" t="str">
        <f t="shared" si="19"/>
        <v>00</v>
      </c>
      <c r="G50" s="152" t="str">
        <f>IF(D50&lt;&gt;"",'Unc. Calculator'!S55,"")</f>
        <v/>
      </c>
      <c r="H50" s="143"/>
      <c r="I50" s="92"/>
      <c r="J50" s="45"/>
      <c r="K50" s="46"/>
      <c r="L50" s="47"/>
      <c r="M50" s="47"/>
      <c r="N50" s="47"/>
      <c r="O50" s="48"/>
      <c r="P50" s="8"/>
      <c r="Q50" s="51"/>
      <c r="R50" s="34"/>
      <c r="S50" s="10"/>
      <c r="T50" s="36"/>
      <c r="U50" s="37"/>
      <c r="V50" s="49"/>
      <c r="W50" s="39">
        <f t="shared" si="5"/>
        <v>0</v>
      </c>
      <c r="X50" s="39">
        <f t="shared" si="6"/>
        <v>0</v>
      </c>
      <c r="Y50" s="40" t="s">
        <v>92</v>
      </c>
      <c r="Z50" s="50"/>
      <c r="AA50" s="49"/>
      <c r="AB50" s="43" t="str">
        <f t="shared" si="7"/>
        <v/>
      </c>
      <c r="AC50" s="44">
        <f t="shared" si="22"/>
        <v>0</v>
      </c>
      <c r="AD50" s="132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1</v>
      </c>
      <c r="AI50">
        <f t="shared" si="13"/>
        <v>1</v>
      </c>
      <c r="AJ50">
        <f t="shared" si="14"/>
        <v>1</v>
      </c>
    </row>
    <row r="51" spans="1:36" x14ac:dyDescent="0.25">
      <c r="A51" s="158"/>
      <c r="B51" s="153" t="str">
        <f t="shared" si="16"/>
        <v xml:space="preserve"> </v>
      </c>
      <c r="C51" s="154" t="str">
        <f t="shared" si="17"/>
        <v xml:space="preserve"> 0 </v>
      </c>
      <c r="D51" s="164"/>
      <c r="E51" s="156" t="str">
        <f t="shared" si="18"/>
        <v>00</v>
      </c>
      <c r="F51" s="156" t="str">
        <f t="shared" si="19"/>
        <v>00</v>
      </c>
      <c r="G51" s="157" t="str">
        <f>IF(D51&lt;&gt;"",'Unc. Calculator'!S56,"")</f>
        <v/>
      </c>
      <c r="H51" s="143"/>
      <c r="I51" s="92"/>
      <c r="J51" s="45"/>
      <c r="K51" s="46"/>
      <c r="L51" s="47"/>
      <c r="M51" s="47"/>
      <c r="N51" s="47"/>
      <c r="O51" s="48"/>
      <c r="P51" s="8"/>
      <c r="Q51" s="51"/>
      <c r="R51" s="34"/>
      <c r="S51" s="10"/>
      <c r="T51" s="36"/>
      <c r="U51" s="37"/>
      <c r="V51" s="49"/>
      <c r="W51" s="39">
        <f t="shared" si="5"/>
        <v>0</v>
      </c>
      <c r="X51" s="39">
        <f t="shared" si="6"/>
        <v>0</v>
      </c>
      <c r="Y51" s="40" t="s">
        <v>92</v>
      </c>
      <c r="Z51" s="50"/>
      <c r="AA51" s="49"/>
      <c r="AB51" s="43" t="str">
        <f t="shared" si="7"/>
        <v/>
      </c>
      <c r="AC51" s="44">
        <f t="shared" si="22"/>
        <v>0</v>
      </c>
      <c r="AD51" s="132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1</v>
      </c>
      <c r="AI51">
        <f t="shared" si="13"/>
        <v>1</v>
      </c>
      <c r="AJ51">
        <f t="shared" si="14"/>
        <v>1</v>
      </c>
    </row>
    <row r="52" spans="1:36" x14ac:dyDescent="0.25">
      <c r="A52" s="13"/>
      <c r="B52" s="148" t="str">
        <f t="shared" si="16"/>
        <v xml:space="preserve"> </v>
      </c>
      <c r="C52" s="149" t="str">
        <f t="shared" si="17"/>
        <v xml:space="preserve"> 0 </v>
      </c>
      <c r="D52" s="163"/>
      <c r="E52" s="151" t="str">
        <f t="shared" si="18"/>
        <v>00</v>
      </c>
      <c r="F52" s="151" t="str">
        <f t="shared" si="19"/>
        <v>00</v>
      </c>
      <c r="G52" s="152" t="str">
        <f>IF(D52&lt;&gt;"",'Unc. Calculator'!S57,"")</f>
        <v/>
      </c>
      <c r="H52" s="143"/>
      <c r="I52" s="92"/>
      <c r="J52" s="45"/>
      <c r="K52" s="46"/>
      <c r="L52" s="47"/>
      <c r="M52" s="47"/>
      <c r="N52" s="47"/>
      <c r="O52" s="48"/>
      <c r="P52" s="8"/>
      <c r="Q52" s="51"/>
      <c r="R52" s="34"/>
      <c r="S52" s="10"/>
      <c r="T52" s="36"/>
      <c r="U52" s="37"/>
      <c r="V52" s="49"/>
      <c r="W52" s="39">
        <f t="shared" si="5"/>
        <v>0</v>
      </c>
      <c r="X52" s="39">
        <f t="shared" si="6"/>
        <v>0</v>
      </c>
      <c r="Y52" s="40" t="s">
        <v>92</v>
      </c>
      <c r="Z52" s="50"/>
      <c r="AA52" s="49"/>
      <c r="AB52" s="43" t="str">
        <f t="shared" si="7"/>
        <v/>
      </c>
      <c r="AC52" s="44">
        <f t="shared" si="22"/>
        <v>0</v>
      </c>
      <c r="AD52" s="13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1</v>
      </c>
      <c r="AI52">
        <f t="shared" si="13"/>
        <v>1</v>
      </c>
      <c r="AJ52">
        <f t="shared" si="14"/>
        <v>1</v>
      </c>
    </row>
    <row r="53" spans="1:36" x14ac:dyDescent="0.25">
      <c r="A53" s="158"/>
      <c r="B53" s="153" t="str">
        <f t="shared" si="16"/>
        <v xml:space="preserve"> </v>
      </c>
      <c r="C53" s="154" t="str">
        <f t="shared" si="17"/>
        <v xml:space="preserve"> 0 </v>
      </c>
      <c r="D53" s="164"/>
      <c r="E53" s="156" t="str">
        <f t="shared" si="18"/>
        <v>00</v>
      </c>
      <c r="F53" s="156" t="str">
        <f t="shared" si="19"/>
        <v>00</v>
      </c>
      <c r="G53" s="157" t="str">
        <f>IF(D53&lt;&gt;"",'Unc. Calculator'!S58,"")</f>
        <v/>
      </c>
      <c r="H53" s="143"/>
      <c r="I53" s="92"/>
      <c r="J53" s="45"/>
      <c r="K53" s="46"/>
      <c r="L53" s="47"/>
      <c r="M53" s="47"/>
      <c r="N53" s="47"/>
      <c r="O53" s="48"/>
      <c r="P53" s="8"/>
      <c r="Q53" s="51"/>
      <c r="R53" s="34"/>
      <c r="S53" s="10"/>
      <c r="T53" s="36"/>
      <c r="U53" s="37"/>
      <c r="V53" s="49"/>
      <c r="W53" s="39">
        <f t="shared" si="5"/>
        <v>0</v>
      </c>
      <c r="X53" s="39">
        <f t="shared" si="6"/>
        <v>0</v>
      </c>
      <c r="Y53" s="40" t="s">
        <v>92</v>
      </c>
      <c r="Z53" s="50"/>
      <c r="AA53" s="49"/>
      <c r="AB53" s="43" t="str">
        <f t="shared" si="7"/>
        <v/>
      </c>
      <c r="AC53" s="44">
        <f t="shared" si="22"/>
        <v>0</v>
      </c>
      <c r="AD53" s="132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1</v>
      </c>
      <c r="AI53">
        <f t="shared" si="13"/>
        <v>1</v>
      </c>
      <c r="AJ53">
        <f t="shared" si="14"/>
        <v>1</v>
      </c>
    </row>
    <row r="54" spans="1:36" x14ac:dyDescent="0.25">
      <c r="A54" s="13"/>
      <c r="B54" s="148" t="str">
        <f t="shared" si="16"/>
        <v xml:space="preserve"> </v>
      </c>
      <c r="C54" s="149" t="str">
        <f t="shared" si="17"/>
        <v xml:space="preserve"> 0 </v>
      </c>
      <c r="D54" s="163"/>
      <c r="E54" s="151" t="str">
        <f t="shared" si="18"/>
        <v>00</v>
      </c>
      <c r="F54" s="151" t="str">
        <f t="shared" si="19"/>
        <v>00</v>
      </c>
      <c r="G54" s="152" t="str">
        <f>IF(D54&lt;&gt;"",'Unc. Calculator'!S59,"")</f>
        <v/>
      </c>
      <c r="H54" s="143"/>
      <c r="I54" s="92"/>
      <c r="J54" s="45"/>
      <c r="K54" s="46"/>
      <c r="L54" s="47"/>
      <c r="M54" s="47"/>
      <c r="N54" s="47"/>
      <c r="O54" s="48"/>
      <c r="P54" s="8"/>
      <c r="Q54" s="51"/>
      <c r="R54" s="34"/>
      <c r="S54" s="10"/>
      <c r="T54" s="36"/>
      <c r="U54" s="37"/>
      <c r="V54" s="49"/>
      <c r="W54" s="39">
        <f t="shared" si="5"/>
        <v>0</v>
      </c>
      <c r="X54" s="39">
        <f t="shared" si="6"/>
        <v>0</v>
      </c>
      <c r="Y54" s="40" t="s">
        <v>92</v>
      </c>
      <c r="Z54" s="50"/>
      <c r="AA54" s="49"/>
      <c r="AB54" s="43" t="str">
        <f t="shared" si="7"/>
        <v/>
      </c>
      <c r="AC54" s="44">
        <f t="shared" si="22"/>
        <v>0</v>
      </c>
      <c r="AD54" s="132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1</v>
      </c>
      <c r="AI54">
        <f t="shared" si="13"/>
        <v>1</v>
      </c>
      <c r="AJ54">
        <f t="shared" si="14"/>
        <v>1</v>
      </c>
    </row>
    <row r="55" spans="1:36" x14ac:dyDescent="0.25">
      <c r="A55" s="158"/>
      <c r="B55" s="153" t="str">
        <f t="shared" si="16"/>
        <v xml:space="preserve"> </v>
      </c>
      <c r="C55" s="154" t="str">
        <f t="shared" si="17"/>
        <v xml:space="preserve"> 0 </v>
      </c>
      <c r="D55" s="164"/>
      <c r="E55" s="156" t="str">
        <f t="shared" si="18"/>
        <v>00</v>
      </c>
      <c r="F55" s="156" t="str">
        <f t="shared" si="19"/>
        <v>00</v>
      </c>
      <c r="G55" s="157" t="str">
        <f>IF(D55&lt;&gt;"",'Unc. Calculator'!S60,"")</f>
        <v/>
      </c>
      <c r="H55" s="143"/>
      <c r="I55" s="92"/>
      <c r="J55" s="45"/>
      <c r="K55" s="46"/>
      <c r="L55" s="47"/>
      <c r="M55" s="47"/>
      <c r="N55" s="47"/>
      <c r="O55" s="48"/>
      <c r="P55" s="8"/>
      <c r="Q55" s="51"/>
      <c r="R55" s="34"/>
      <c r="S55" s="10"/>
      <c r="T55" s="36"/>
      <c r="U55" s="37"/>
      <c r="V55" s="49"/>
      <c r="W55" s="39">
        <f t="shared" si="5"/>
        <v>0</v>
      </c>
      <c r="X55" s="39">
        <f t="shared" si="6"/>
        <v>0</v>
      </c>
      <c r="Y55" s="40" t="s">
        <v>92</v>
      </c>
      <c r="Z55" s="50"/>
      <c r="AA55" s="49"/>
      <c r="AB55" s="43" t="str">
        <f t="shared" si="7"/>
        <v/>
      </c>
      <c r="AC55" s="44">
        <f t="shared" si="22"/>
        <v>0</v>
      </c>
      <c r="AD55" s="132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1</v>
      </c>
      <c r="AI55">
        <f t="shared" si="13"/>
        <v>1</v>
      </c>
      <c r="AJ55">
        <f t="shared" si="14"/>
        <v>1</v>
      </c>
    </row>
  </sheetData>
  <sheetProtection selectLockedCells="1"/>
  <mergeCells count="4">
    <mergeCell ref="AD3:AD5"/>
    <mergeCell ref="B2:D2"/>
    <mergeCell ref="P3:P5"/>
    <mergeCell ref="AA5:AB5"/>
  </mergeCells>
  <conditionalFormatting sqref="D6:D55">
    <cfRule type="expression" dxfId="1" priority="1">
      <formula>AH6:AH55=0</formula>
    </cfRule>
  </conditionalFormatting>
  <conditionalFormatting sqref="AC3">
    <cfRule type="expression" dxfId="0" priority="92" stopIfTrue="1">
      <formula>$AC$6&gt;$AD$6</formula>
    </cfRule>
  </conditionalFormatting>
  <printOptions horizontalCentered="1"/>
  <pageMargins left="0.7" right="0.7" top="0.75" bottom="0.75" header="0.3" footer="0.3"/>
  <pageSetup scale="73" orientation="portrait" r:id="rId1"/>
  <customProperties>
    <customPr name="%locator_row%" r:id="rId2"/>
    <customPr name="%startcell%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D1200"/>
  <sheetViews>
    <sheetView workbookViewId="0">
      <selection activeCell="S11" sqref="S11"/>
    </sheetView>
  </sheetViews>
  <sheetFormatPr defaultRowHeight="15" x14ac:dyDescent="0.25"/>
  <cols>
    <col min="1" max="15" width="1" customWidth="1"/>
    <col min="17" max="17" width="24.85546875" customWidth="1"/>
    <col min="18" max="18" width="26.140625" style="58" customWidth="1"/>
    <col min="19" max="19" width="23.7109375" style="58" customWidth="1"/>
    <col min="20" max="20" width="11.42578125" style="58" customWidth="1"/>
    <col min="21" max="29" width="9.140625" style="58"/>
    <col min="30" max="30" width="12.5703125" style="58" customWidth="1"/>
    <col min="31" max="31" width="12.140625" style="58" customWidth="1"/>
    <col min="32" max="32" width="9.7109375" style="58" customWidth="1"/>
    <col min="33" max="33" width="16.42578125" style="66" customWidth="1"/>
    <col min="34" max="34" width="16.5703125" style="58" customWidth="1"/>
    <col min="35" max="36" width="15.85546875" style="58" customWidth="1"/>
    <col min="37" max="37" width="17.28515625" style="58" customWidth="1"/>
    <col min="38" max="38" width="16.5703125" style="58" customWidth="1"/>
    <col min="39" max="39" width="15.7109375" style="58" customWidth="1"/>
    <col min="40" max="40" width="16.42578125" style="58" customWidth="1"/>
    <col min="41" max="42" width="13.85546875" style="58" customWidth="1"/>
    <col min="43" max="52" width="13.140625" style="58" customWidth="1"/>
    <col min="53" max="53" width="9.140625" style="62"/>
    <col min="54" max="55" width="9.140625" style="58"/>
    <col min="56" max="56" width="11.140625" style="58" customWidth="1"/>
    <col min="57" max="57" width="12" style="58" customWidth="1"/>
    <col min="58" max="58" width="11.28515625" style="58" customWidth="1"/>
    <col min="59" max="59" width="10.7109375" style="58" customWidth="1"/>
    <col min="60" max="60" width="11.140625" style="58" customWidth="1"/>
    <col min="61" max="61" width="11.85546875" style="58" customWidth="1"/>
    <col min="62" max="62" width="11.7109375" style="58" customWidth="1"/>
    <col min="63" max="63" width="11.85546875" style="58" customWidth="1"/>
    <col min="64" max="65" width="12.28515625" style="58" customWidth="1"/>
    <col min="66" max="71" width="9.140625" style="58"/>
    <col min="72" max="72" width="11.85546875" style="58" customWidth="1"/>
    <col min="73" max="73" width="19.140625" style="55" customWidth="1"/>
    <col min="74" max="74" width="20.42578125" style="58" customWidth="1"/>
    <col min="75" max="75" width="17.140625" style="55" customWidth="1"/>
    <col min="76" max="76" width="15.5703125" style="61" customWidth="1"/>
    <col min="77" max="86" width="9.140625" style="58"/>
    <col min="87" max="91" width="14.28515625" style="58" customWidth="1"/>
    <col min="92" max="92" width="10.5703125" style="55" customWidth="1"/>
    <col min="98" max="98" width="28.28515625" customWidth="1"/>
    <col min="99" max="99" width="18.5703125" customWidth="1"/>
    <col min="100" max="100" width="16.5703125" customWidth="1"/>
    <col min="101" max="101" width="17.28515625" customWidth="1"/>
    <col min="102" max="102" width="18.28515625" customWidth="1"/>
    <col min="103" max="103" width="17.7109375" customWidth="1"/>
    <col min="104" max="104" width="10.42578125" customWidth="1"/>
    <col min="107" max="107" width="11" bestFit="1" customWidth="1"/>
    <col min="108" max="108" width="10.140625" customWidth="1"/>
  </cols>
  <sheetData>
    <row r="1" spans="2:108" x14ac:dyDescent="0.25">
      <c r="Q1" s="71" t="s">
        <v>113</v>
      </c>
      <c r="R1"/>
      <c r="S1" s="111" t="s">
        <v>116</v>
      </c>
      <c r="T1" s="112" t="s">
        <v>115</v>
      </c>
      <c r="U1"/>
      <c r="V1"/>
      <c r="W1"/>
      <c r="AB1"/>
      <c r="AC1"/>
      <c r="AD1"/>
      <c r="AE1"/>
      <c r="AF1"/>
      <c r="AG1" s="58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</row>
    <row r="2" spans="2:108" x14ac:dyDescent="0.25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Q2" s="98" t="s">
        <v>114</v>
      </c>
      <c r="R2"/>
      <c r="S2" s="113" t="s">
        <v>118</v>
      </c>
      <c r="T2" s="114" t="s">
        <v>117</v>
      </c>
      <c r="U2"/>
      <c r="V2" t="s">
        <v>144</v>
      </c>
      <c r="W2"/>
      <c r="X2"/>
      <c r="Y2"/>
      <c r="Z2"/>
      <c r="AA2"/>
      <c r="AB2"/>
      <c r="AC2"/>
      <c r="AD2"/>
      <c r="AE2"/>
      <c r="AF2"/>
      <c r="AG2" s="58"/>
      <c r="AH2">
        <v>2</v>
      </c>
      <c r="AI2">
        <v>3</v>
      </c>
      <c r="AJ2">
        <v>4</v>
      </c>
      <c r="AK2">
        <v>5</v>
      </c>
      <c r="AL2">
        <v>6</v>
      </c>
      <c r="AM2">
        <v>7</v>
      </c>
      <c r="AN2">
        <v>8</v>
      </c>
      <c r="AO2">
        <v>9</v>
      </c>
      <c r="AP2">
        <v>10</v>
      </c>
      <c r="AQ2">
        <v>11</v>
      </c>
      <c r="AR2">
        <v>12</v>
      </c>
      <c r="AS2">
        <v>13</v>
      </c>
      <c r="AT2">
        <v>14</v>
      </c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U2" s="102" t="s">
        <v>99</v>
      </c>
      <c r="CV2" s="102" t="s">
        <v>100</v>
      </c>
      <c r="CW2" s="105" t="s">
        <v>127</v>
      </c>
      <c r="CX2" s="102" t="s">
        <v>128</v>
      </c>
      <c r="CY2" s="105" t="s">
        <v>129</v>
      </c>
    </row>
    <row r="3" spans="2:108" ht="16.5" x14ac:dyDescent="0.3"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Q3" s="99" t="s">
        <v>124</v>
      </c>
      <c r="R3"/>
      <c r="S3" s="113" t="s">
        <v>119</v>
      </c>
      <c r="T3" s="115" t="s">
        <v>121</v>
      </c>
      <c r="U3"/>
      <c r="V3" s="123" t="s">
        <v>150</v>
      </c>
      <c r="W3" s="121" t="s">
        <v>148</v>
      </c>
      <c r="X3" s="121" t="s">
        <v>134</v>
      </c>
      <c r="Y3" s="121" t="s">
        <v>42</v>
      </c>
      <c r="Z3" s="121" t="s">
        <v>10</v>
      </c>
      <c r="AA3" s="121" t="s">
        <v>145</v>
      </c>
      <c r="AB3" s="121" t="s">
        <v>146</v>
      </c>
      <c r="AC3" s="121" t="s">
        <v>147</v>
      </c>
      <c r="AD3" s="121" t="s">
        <v>57</v>
      </c>
      <c r="AE3" s="121" t="s">
        <v>77</v>
      </c>
      <c r="AF3"/>
      <c r="AG3" s="58" t="s">
        <v>123</v>
      </c>
      <c r="AH3" s="101" t="e">
        <f>ADDRESS(MATCH(AH10,Standard6!$C:$C,0),4,1)&amp;":"&amp;ADDRESS(LOOKUP(2,1/(Standard6!$C:$C=AH10),ROW(Standard6!$C:$C)),4,1)</f>
        <v>#N/A</v>
      </c>
      <c r="AI3" s="101" t="e">
        <f>ADDRESS(MATCH(AI10,Standard6!$C:$C,0),4,1)&amp;":"&amp;ADDRESS(LOOKUP(2,1/(Standard6!$C:$C=AI10),ROW(Standard6!$C:$C)),4,1)</f>
        <v>#N/A</v>
      </c>
      <c r="AJ3" s="101" t="e">
        <f>ADDRESS(MATCH(AJ10,Standard6!$C:$C,0),4,1)&amp;":"&amp;ADDRESS(LOOKUP(2,1/(Standard6!$C:$C=AJ10),ROW(Standard6!$C:$C)),4,1)</f>
        <v>#N/A</v>
      </c>
      <c r="AK3" s="101" t="e">
        <f>ADDRESS(MATCH(AK10,Standard6!$C:$C,0),4,1)&amp;":"&amp;ADDRESS(LOOKUP(2,1/(Standard6!$C:$C=AK10),ROW(Standard6!$C:$C)),4,1)</f>
        <v>#N/A</v>
      </c>
      <c r="AL3" s="101" t="e">
        <f>ADDRESS(MATCH(AL10,Standard6!$C:$C,0),4,1)&amp;":"&amp;ADDRESS(LOOKUP(2,1/(Standard6!$C:$C=AL10),ROW(Standard6!$C:$C)),4,1)</f>
        <v>#N/A</v>
      </c>
      <c r="AM3" s="101" t="e">
        <f>ADDRESS(MATCH(AM10,Standard6!$C:$C,0),4,1)&amp;":"&amp;ADDRESS(LOOKUP(2,1/(Standard6!$C:$C=AM10),ROW(Standard6!$C:$C)),4,1)</f>
        <v>#N/A</v>
      </c>
      <c r="AN3" s="101" t="e">
        <f>ADDRESS(MATCH(AN10,Standard6!$C:$C,0),4,1)&amp;":"&amp;ADDRESS(LOOKUP(2,1/(Standard6!$C:$C=AN10),ROW(Standard6!$C:$C)),4,1)</f>
        <v>#N/A</v>
      </c>
      <c r="AO3" s="101" t="e">
        <f>ADDRESS(MATCH(AO10,Standard6!$C:$C,0),4,1)&amp;":"&amp;ADDRESS(LOOKUP(2,1/(Standard6!$C:$C=AO10),ROW(Standard6!$C:$C)),4,1)</f>
        <v>#N/A</v>
      </c>
      <c r="AP3" s="101" t="e">
        <f>ADDRESS(MATCH(AP10,Standard6!$C:$C,0),4,1)&amp;":"&amp;ADDRESS(LOOKUP(2,1/(Standard6!$C:$C=AP10),ROW(Standard6!$C:$C)),4,1)</f>
        <v>#N/A</v>
      </c>
      <c r="AQ3" s="101" t="e">
        <f>ADDRESS(MATCH(AQ10,Standard6!$C:$C,0),4,1)&amp;":"&amp;ADDRESS(LOOKUP(2,1/(Standard6!$C:$C=AQ10),ROW(Standard6!$C:$C)),4,1)</f>
        <v>#N/A</v>
      </c>
      <c r="AR3" s="101" t="e">
        <f>ADDRESS(MATCH(AR10,Standard6!$C:$C,0),4,1)&amp;":"&amp;ADDRESS(LOOKUP(2,1/(Standard6!$C:$C=AR10),ROW(Standard6!$C:$C)),4,1)</f>
        <v>#N/A</v>
      </c>
      <c r="AS3" s="101" t="e">
        <f>ADDRESS(MATCH(AS10,Standard6!$C:$C,0),4,1)&amp;":"&amp;ADDRESS(LOOKUP(2,1/(Standard6!$C:$C=AS10),ROW(Standard6!$C:$C)),4,1)</f>
        <v>#N/A</v>
      </c>
      <c r="AT3" s="101" t="e">
        <f>ADDRESS(MATCH(AT10,Standard6!$C:$C,0),4,1)&amp;":"&amp;ADDRESS(LOOKUP(2,1/(Standard6!$C:$C=AT10),ROW(Standard6!$C:$C)),4,1)</f>
        <v>#N/A</v>
      </c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>
        <f>1/BU11</f>
        <v>1000000</v>
      </c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T3" s="58" t="s">
        <v>115</v>
      </c>
      <c r="CU3" s="96" t="str">
        <f>ADDRESS(MATCH($AI$10,Standard1!$C:$C,0),9,1)&amp;":"&amp;ADDRESS(LOOKUP(2,1/(Standard1!$C:$C=$AI$10),ROW($C:$C)),9,1)</f>
        <v>$I$189:$I$348</v>
      </c>
      <c r="CV3" s="96" t="str">
        <f>ADDRESS(MATCH($AK$10,Standard1!$C:$C,0),9,1)&amp;":"&amp;ADDRESS(LOOKUP(2,1/(Standard1!$C:$C=$AK$10),ROW($C:$C)),9,1)</f>
        <v>$I$349:$I$538</v>
      </c>
      <c r="CW3" s="96" t="str">
        <f>ADDRESS(MATCH($AR$10,Standard1!$C:$C,0),9,1)&amp;":"&amp;ADDRESS(LOOKUP(2,1/(Standard1!$C:$C=$AR$10),ROW($C:$C)),9,1)</f>
        <v>$I$539:$I$609</v>
      </c>
      <c r="CX3" s="96" t="str">
        <f>ADDRESS(MATCH($AS$10,Standard1!$C:$C,0),9,1)&amp;":"&amp;ADDRESS(LOOKUP(2,1/(Standard1!$C:$C=$AS$10),ROW($C:$C)),9,1)</f>
        <v>$I$610:$I$659</v>
      </c>
      <c r="CY3" s="96" t="str">
        <f>ADDRESS(MATCH($AT$10,Standard1!$C:$C,0),9,1)&amp;":"&amp;ADDRESS(LOOKUP(2,1/(Standard1!$C:$C=$AT$10),ROW($C:$C)),9,1)</f>
        <v>$I$660:$I$719</v>
      </c>
    </row>
    <row r="4" spans="2:108" ht="16.5" x14ac:dyDescent="0.3">
      <c r="Q4" s="108" t="s">
        <v>132</v>
      </c>
      <c r="R4"/>
      <c r="S4" s="113" t="s">
        <v>790</v>
      </c>
      <c r="T4" s="114" t="s">
        <v>122</v>
      </c>
      <c r="U4"/>
      <c r="V4" s="123">
        <v>3.0000000000000001E-3</v>
      </c>
      <c r="W4" s="121" t="s">
        <v>756</v>
      </c>
      <c r="X4" s="121" t="s">
        <v>115</v>
      </c>
      <c r="Y4" s="121">
        <f>VLOOKUP(W4,INDIRECT(CONCATENATE(X4,"!",$CT$11)),11,FALSE)</f>
        <v>5.8000999999999996</v>
      </c>
      <c r="Z4" s="121">
        <f>VLOOKUP(W4,INDIRECT(CONCATENATE(X4,"!",$CT$11)),12,FALSE)</f>
        <v>1.6239000000000001</v>
      </c>
      <c r="AA4" s="121">
        <f>VLOOKUP(W4,INDIRECT(CONCATENATE(X4,"!",$CT$11)),13,FALSE)</f>
        <v>5.8000999999999996</v>
      </c>
      <c r="AB4" s="121">
        <f>VLOOKUP(W4,INDIRECT(CONCATENATE(X4,"!",$CT$11)),14,FALSE)</f>
        <v>1.5456000000000001</v>
      </c>
      <c r="AC4" s="121">
        <f>VLOOKUP(W4,INDIRECT(CONCATENATE(X4,"!",$CT$11)),15,FALSE)</f>
        <v>0</v>
      </c>
      <c r="AD4" s="121" t="str">
        <f>VLOOKUP(W4,INDIRECT(CONCATENATE(X4,"!",$CT$11)),7,FALSE)</f>
        <v>µA</v>
      </c>
      <c r="AE4" s="122" t="str">
        <f>CONCATENATE(V4*Z4+Y4,AD4)</f>
        <v>5.8049717µA</v>
      </c>
      <c r="AF4"/>
      <c r="AG4" s="58" t="s">
        <v>120</v>
      </c>
      <c r="AH4" s="101" t="e">
        <f>ADDRESS(MATCH(AH10,Standard5!$C:$C,0),4,1)&amp;":"&amp;ADDRESS(LOOKUP(2,1/(Standard5!$C:$C=AH10),ROW(Standard5!$C:$C)),4,1)</f>
        <v>#N/A</v>
      </c>
      <c r="AI4" s="101" t="e">
        <f>ADDRESS(MATCH(AI10,Standard5!$C:$C,0),4,1)&amp;":"&amp;ADDRESS(LOOKUP(2,1/(Standard5!$C:$C=AI10),ROW(Standard5!$C:$C)),4,1)</f>
        <v>#N/A</v>
      </c>
      <c r="AJ4" s="101" t="e">
        <f>ADDRESS(MATCH(AJ10,Standard5!$C:$C,0),4,1)&amp;":"&amp;ADDRESS(LOOKUP(2,1/(Standard5!$C:$C=AJ10),ROW(Standard5!$C:$C)),4,1)</f>
        <v>#N/A</v>
      </c>
      <c r="AK4" s="101" t="e">
        <f>ADDRESS(MATCH(AK10,Standard5!$C:$C,0),4,1)&amp;":"&amp;ADDRESS(LOOKUP(2,1/(Standard5!$C:$C=AK10),ROW(Standard5!$C:$C)),4,1)</f>
        <v>#N/A</v>
      </c>
      <c r="AL4" s="101" t="e">
        <f>ADDRESS(MATCH(AL10,Standard5!$C:$C,0),4,1)&amp;":"&amp;ADDRESS(LOOKUP(2,1/(Standard5!$C:$C=AL10),ROW(Standard5!$C:$C)),4,1)</f>
        <v>#N/A</v>
      </c>
      <c r="AM4" s="101" t="e">
        <f>ADDRESS(MATCH(AM10,Standard5!$C:$C,0),4,1)&amp;":"&amp;ADDRESS(LOOKUP(2,1/(Standard5!$C:$C=AM10),ROW(Standard5!$C:$C)),4,1)</f>
        <v>#N/A</v>
      </c>
      <c r="AN4" s="101" t="e">
        <f>ADDRESS(MATCH(AN10,Standard5!$C:$C,0),4,1)&amp;":"&amp;ADDRESS(LOOKUP(2,1/(Standard5!$C:$C=AN10),ROW(Standard5!$C:$C)),4,1)</f>
        <v>#N/A</v>
      </c>
      <c r="AO4" s="101" t="e">
        <f>ADDRESS(MATCH(AO10,Standard5!$C:$C,0),4,1)&amp;":"&amp;ADDRESS(LOOKUP(2,1/(Standard5!$C:$C=AO10),ROW(Standard5!$C:$C)),4,1)</f>
        <v>#N/A</v>
      </c>
      <c r="AP4" s="101" t="e">
        <f>ADDRESS(MATCH(AP10,Standard5!$C:$C,0),4,1)&amp;":"&amp;ADDRESS(LOOKUP(2,1/(Standard5!$C:$C=AP10),ROW(Standard5!$C:$C)),4,1)</f>
        <v>#N/A</v>
      </c>
      <c r="AQ4" s="101" t="e">
        <f>ADDRESS(MATCH(AQ10,Standard5!$C:$C,0),4,1)&amp;":"&amp;ADDRESS(LOOKUP(2,1/(Standard5!$C:$C=AQ10),ROW(Standard5!$C:$C)),4,1)</f>
        <v>#N/A</v>
      </c>
      <c r="AR4" s="101" t="e">
        <f>ADDRESS(MATCH(AR10,Standard5!$C:$C,0),4,1)&amp;":"&amp;ADDRESS(LOOKUP(2,1/(Standard5!$C:$C=AR10),ROW(Standard5!$C:$C)),4,1)</f>
        <v>#N/A</v>
      </c>
      <c r="AS4" s="101" t="e">
        <f>ADDRESS(MATCH(AS10,Standard5!$C:$C,0),4,1)&amp;":"&amp;ADDRESS(LOOKUP(2,1/(Standard5!$C:$C=AS10),ROW(Standard5!$C:$C)),4,1)</f>
        <v>#N/A</v>
      </c>
      <c r="AT4" s="101" t="e">
        <f>ADDRESS(MATCH(AT10,Standard5!$C:$C,0),4,1)&amp;":"&amp;ADDRESS(LOOKUP(2,1/(Standard5!$C:$C=AT10),ROW(Standard5!$C:$C)),4,1)</f>
        <v>#N/A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T4" s="58" t="s">
        <v>117</v>
      </c>
      <c r="CU4" s="96" t="e">
        <f>ADDRESS(MATCH($AI$10,Standard2!$C:$C,0),9,1)&amp;":"&amp;ADDRESS(LOOKUP(2,1/(Standard2!$C:$C=$AI$10),ROW($C:$C)),9,1)</f>
        <v>#N/A</v>
      </c>
      <c r="CV4" s="96" t="str">
        <f>ADDRESS(MATCH($AK$10,Standard2!$C:$C,0),9,1)&amp;":"&amp;ADDRESS(LOOKUP(2,1/(Standard2!$C:$C=$AK$10),ROW($C:$C)),9,1)</f>
        <v>$I$821:$I$1000</v>
      </c>
      <c r="CW4" s="106" t="e">
        <f>ADDRESS(MATCH($AR$10,Standard2!$C:$C,0),9,1)&amp;":"&amp;ADDRESS(LOOKUP(2,1/(Standard2!$C:$C=$AR$10),ROW($C:$C)),9,1)</f>
        <v>#N/A</v>
      </c>
      <c r="CX4" s="96" t="e">
        <f>ADDRESS(MATCH($AS$10,Standard2!$C:$C,0),9,1)&amp;":"&amp;ADDRESS(LOOKUP(2,1/(Standard2!$C:$C=$AS$10),ROW($C:$C)),9,1)</f>
        <v>#N/A</v>
      </c>
      <c r="CY4" s="106" t="e">
        <f>ADDRESS(MATCH($AT$10,Standard2!$C:$C,0),9,1)&amp;":"&amp;ADDRESS(LOOKUP(2,1/(Standard2!$C:$C=$AT$10),ROW($C:$C)),9,1)</f>
        <v>#N/A</v>
      </c>
    </row>
    <row r="5" spans="2:108" ht="16.5" x14ac:dyDescent="0.3">
      <c r="R5" s="141" t="s">
        <v>92</v>
      </c>
      <c r="S5" s="113"/>
      <c r="T5" s="114" t="s">
        <v>120</v>
      </c>
      <c r="U5"/>
      <c r="AE5"/>
      <c r="AF5"/>
      <c r="AG5" s="58" t="s">
        <v>122</v>
      </c>
      <c r="AH5" s="101" t="str">
        <f>ADDRESS(MATCH(AH10,Standard4!$C:$C,0),4,1)&amp;":"&amp;ADDRESS(LOOKUP(2,1/(Standard4!$C:$C=AH10),ROW(Standard4!$C:$C)),4,1)</f>
        <v>$D$4:$D$28</v>
      </c>
      <c r="AI5" s="101" t="str">
        <f>ADDRESS(MATCH(AI10,Standard4!$C:$C,0),4,1)&amp;":"&amp;ADDRESS(LOOKUP(2,1/(Standard4!$C:$C=AI10),ROW(Standard4!$C:$C)),4,1)</f>
        <v>$D$80:$D$119</v>
      </c>
      <c r="AJ5" s="101" t="str">
        <f>ADDRESS(MATCH(AJ10,Standard4!$C:$C,0),4,1)&amp;":"&amp;ADDRESS(LOOKUP(2,1/(Standard4!$C:$C=AJ10),ROW(Standard4!$C:$C)),4,1)</f>
        <v>$D$29:$D$58</v>
      </c>
      <c r="AK5" s="101" t="str">
        <f>ADDRESS(MATCH(AK10,Standard4!$C:$C,0),4,1)&amp;":"&amp;ADDRESS(LOOKUP(2,1/(Standard4!$C:$C=AK10),ROW(Standard4!$C:$C)),4,1)</f>
        <v>$D$120:$D$149</v>
      </c>
      <c r="AL5" s="101" t="e">
        <f>ADDRESS(MATCH(AL10,Standard4!$C:$C,0),4,1)&amp;":"&amp;ADDRESS(LOOKUP(2,1/(Standard4!$C:$C=AL10),ROW(Standard4!$C:$C)),4,1)</f>
        <v>#N/A</v>
      </c>
      <c r="AM5" s="101" t="str">
        <f>ADDRESS(MATCH(AM10,Standard4!$C:$C,0),4,1)&amp;":"&amp;ADDRESS(LOOKUP(2,1/(Standard4!$C:$C=AM10),ROW(Standard4!$C:$C)),4,1)</f>
        <v>$D$150:$D$164</v>
      </c>
      <c r="AN5" s="101" t="str">
        <f>ADDRESS(MATCH(AN10,Standard4!$C:$C,0),4,1)&amp;":"&amp;ADDRESS(LOOKUP(2,1/(Standard4!$C:$C=AN10),ROW(Standard4!$C:$C)),4,1)</f>
        <v>$D$165:$D$169</v>
      </c>
      <c r="AO5" s="101" t="str">
        <f>ADDRESS(MATCH(AO10,Standard4!$C:$C,0),4,1)&amp;":"&amp;ADDRESS(LOOKUP(2,1/(Standard4!$C:$C=AO10),ROW(Standard4!$C:$C)),4,1)</f>
        <v>$D$59:$D$64</v>
      </c>
      <c r="AP5" s="101" t="str">
        <f>ADDRESS(MATCH(AP10,Standard4!$C:$C,0),4,1)&amp;":"&amp;ADDRESS(LOOKUP(2,1/(Standard4!$C:$C=AP10),ROW(Standard4!$C:$C)),4,1)</f>
        <v>$D$65:$D$69</v>
      </c>
      <c r="AQ5" s="101" t="str">
        <f>ADDRESS(MATCH(AQ10,Standard4!$C:$C,0),4,1)&amp;":"&amp;ADDRESS(LOOKUP(2,1/(Standard4!$C:$C=AQ10),ROW(Standard4!$C:$C)),4,1)</f>
        <v>$D$70:$D$79</v>
      </c>
      <c r="AR5" s="101" t="e">
        <f>ADDRESS(MATCH(AR10,Standard4!$C:$C,0),4,1)&amp;":"&amp;ADDRESS(LOOKUP(2,1/(Standard4!$C:$C=AR10),ROW(Standard4!$C:$C)),4,1)</f>
        <v>#N/A</v>
      </c>
      <c r="AS5" s="101" t="e">
        <f>ADDRESS(MATCH(AS10,Standard4!$C:$C,0),4,1)&amp;":"&amp;ADDRESS(LOOKUP(2,1/(Standard4!$C:$C=AS10),ROW(Standard4!$C:$C)),4,1)</f>
        <v>#N/A</v>
      </c>
      <c r="AT5" s="101" t="e">
        <f>ADDRESS(MATCH(AT10,Standard4!$C:$C,0),4,1)&amp;":"&amp;ADDRESS(LOOKUP(2,1/(Standard4!$C:$C=AT10),ROW(Standard4!$C:$C)),4,1)</f>
        <v>#N/A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T5" s="58" t="s">
        <v>121</v>
      </c>
      <c r="CU5" s="96" t="e">
        <f>ADDRESS(MATCH($AI$10,Standard3!$C:$C,0),9,1)&amp;":"&amp;ADDRESS(LOOKUP(2,1/(Standard3!$C:$C=$AI$10),ROW($C:$C)),9,1)</f>
        <v>#N/A</v>
      </c>
      <c r="CV5" s="96" t="e">
        <f>ADDRESS(MATCH($AK$10,Standard3!$C:$C,0),9,1)&amp;":"&amp;ADDRESS(LOOKUP(2,1/(Standard3!$C:$C=$AK$10),ROW($C:$C)),9,1)</f>
        <v>#N/A</v>
      </c>
      <c r="CW5" s="106" t="e">
        <f>ADDRESS(MATCH($AR$10,Standard3!$C:$C,0),9,1)&amp;":"&amp;ADDRESS(LOOKUP(2,1/(Standard3!$C:$C=$AR$10),ROW($C:$C)),9,1)</f>
        <v>#N/A</v>
      </c>
      <c r="CX5" s="96" t="e">
        <f>ADDRESS(MATCH($AS$10,Standard3!$C:$C,0),9,1)&amp;":"&amp;ADDRESS(LOOKUP(2,1/(Standard3!$C:$C=$AS$10),ROW($C:$C)),9,1)</f>
        <v>#N/A</v>
      </c>
      <c r="CY5" s="106" t="e">
        <f>ADDRESS(MATCH($AT$10,Standard3!$C:$C,0),9,1)&amp;":"&amp;ADDRESS(LOOKUP(2,1/(Standard3!$C:$C=$AT$10),ROW($C:$C)),9,1)</f>
        <v>#N/A</v>
      </c>
    </row>
    <row r="6" spans="2:108" ht="16.5" customHeight="1" x14ac:dyDescent="0.3">
      <c r="S6" s="116"/>
      <c r="T6" s="117" t="s">
        <v>123</v>
      </c>
      <c r="U6"/>
      <c r="AE6" s="61"/>
      <c r="AF6" s="61"/>
      <c r="AG6" s="66" t="s">
        <v>121</v>
      </c>
      <c r="AH6" s="101" t="e">
        <f>ADDRESS(MATCH(AH10,Standard3!$C:$C,0),4,1)&amp;":"&amp;ADDRESS(LOOKUP(2,1/(Standard3!$C:$C=AH10),ROW(Standard3!$C:$C)),4,1)</f>
        <v>#N/A</v>
      </c>
      <c r="AI6" s="101" t="e">
        <f>ADDRESS(MATCH(AI10,Standard3!$C:$C,0),4,1)&amp;":"&amp;ADDRESS(LOOKUP(2,1/(Standard3!$C:$C=AI10),ROW(Standard3!$C:$C)),4,1)</f>
        <v>#N/A</v>
      </c>
      <c r="AJ6" s="101" t="e">
        <f>ADDRESS(MATCH(AJ10,Standard3!$C:$C,0),4,1)&amp;":"&amp;ADDRESS(LOOKUP(2,1/(Standard3!$C:$C=AJ10),ROW(Standard3!$C:$C)),4,1)</f>
        <v>#N/A</v>
      </c>
      <c r="AK6" s="101" t="e">
        <f>ADDRESS(MATCH(AK10,Standard3!$C:$C,0),4,1)&amp;":"&amp;ADDRESS(LOOKUP(2,1/(Standard3!$C:$C=AK10),ROW(Standard3!$C:$C)),4,1)</f>
        <v>#N/A</v>
      </c>
      <c r="AL6" s="101" t="str">
        <f>ADDRESS(MATCH(AL10,Standard3!$C:$C,0),4,1)&amp;":"&amp;ADDRESS(LOOKUP(2,1/(Standard3!$C:$C=AL10),ROW(Standard3!$C:$C)),4,1)</f>
        <v>$D$39:$D$73</v>
      </c>
      <c r="AM6" s="101" t="e">
        <f>ADDRESS(MATCH(AM10,Standard3!$C:$C,0),4,1)&amp;":"&amp;ADDRESS(LOOKUP(2,1/(Standard3!$C:$C=AM10),ROW(Standard3!$C:$C)),4,1)</f>
        <v>#N/A</v>
      </c>
      <c r="AN6" s="101" t="e">
        <f>ADDRESS(MATCH(AN10,Standard3!$C:$C,0),4,1)&amp;":"&amp;ADDRESS(LOOKUP(2,1/(Standard3!$C:$C=AN10),ROW(Standard3!$C:$C)),4,1)</f>
        <v>#N/A</v>
      </c>
      <c r="AO6" s="101" t="e">
        <f>ADDRESS(MATCH(AO10,Standard3!$C:$C,0),4,1)&amp;":"&amp;ADDRESS(LOOKUP(2,1/(Standard3!$C:$C=AO10),ROW(Standard3!$C:$C)),4,1)</f>
        <v>#N/A</v>
      </c>
      <c r="AP6" s="101" t="e">
        <f>ADDRESS(MATCH(AP10,Standard3!$C:$C,0),4,1)&amp;":"&amp;ADDRESS(LOOKUP(2,1/(Standard3!$C:$C=AP10),ROW(Standard3!$C:$C)),4,1)</f>
        <v>#N/A</v>
      </c>
      <c r="AQ6" s="101" t="e">
        <f>ADDRESS(MATCH(AQ10,Standard3!$C:$C,0),4,1)&amp;":"&amp;ADDRESS(LOOKUP(2,1/(Standard3!$C:$C=AQ10),ROW(Standard3!$C:$C)),4,1)</f>
        <v>#N/A</v>
      </c>
      <c r="AR6" s="101" t="e">
        <f>ADDRESS(MATCH(AR10,Standard3!$C:$C,0),4,1)&amp;":"&amp;ADDRESS(LOOKUP(2,1/(Standard3!$C:$C=AR10),ROW(Standard3!$C:$C)),4,1)</f>
        <v>#N/A</v>
      </c>
      <c r="AS6" s="101" t="e">
        <f>ADDRESS(MATCH(AS10,Standard3!$C:$C,0),4,1)&amp;":"&amp;ADDRESS(LOOKUP(2,1/(Standard3!$C:$C=AS10),ROW(Standard3!$C:$C)),4,1)</f>
        <v>#N/A</v>
      </c>
      <c r="AT6" s="101" t="e">
        <f>ADDRESS(MATCH(AT10,Standard3!$C:$C,0),4,1)&amp;":"&amp;ADDRESS(LOOKUP(2,1/(Standard3!$C:$C=AT10),ROW(Standard3!$C:$C)),4,1)</f>
        <v>#N/A</v>
      </c>
      <c r="BX6" s="107"/>
      <c r="CD6" s="63"/>
      <c r="CE6" s="63"/>
      <c r="CF6" s="63"/>
      <c r="CG6" s="63"/>
      <c r="CH6" s="63"/>
      <c r="CO6" s="64"/>
      <c r="CQ6" s="65"/>
      <c r="CT6" s="58" t="s">
        <v>122</v>
      </c>
      <c r="CU6" s="96" t="str">
        <f>ADDRESS(MATCH($AI$10,Standard4!$C:$C,0),9,1)&amp;":"&amp;ADDRESS(LOOKUP(2,1/(Standard4!$C:$C=$AI$10),ROW($C:$C)),9,1)</f>
        <v>$I$80:$I$119</v>
      </c>
      <c r="CV6" s="96" t="str">
        <f>ADDRESS(MATCH($AK$10,Standard4!$C:$C,0),9,1)&amp;":"&amp;ADDRESS(LOOKUP(2,1/(Standard4!$C:$C=$AK$10),ROW($C:$C)),9,1)</f>
        <v>$I$120:$I$149</v>
      </c>
      <c r="CW6" s="106" t="e">
        <f>ADDRESS(MATCH($AR$10,Standard4!$C:$C,0),9,1)&amp;":"&amp;ADDRESS(LOOKUP(2,1/(Standard4!$C:$C=$AR$10),ROW($C:$C)),9,1)</f>
        <v>#N/A</v>
      </c>
      <c r="CX6" s="96" t="e">
        <f>ADDRESS(MATCH($AS$10,Standard4!$C:$C,0),9,1)&amp;":"&amp;ADDRESS(LOOKUP(2,1/(Standard4!$C:$C=$AS$10),ROW($C:$C)),9,1)</f>
        <v>#N/A</v>
      </c>
      <c r="CY6" s="106" t="e">
        <f>ADDRESS(MATCH($AT$10,Standard4!$C:$C,0),9,1)&amp;":"&amp;ADDRESS(LOOKUP(2,1/(Standard4!$C:$C=$AT$10),ROW($C:$C)),9,1)</f>
        <v>#N/A</v>
      </c>
      <c r="CZ6" s="125" t="s">
        <v>133</v>
      </c>
      <c r="DB6" t="s">
        <v>750</v>
      </c>
      <c r="DC6" t="s">
        <v>749</v>
      </c>
    </row>
    <row r="7" spans="2:108" ht="17.25" thickBot="1" x14ac:dyDescent="0.35">
      <c r="S7" s="118"/>
      <c r="T7" s="119" t="s">
        <v>126</v>
      </c>
      <c r="U7"/>
      <c r="AG7" s="66" t="s">
        <v>117</v>
      </c>
      <c r="AH7" s="101" t="str">
        <f>ADDRESS(MATCH(AH10,Standard2!$C:$C,0),4,1)&amp;":"&amp;ADDRESS(LOOKUP(2,1/(Standard2!$C:$C=AH10),ROW(Standard2!$C:$C)),4,1)</f>
        <v>$D$33:$D$61</v>
      </c>
      <c r="AI7" s="101" t="e">
        <f>ADDRESS(MATCH(AI10,Standard2!$C:$C,0),4,1)&amp;":"&amp;ADDRESS(LOOKUP(2,1/(Standard2!$C:$C=AI10),ROW(Standard2!$C:$C)),4,1)</f>
        <v>#N/A</v>
      </c>
      <c r="AJ7" s="101" t="str">
        <f>ADDRESS(MATCH(AJ10,Standard2!$C:$C,0),4,1)&amp;":"&amp;ADDRESS(LOOKUP(2,1/(Standard2!$C:$C=AJ10),ROW(Standard2!$C:$C)),4,1)</f>
        <v>$D$115:$D$167</v>
      </c>
      <c r="AK7" s="101" t="str">
        <f>ADDRESS(MATCH(AK10,Standard2!$C:$C,0),4,1)&amp;":"&amp;ADDRESS(LOOKUP(2,1/(Standard2!$C:$C=AK10),ROW(Standard2!$C:$C)),4,1)</f>
        <v>$D$821:$D$1000</v>
      </c>
      <c r="AL7" s="101" t="str">
        <f>ADDRESS(MATCH(AL10,Standard2!$C:$C,0),4,1)&amp;":"&amp;ADDRESS(LOOKUP(2,1/(Standard2!$C:$C=AL10),ROW(Standard2!$C:$C)),4,1)</f>
        <v>$D$168:$D$221</v>
      </c>
      <c r="AM7" s="101" t="e">
        <f>ADDRESS(MATCH(AM10,Standard2!$C:$C,0),4,1)&amp;":"&amp;ADDRESS(LOOKUP(2,1/(Standard2!$C:$C=AM10),ROW(Standard2!$C:$C)),4,1)</f>
        <v>#N/A</v>
      </c>
      <c r="AN7" s="101" t="str">
        <f>ADDRESS(MATCH(AN10,Standard2!$C:$C,0),4,1)&amp;":"&amp;ADDRESS(LOOKUP(2,1/(Standard2!$C:$C=AN10),ROW(Standard2!$C:$C)),4,1)</f>
        <v>$D$1001:$D$1002</v>
      </c>
      <c r="AO7" s="101" t="e">
        <f>ADDRESS(MATCH(AO10,Standard2!$C:$C,0),4,1)&amp;":"&amp;ADDRESS(LOOKUP(2,1/(Standard2!$C:$C=AO10),ROW(Standard2!$C:$C)),4,1)</f>
        <v>#N/A</v>
      </c>
      <c r="AP7" s="101" t="e">
        <f>ADDRESS(MATCH(AP10,Standard2!$C:$C,0),4,1)&amp;":"&amp;ADDRESS(LOOKUP(2,1/(Standard2!$C:$C=AP10),ROW(Standard2!$C:$C)),4,1)</f>
        <v>#N/A</v>
      </c>
      <c r="AQ7" s="101" t="e">
        <f>ADDRESS(MATCH(AQ10,Standard2!$C:$C,0),4,1)&amp;":"&amp;ADDRESS(LOOKUP(2,1/(Standard2!$C:$C=AQ10),ROW(Standard2!$C:$C)),4,1)</f>
        <v>#N/A</v>
      </c>
      <c r="AR7" s="101" t="e">
        <f>ADDRESS(MATCH(AR10,Standard2!$C:$C,0),4,1)&amp;":"&amp;ADDRESS(LOOKUP(2,1/(Standard2!$C:$C=AR10),ROW(Standard2!$C:$C)),4,1)</f>
        <v>#N/A</v>
      </c>
      <c r="AS7" s="101" t="e">
        <f>ADDRESS(MATCH(AS10,Standard2!$C:$C,0),4,1)&amp;":"&amp;ADDRESS(LOOKUP(2,1/(Standard2!$C:$C=AS10),ROW(Standard2!$C:$C)),4,1)</f>
        <v>#N/A</v>
      </c>
      <c r="AT7" s="101" t="e">
        <f>ADDRESS(MATCH(AT10,Standard2!$C:$C,0),4,1)&amp;":"&amp;ADDRESS(LOOKUP(2,1/(Standard2!$C:$C=AT10),ROW(Standard2!$C:$C)),4,1)</f>
        <v>#N/A</v>
      </c>
      <c r="BA7" s="100" t="s">
        <v>36</v>
      </c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72"/>
      <c r="BV7" s="71" t="s">
        <v>41</v>
      </c>
      <c r="BY7" s="68"/>
      <c r="BZ7" s="69"/>
      <c r="CA7" s="69"/>
      <c r="CB7" s="69"/>
      <c r="CC7" s="70"/>
      <c r="CD7" s="68"/>
      <c r="CE7" s="69"/>
      <c r="CF7" s="69"/>
      <c r="CG7" s="69"/>
      <c r="CH7" s="70"/>
      <c r="CI7" s="68"/>
      <c r="CJ7" s="69"/>
      <c r="CK7" s="69"/>
      <c r="CL7" s="69"/>
      <c r="CM7" s="70"/>
      <c r="CN7" s="72"/>
      <c r="CO7" s="73"/>
      <c r="CP7" s="74"/>
      <c r="CQ7" s="74"/>
      <c r="CR7" s="74"/>
      <c r="CS7" s="75"/>
      <c r="CT7" s="58" t="s">
        <v>120</v>
      </c>
      <c r="CU7" s="96" t="e">
        <f>ADDRESS(MATCH($AI$10,Standard5!$C:$C,0),9,1)&amp;":"&amp;ADDRESS(LOOKUP(2,1/(Standard5!$C:$C=$AI$10),ROW($C:$C)),9,1)</f>
        <v>#N/A</v>
      </c>
      <c r="CV7" s="96" t="e">
        <f>ADDRESS(MATCH($AK$10,Standard5!$C:$C,0),9,1)&amp;":"&amp;ADDRESS(LOOKUP(2,1/(Standard5!$C:$C=$AK$10),ROW($C:$C)),9,1)</f>
        <v>#N/A</v>
      </c>
      <c r="CW7" s="106" t="e">
        <f>ADDRESS(MATCH($AR$10,Standard5!$C:$C,0),9,1)&amp;":"&amp;ADDRESS(LOOKUP(2,1/(Standard5!$C:$C=$AR$10),ROW($C:$C)),9,1)</f>
        <v>#N/A</v>
      </c>
      <c r="CX7" s="96" t="e">
        <f>ADDRESS(MATCH($AS$10,Standard5!$C:$C,0),9,1)&amp;":"&amp;ADDRESS(LOOKUP(2,1/(Standard5!$C:$C=$AS$10),ROW($C:$C)),9,1)</f>
        <v>#N/A</v>
      </c>
      <c r="CY7" s="106" t="e">
        <f>ADDRESS(MATCH($AT$10,Standard5!$C:$C,0),9,1)&amp;":"&amp;ADDRESS(LOOKUP(2,1/(Standard5!$C:$C=$AT$10),ROW($C:$C)),9,1)</f>
        <v>#N/A</v>
      </c>
      <c r="CZ7" s="125"/>
      <c r="DB7" t="s">
        <v>751</v>
      </c>
      <c r="DC7" t="s">
        <v>752</v>
      </c>
    </row>
    <row r="8" spans="2:108" ht="16.5" customHeight="1" x14ac:dyDescent="0.3">
      <c r="S8"/>
      <c r="T8"/>
      <c r="X8" s="76"/>
      <c r="Y8" s="62"/>
      <c r="AE8" s="76"/>
      <c r="AG8" s="66" t="s">
        <v>115</v>
      </c>
      <c r="AH8" s="101" t="str">
        <f>ADDRESS(MATCH(AH10,Standard1!$C:$C,0),4,1)&amp;":"&amp;ADDRESS(LOOKUP(2,1/(Standard1!$C:$C=AH10),ROW(Standard1!$C:$C)),4,1)</f>
        <v>$D$4:$D$32</v>
      </c>
      <c r="AI8" s="101" t="str">
        <f>ADDRESS(MATCH(AI10,Standard1!$C:$C,0),4,1)&amp;":"&amp;ADDRESS(LOOKUP(2,1/(Standard1!$C:$C=AI10),ROW(Standard1!$C:$C)),4,1)</f>
        <v>$D$189:$D$348</v>
      </c>
      <c r="AJ8" s="101" t="str">
        <f>ADDRESS(MATCH(AJ10,Standard1!$C:$C,0),4,1)&amp;":"&amp;ADDRESS(LOOKUP(2,1/(Standard1!$C:$C=AJ10),ROW(Standard1!$C:$C)),4,1)</f>
        <v>$D$33:$D$66</v>
      </c>
      <c r="AK8" s="101" t="str">
        <f>ADDRESS(MATCH(AK10,Standard1!$C:$C,0),4,1)&amp;":"&amp;ADDRESS(LOOKUP(2,1/(Standard1!$C:$C=AK10),ROW(Standard1!$C:$C)),4,1)</f>
        <v>$D$349:$D$538</v>
      </c>
      <c r="AL8" s="101" t="str">
        <f>ADDRESS(MATCH(AL10,Standard1!$C:$C,0),4,1)&amp;":"&amp;ADDRESS(LOOKUP(2,1/(Standard1!$C:$C=AL10),ROW(Standard1!$C:$C)),4,1)</f>
        <v>$D$121:$D$188</v>
      </c>
      <c r="AM8" s="101" t="str">
        <f>ADDRESS(MATCH(AM10,Standard1!$C:$C,0),4,1)&amp;":"&amp;ADDRESS(LOOKUP(2,1/(Standard1!$C:$C=AM10),ROW(Standard1!$C:$C)),4,1)</f>
        <v>$D$720:$D$785</v>
      </c>
      <c r="AN8" s="101" t="str">
        <f>ADDRESS(MATCH(AN10,Standard1!$C:$C,0),4,1)&amp;":"&amp;ADDRESS(LOOKUP(2,1/(Standard1!$C:$C=AN10),ROW(Standard1!$C:$C)),4,1)</f>
        <v>$D$786:$D$809</v>
      </c>
      <c r="AO8" s="101" t="str">
        <f>ADDRESS(MATCH(AO10,Standard1!$C:$C,0),4,1)&amp;":"&amp;ADDRESS(LOOKUP(2,1/(Standard1!$C:$C=AO10),ROW(Standard1!$C:$C)),4,1)</f>
        <v>$D$67:$D$87</v>
      </c>
      <c r="AP8" s="101" t="str">
        <f>ADDRESS(MATCH(AP10,Standard1!$C:$C,0),4,1)&amp;":"&amp;ADDRESS(LOOKUP(2,1/(Standard1!$C:$C=AP10),ROW(Standard1!$C:$C)),4,1)</f>
        <v>$D$88:$D$104</v>
      </c>
      <c r="AQ8" s="101" t="str">
        <f>ADDRESS(MATCH(AQ10,Standard1!$C:$C,0),4,1)&amp;":"&amp;ADDRESS(LOOKUP(2,1/(Standard1!$C:$C=AQ10),ROW(Standard1!$C:$C)),4,1)</f>
        <v>$D$105:$D$120</v>
      </c>
      <c r="AR8" s="101" t="str">
        <f>ADDRESS(MATCH(AR10,Standard1!$C:$C,0),4,1)&amp;":"&amp;ADDRESS(LOOKUP(2,1/(Standard1!$C:$C=AR10),ROW(Standard1!$C:$C)),4,1)</f>
        <v>$D$539:$D$609</v>
      </c>
      <c r="AS8" s="101" t="str">
        <f>ADDRESS(MATCH(AS10,Standard1!$C:$C,0),4,1)&amp;":"&amp;ADDRESS(LOOKUP(2,1/(Standard1!$C:$C=AS10),ROW(Standard1!$C:$C)),4,1)</f>
        <v>$D$610:$D$659</v>
      </c>
      <c r="AT8" s="101" t="str">
        <f>ADDRESS(MATCH(AT10,Standard1!$C:$C,0),4,1)&amp;":"&amp;ADDRESS(LOOKUP(2,1/(Standard1!$C:$C=AT10),ROW(Standard1!$C:$C)),4,1)</f>
        <v>$D$660:$D$719</v>
      </c>
      <c r="AU8" s="96"/>
      <c r="AV8" s="96"/>
      <c r="AW8" s="96"/>
      <c r="AX8" s="96"/>
      <c r="AY8" s="96"/>
      <c r="AZ8" s="96"/>
      <c r="BA8" s="53" t="s">
        <v>37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77"/>
      <c r="BV8" s="62" t="s">
        <v>38</v>
      </c>
      <c r="BY8" s="62"/>
      <c r="CC8" s="76"/>
      <c r="CD8" s="62"/>
      <c r="CH8" s="76"/>
      <c r="CI8" s="62"/>
      <c r="CM8" s="76"/>
      <c r="CN8" s="78"/>
      <c r="CO8" s="103" t="s">
        <v>130</v>
      </c>
      <c r="CS8" s="79"/>
      <c r="CT8" s="58" t="s">
        <v>123</v>
      </c>
      <c r="CU8" s="96" t="e">
        <f>ADDRESS(MATCH($AI$10,Standard6!$C:$C,0),9,1)&amp;":"&amp;ADDRESS(LOOKUP(2,1/(Standard6!$C:$C=$AI$10),ROW($C:$C)),9,1)</f>
        <v>#N/A</v>
      </c>
      <c r="CV8" s="96" t="e">
        <f>ADDRESS(MATCH($AK$10,Standard6!$C:$C,0),9,1)&amp;":"&amp;ADDRESS(LOOKUP(2,1/(Standard6!$C:$C=$AK$10),ROW($C:$C)),9,1)</f>
        <v>#N/A</v>
      </c>
      <c r="CW8" s="106" t="e">
        <f>ADDRESS(MATCH($AR$10,Standard6!$C:$C,0),9,1)&amp;":"&amp;ADDRESS(LOOKUP(2,1/(Standard6!$C:$C=$AR$10),ROW($C:$C)),9,1)</f>
        <v>#N/A</v>
      </c>
      <c r="CX8" s="96" t="e">
        <f>ADDRESS(MATCH($AS$10,Standard6!$C:$C,0),9,1)&amp;":"&amp;ADDRESS(LOOKUP(2,1/(Standard6!$C:$C=$AS$10),ROW($C:$C)),9,1)</f>
        <v>#N/A</v>
      </c>
      <c r="CY8" s="106" t="e">
        <f>ADDRESS(MATCH($AT$10,Standard6!$C:$C,0),9,1)&amp;":"&amp;ADDRESS(LOOKUP(2,1/(Standard6!$C:$C=$AT$10),ROW($C:$C)),9,1)</f>
        <v>#N/A</v>
      </c>
      <c r="CZ8" s="125"/>
    </row>
    <row r="9" spans="2:108" x14ac:dyDescent="0.25">
      <c r="S9" s="59"/>
      <c r="T9" s="80" t="s">
        <v>58</v>
      </c>
      <c r="X9" s="76"/>
      <c r="Y9" s="80" t="s">
        <v>101</v>
      </c>
      <c r="AE9" s="76"/>
      <c r="AH9" s="80" t="s">
        <v>62</v>
      </c>
      <c r="BA9" s="62" t="s">
        <v>16</v>
      </c>
      <c r="BB9" s="58" t="s">
        <v>16</v>
      </c>
      <c r="BC9" s="58" t="s">
        <v>39</v>
      </c>
      <c r="BD9" s="58" t="s">
        <v>39</v>
      </c>
      <c r="BE9" s="58" t="s">
        <v>18</v>
      </c>
      <c r="BF9" s="58" t="s">
        <v>28</v>
      </c>
      <c r="BG9" s="58" t="s">
        <v>21</v>
      </c>
      <c r="BH9" s="58" t="s">
        <v>39</v>
      </c>
      <c r="BI9" s="58" t="s">
        <v>39</v>
      </c>
      <c r="BJ9" s="58" t="s">
        <v>39</v>
      </c>
      <c r="BK9" s="58" t="s">
        <v>39</v>
      </c>
      <c r="BL9" s="58" t="s">
        <v>39</v>
      </c>
      <c r="BM9" s="58" t="s">
        <v>39</v>
      </c>
      <c r="BU9" s="78"/>
      <c r="BV9" s="62"/>
      <c r="BX9" s="81"/>
      <c r="BY9" s="82" t="s">
        <v>59</v>
      </c>
      <c r="CC9" s="76"/>
      <c r="CD9" s="82" t="s">
        <v>60</v>
      </c>
      <c r="CH9" s="76"/>
      <c r="CI9" s="82" t="s">
        <v>61</v>
      </c>
      <c r="CM9" s="76"/>
      <c r="CN9" s="78"/>
      <c r="CO9" s="103" t="s">
        <v>131</v>
      </c>
      <c r="CS9" s="79"/>
      <c r="CT9" s="58"/>
      <c r="CZ9" s="125"/>
      <c r="DB9" t="s">
        <v>755</v>
      </c>
    </row>
    <row r="10" spans="2:108" x14ac:dyDescent="0.25">
      <c r="Q10" s="61" t="s">
        <v>135</v>
      </c>
      <c r="R10" t="s">
        <v>125</v>
      </c>
      <c r="S10" s="58" t="s">
        <v>56</v>
      </c>
      <c r="T10" s="83" t="s">
        <v>30</v>
      </c>
      <c r="U10" s="54" t="s">
        <v>95</v>
      </c>
      <c r="V10" s="84" t="s">
        <v>32</v>
      </c>
      <c r="W10" s="84" t="s">
        <v>33</v>
      </c>
      <c r="X10" s="85" t="s">
        <v>32</v>
      </c>
      <c r="Y10" s="52" t="s">
        <v>34</v>
      </c>
      <c r="Z10" s="54" t="s">
        <v>34</v>
      </c>
      <c r="AA10" s="53" t="s">
        <v>34</v>
      </c>
      <c r="AB10" s="53" t="s">
        <v>34</v>
      </c>
      <c r="AC10" s="53" t="s">
        <v>34</v>
      </c>
      <c r="AD10" s="53" t="s">
        <v>34</v>
      </c>
      <c r="AE10" s="86" t="s">
        <v>35</v>
      </c>
      <c r="AF10" s="61" t="s">
        <v>40</v>
      </c>
      <c r="AG10" s="87" t="s">
        <v>96</v>
      </c>
      <c r="AH10" s="52" t="s">
        <v>13</v>
      </c>
      <c r="AI10" s="53" t="s">
        <v>19</v>
      </c>
      <c r="AJ10" s="53" t="s">
        <v>102</v>
      </c>
      <c r="AK10" s="53" t="s">
        <v>103</v>
      </c>
      <c r="AL10" s="53" t="s">
        <v>17</v>
      </c>
      <c r="AM10" s="53" t="s">
        <v>25</v>
      </c>
      <c r="AN10" s="53" t="s">
        <v>29</v>
      </c>
      <c r="AO10" s="53" t="s">
        <v>780</v>
      </c>
      <c r="AP10" s="53" t="s">
        <v>781</v>
      </c>
      <c r="AQ10" s="53" t="s">
        <v>782</v>
      </c>
      <c r="AR10" s="53" t="s">
        <v>783</v>
      </c>
      <c r="AS10" s="53" t="s">
        <v>784</v>
      </c>
      <c r="AT10" s="53" t="s">
        <v>785</v>
      </c>
      <c r="AU10" s="53"/>
      <c r="AV10" s="53"/>
      <c r="AW10" s="53"/>
      <c r="AX10" s="53"/>
      <c r="AY10" s="53"/>
      <c r="AZ10" s="53"/>
      <c r="BA10" s="52" t="str">
        <f t="shared" ref="BA10:BM10" si="0">AH10</f>
        <v>DCV</v>
      </c>
      <c r="BB10" s="53" t="str">
        <f t="shared" si="0"/>
        <v>ACV</v>
      </c>
      <c r="BC10" s="53" t="str">
        <f t="shared" si="0"/>
        <v>DCA</v>
      </c>
      <c r="BD10" s="53" t="str">
        <f t="shared" si="0"/>
        <v>ACA</v>
      </c>
      <c r="BE10" s="53" t="str">
        <f t="shared" si="0"/>
        <v>Resistance</v>
      </c>
      <c r="BF10" s="53" t="str">
        <f t="shared" si="0"/>
        <v>Capacitance</v>
      </c>
      <c r="BG10" s="53" t="str">
        <f t="shared" si="0"/>
        <v>Frequency</v>
      </c>
      <c r="BH10" s="53" t="str">
        <f t="shared" si="0"/>
        <v>DCA 10 TURN</v>
      </c>
      <c r="BI10" s="53" t="str">
        <f t="shared" si="0"/>
        <v>DCA 20 TURN</v>
      </c>
      <c r="BJ10" s="53" t="str">
        <f t="shared" si="0"/>
        <v>DCA 50 TURN</v>
      </c>
      <c r="BK10" s="53" t="str">
        <f t="shared" si="0"/>
        <v>ACA 10 TURN</v>
      </c>
      <c r="BL10" s="53" t="str">
        <f t="shared" si="0"/>
        <v>ACA 20 TURN</v>
      </c>
      <c r="BM10" s="53" t="str">
        <f t="shared" si="0"/>
        <v>ACA 50 TURN</v>
      </c>
      <c r="BN10" s="53"/>
      <c r="BO10" s="53"/>
      <c r="BP10" s="53"/>
      <c r="BQ10" s="53"/>
      <c r="BR10" s="53"/>
      <c r="BS10" s="53"/>
      <c r="BT10" s="53"/>
      <c r="BU10" s="86" t="s">
        <v>98</v>
      </c>
      <c r="BV10" s="83" t="s">
        <v>21</v>
      </c>
      <c r="BW10" s="54" t="s">
        <v>96</v>
      </c>
      <c r="BX10" s="86" t="s">
        <v>97</v>
      </c>
      <c r="BY10" s="52" t="s">
        <v>42</v>
      </c>
      <c r="BZ10" s="53" t="s">
        <v>10</v>
      </c>
      <c r="CA10" s="53" t="s">
        <v>43</v>
      </c>
      <c r="CB10" s="53" t="s">
        <v>44</v>
      </c>
      <c r="CC10" s="88" t="s">
        <v>45</v>
      </c>
      <c r="CD10" s="89" t="s">
        <v>46</v>
      </c>
      <c r="CE10" s="84" t="s">
        <v>47</v>
      </c>
      <c r="CF10" s="84" t="s">
        <v>48</v>
      </c>
      <c r="CG10" s="84" t="s">
        <v>49</v>
      </c>
      <c r="CH10" s="85" t="s">
        <v>50</v>
      </c>
      <c r="CI10" s="52" t="s">
        <v>51</v>
      </c>
      <c r="CJ10" s="53" t="s">
        <v>52</v>
      </c>
      <c r="CK10" s="53" t="s">
        <v>53</v>
      </c>
      <c r="CL10" s="53" t="s">
        <v>54</v>
      </c>
      <c r="CM10" s="88" t="s">
        <v>55</v>
      </c>
      <c r="CN10" s="86" t="s">
        <v>57</v>
      </c>
      <c r="CO10" s="52" t="s">
        <v>93</v>
      </c>
      <c r="CP10" s="53" t="s">
        <v>94</v>
      </c>
      <c r="CQ10" s="54" t="s">
        <v>77</v>
      </c>
      <c r="CR10" s="90"/>
      <c r="CS10" s="91"/>
      <c r="CT10" s="61" t="s">
        <v>108</v>
      </c>
      <c r="CU10" s="58" t="str">
        <f>BB10</f>
        <v>ACV</v>
      </c>
      <c r="CV10" s="58" t="str">
        <f>BD10</f>
        <v>ACA</v>
      </c>
      <c r="CW10" s="55" t="str">
        <f>BK10</f>
        <v>ACA 10 TURN</v>
      </c>
      <c r="CX10" s="55" t="str">
        <f>BL10</f>
        <v>ACA 20 TURN</v>
      </c>
      <c r="CY10" s="55" t="str">
        <f>BM10</f>
        <v>ACA 50 TURN</v>
      </c>
      <c r="CZ10" s="125"/>
      <c r="DB10" t="s">
        <v>93</v>
      </c>
      <c r="DC10" t="s">
        <v>754</v>
      </c>
      <c r="DD10" t="s">
        <v>753</v>
      </c>
    </row>
    <row r="11" spans="2:108" x14ac:dyDescent="0.25">
      <c r="Q11" s="58" t="str">
        <f>CONCATENATE(AE11,CQ11,AF11,BX11)</f>
        <v>Resistance0.00000000010</v>
      </c>
      <c r="R11" t="str">
        <f>IF(Worksheet!I6=$S$2,$S$2,IF(Worksheet!I6=$S$3,$S$3,$S$1))</f>
        <v>34420A</v>
      </c>
      <c r="S11" s="59" t="str">
        <f t="shared" ref="S11:S75" si="1">IFERROR(CONCATENATE((ROUND(MAX((SQRT(((((STDEV(CI11:CM11))/SQRT(5))*2.87/2)^2)+(((CA11+(AG11*(CB11)))*0.5)^2))*2),BY11+(BZ11*AG11)),2-(1+INT(LOG10(ABS(MAX((SQRT(((((STDEV(CI11:CM11))/SQRT(5))*2.87/2)^2)+(((CA11+(AG11*(CB11)))*0.5)^2))*2),BY11+(BZ11*AG11))))))))," ",CN11),"*")</f>
        <v>*</v>
      </c>
      <c r="T11" s="55">
        <f>CQ11</f>
        <v>1E-10</v>
      </c>
      <c r="U11" s="60">
        <f>IF(Worksheet!S6="%",ABS(Worksheet!Z6),ABS(Worksheet!U6))</f>
        <v>1</v>
      </c>
      <c r="V11" s="127" t="str">
        <f>IF(Worksheet!S6="%",Worksheet!AA6,Worksheet!S6)</f>
        <v>mΩ</v>
      </c>
      <c r="W11" s="60" t="str">
        <f>IF(Worksheet!S6="%","",IF(Worksheet!Z6&lt;&gt;"",Worksheet!Z6,""))</f>
        <v/>
      </c>
      <c r="X11" s="60" t="str">
        <f>IF(Worksheet!S6="%","",IF(Worksheet!AA6&lt;&gt;"",Worksheet!AA6,""))</f>
        <v/>
      </c>
      <c r="Y11" s="58" t="str">
        <f>IF(OR(LEFT(RIGHT(V11,2),1)="°",LEFT(RIGHT(V11,2),1)="Ω",LEFT(RIGHT(V11,2),1)=Z11),"",LEFT(RIGHT(V11,2),1))</f>
        <v>m</v>
      </c>
      <c r="Z11" s="58" t="str">
        <f>IF(RIGHT(V11,1)="Ω","O",IF(RIGHT(V11,2)="°F","DGF",IF(RIGHT(V11,2)="°C","DGC",RIGHT(V11,1))))</f>
        <v>O</v>
      </c>
      <c r="AA11" s="58" t="str">
        <f>IF(X11&lt;&gt;"","AC","DC")</f>
        <v>DC</v>
      </c>
      <c r="AB11" s="58" t="str">
        <f>IF(OR(Z11="DGC",Z11="DGF",Z11="O",Z11="F"),Z11,CONCATENATE(AA11,Z11))</f>
        <v>O</v>
      </c>
      <c r="AC11" s="58" t="str">
        <f>IF(Worksheet!H6&lt;&gt;"",Worksheet!H6,"")</f>
        <v/>
      </c>
      <c r="AD11" s="58" t="str">
        <f t="shared" ref="AD11:AD43" si="2">IF(RIGHT(AB11,2)="f","Capacitance",IF(RIGHT(AB11,1)="Z","Frequency",IF(RIGHT(AB11,1)="O","Resistance",IF(AND(RIGHT(AB11,1)="A",AC11&lt;&gt;""),CONCATENATE(AB11,$R$5,AC11,$R$5,"TURN"),""))))</f>
        <v>Resistance</v>
      </c>
      <c r="AE11" s="109" t="str">
        <f>IF(AD11&lt;&gt;"",AD11,AB11)</f>
        <v>Resistance</v>
      </c>
      <c r="AF11" s="109">
        <f>HLOOKUP(AE11,$AH$10:AZ11,COUNTIF($AE$7:AE11,"&lt;&gt;"&amp;""),FALSE)</f>
        <v>0</v>
      </c>
      <c r="AG11" s="66">
        <f>U11*BU11</f>
        <v>9.9999999999999995E-7</v>
      </c>
      <c r="AH11" s="96" t="e">
        <f>VLOOKUP($AG11,INDIRECT(CONCATENATE($CR11,"!",VLOOKUP($CR11,$AG$3:AH$8,AH$2,FALSE))),1,TRUE)</f>
        <v>#N/A</v>
      </c>
      <c r="AI11" s="96" t="e">
        <f>VLOOKUP($AG11,INDIRECT(CONCATENATE($CR11,"!",VLOOKUP($CR11,$AG$3:AI$8,AI$2,FALSE))),1,TRUE)</f>
        <v>#N/A</v>
      </c>
      <c r="AJ11" s="96" t="e">
        <f>VLOOKUP($AG11,INDIRECT(CONCATENATE($CR11,"!",VLOOKUP($CR11,$AG$3:AJ$8,AJ$2,FALSE))),1,TRUE)</f>
        <v>#N/A</v>
      </c>
      <c r="AK11" s="96" t="e">
        <f>VLOOKUP($AG11,INDIRECT(CONCATENATE($CR11,"!",VLOOKUP($CR11,$AG$3:AK$8,AK$2,FALSE))),1,TRUE)</f>
        <v>#N/A</v>
      </c>
      <c r="AL11" s="96">
        <f>VLOOKUP($AG11,INDIRECT(CONCATENATE($CR11,"!",VLOOKUP($CR11,$AG$3:AL$8,AL$2,FALSE))),1,TRUE)</f>
        <v>0</v>
      </c>
      <c r="AM11" s="96" t="e">
        <f>VLOOKUP($AG11,INDIRECT(CONCATENATE($CR11,"!",VLOOKUP($CR11,$AG$3:AM$8,AM$2,FALSE))),1,TRUE)</f>
        <v>#N/A</v>
      </c>
      <c r="AN11" s="96" t="e">
        <f>VLOOKUP($AG11,INDIRECT(CONCATENATE($CR11,"!",VLOOKUP($CR11,$AG$3:AN$8,AN$2,FALSE))),1,TRUE)</f>
        <v>#N/A</v>
      </c>
      <c r="AO11" s="96" t="e">
        <f>VLOOKUP($AG11,INDIRECT(CONCATENATE($CR11,"!",VLOOKUP($CR11,$AG$3:AO$8,AO$2,FALSE))),1,TRUE)</f>
        <v>#N/A</v>
      </c>
      <c r="AP11" s="96" t="e">
        <f>VLOOKUP($AG11,INDIRECT(CONCATENATE($CR11,"!",VLOOKUP($CR11,$AG$3:AP$8,AP$2,FALSE))),1,TRUE)</f>
        <v>#N/A</v>
      </c>
      <c r="AQ11" s="96" t="e">
        <f>VLOOKUP($AG11,INDIRECT(CONCATENATE($CR11,"!",VLOOKUP($CR11,$AG$3:AQ$8,AQ$2,FALSE))),1,TRUE)</f>
        <v>#N/A</v>
      </c>
      <c r="AR11" s="96" t="e">
        <f>VLOOKUP($AG11,INDIRECT(CONCATENATE($CR11,"!",VLOOKUP($CR11,$AG$3:AR$8,AR$2,FALSE))),1,TRUE)</f>
        <v>#N/A</v>
      </c>
      <c r="AS11" s="96" t="e">
        <f>VLOOKUP($AG11,INDIRECT(CONCATENATE($CR11,"!",VLOOKUP($CR11,$AG$3:AS$8,AS$2,FALSE))),1,TRUE)</f>
        <v>#N/A</v>
      </c>
      <c r="AT11" s="96" t="e">
        <f>VLOOKUP($AG11,INDIRECT(CONCATENATE($CR11,"!",VLOOKUP($CR11,$AG$3:AT$8,AT$2,FALSE))),1,TRUE)</f>
        <v>#N/A</v>
      </c>
      <c r="AU11" s="96"/>
      <c r="AV11" s="96"/>
      <c r="AW11" s="96"/>
      <c r="AX11" s="96"/>
      <c r="AY11" s="96"/>
      <c r="AZ11" s="96"/>
      <c r="BA11" s="62">
        <f>IF($V11="mV",0.001,IF($V11="µV",0.000001,IF($V11="kV",1000,1)))</f>
        <v>1</v>
      </c>
      <c r="BB11" s="58">
        <f>IF($V11="mV",0.001,IF($V11="µV",0.000001,IF($V11="kV",1000,1)))</f>
        <v>1</v>
      </c>
      <c r="BC11" s="58">
        <f>IF($V11="mA",0.001,IF($V11="µA",0.000001,IF($V11="kA",1000,1)))</f>
        <v>1</v>
      </c>
      <c r="BD11" s="58">
        <f>IF($V11="mA",0.001,IF($V11="µA",0.000001,IF($V11="kA",1000,1)))</f>
        <v>1</v>
      </c>
      <c r="BE11" s="58">
        <f>IF(CONCATENATE($Y11,$Z11)="O",0.001,IF(EXACT(CONCATENATE($Y11,$Z11),"mO")=TRUE,0.000001,IF(EXACT(CONCATENATE($Y11,$Z11),"MO")=TRUE,1000,1)))</f>
        <v>9.9999999999999995E-7</v>
      </c>
      <c r="BF11" s="58">
        <f>IF($V11="µF",0.001,IF($V11="nF",0.000001,IF($V11="pF",0.000000001,1)))</f>
        <v>1</v>
      </c>
      <c r="BG11" s="58">
        <f>IF($V11="Hz",0.001,IF($V11="mHz",0.000001,IF($V11="MHz",1000,IF($V11="µHz",0.000000001,1))))</f>
        <v>1</v>
      </c>
      <c r="BH11" s="58">
        <f t="shared" ref="BH11:BM26" si="3">IF($V11="mA",0.001,IF($V11="µA",0.000001,IF($V11="kA",1000,1)))</f>
        <v>1</v>
      </c>
      <c r="BI11" s="58">
        <f t="shared" si="3"/>
        <v>1</v>
      </c>
      <c r="BJ11" s="58">
        <f t="shared" si="3"/>
        <v>1</v>
      </c>
      <c r="BK11" s="58">
        <f t="shared" si="3"/>
        <v>1</v>
      </c>
      <c r="BL11" s="58">
        <f t="shared" si="3"/>
        <v>1</v>
      </c>
      <c r="BM11" s="58">
        <f t="shared" si="3"/>
        <v>1</v>
      </c>
      <c r="BU11" s="55">
        <f>HLOOKUP(AE11,$BA$10:BT11,COUNTIF($AE$7:AE11,"&lt;&gt;"&amp;""),FALSE)</f>
        <v>9.9999999999999995E-7</v>
      </c>
      <c r="BV11" s="58">
        <f>IF($X11="Hz",0.001,IF(EXACT("mHz",$X11)=TRUE,0.000001,IF(EXACT("MHz",$X11)=TRUE,1000,IF($X11="µHz",0.000000001,1))))</f>
        <v>1</v>
      </c>
      <c r="BW11" s="55" t="str">
        <f>IF(W11&lt;&gt;"",IF(Z11="A",IF(W11&gt;50,W11*0.0001,BV11*W11),BV11*W11),"")</f>
        <v/>
      </c>
      <c r="BX11" s="110" t="str">
        <f>IF(OR(AE11=$BB$10,AE11=$BD$10,AE11=$BK$10,AE11=$BL$10,AE11=$BM$10),VLOOKUP(BW11,INDIRECT(CONCATENATE(CR11,"!",HLOOKUP(AE11,$CU$10:CY11,CZ11,FALSE))),1,TRUE),"")</f>
        <v/>
      </c>
      <c r="BY11" s="96" t="e">
        <f>VLOOKUP(Q11,INDIRECT(CONCATENATE(CR11,"!",$CT11)),11,FALSE)</f>
        <v>#N/A</v>
      </c>
      <c r="BZ11" s="96" t="e">
        <f>VLOOKUP(Q11,INDIRECT(CONCATENATE(CR11,"!",$CT11)),12,FALSE)</f>
        <v>#N/A</v>
      </c>
      <c r="CA11" s="96" t="e">
        <f>VLOOKUP(Q11,INDIRECT(CONCATENATE(CR11,"!",$CT11)),13,FALSE)</f>
        <v>#N/A</v>
      </c>
      <c r="CB11" s="96" t="e">
        <f>VLOOKUP(Q11,INDIRECT(CONCATENATE(CR11,"!",$CT11)),14,FALSE)</f>
        <v>#N/A</v>
      </c>
      <c r="CC11" s="96" t="e">
        <f>DB11/DC11</f>
        <v>#N/A</v>
      </c>
      <c r="CD11" s="63">
        <f>Worksheet!K6</f>
        <v>0</v>
      </c>
      <c r="CE11" s="63">
        <f>Worksheet!L6</f>
        <v>0</v>
      </c>
      <c r="CF11" s="63">
        <f>Worksheet!M6</f>
        <v>0</v>
      </c>
      <c r="CG11" s="63">
        <f>Worksheet!N6</f>
        <v>0</v>
      </c>
      <c r="CH11" s="63">
        <f>Worksheet!O6</f>
        <v>0</v>
      </c>
      <c r="CI11" s="126" t="e">
        <f>CD11*$CC11</f>
        <v>#N/A</v>
      </c>
      <c r="CJ11" s="126" t="e">
        <f>CE11*$CC11</f>
        <v>#N/A</v>
      </c>
      <c r="CK11" s="126" t="e">
        <f>CF11*$CC11</f>
        <v>#N/A</v>
      </c>
      <c r="CL11" s="126" t="e">
        <f>CG11*$CC11</f>
        <v>#N/A</v>
      </c>
      <c r="CM11" s="126" t="e">
        <f>CH11*$CC11</f>
        <v>#N/A</v>
      </c>
      <c r="CN11" s="96" t="e">
        <f>VLOOKUP(Q11,INDIRECT(CONCATENATE(CR11,"!",$CT11)),7,FALSE)</f>
        <v>#N/A</v>
      </c>
      <c r="CO11" s="97" t="str">
        <f>Worksheet!Q6</f>
        <v>0.0000</v>
      </c>
      <c r="CP11" t="str">
        <f>CONCATENATE(LEFT(CO11,LEN(CO11)-1),1)</f>
        <v>0.0001</v>
      </c>
      <c r="CQ11" s="108">
        <f>VALUE(CP11)*BU11</f>
        <v>1E-10</v>
      </c>
      <c r="CR11" t="str">
        <f>VLOOKUP($R11,$S$1:$T$7,2,FALSE)</f>
        <v>Standard3</v>
      </c>
      <c r="CT11" s="104" t="str">
        <f>ADDRESS(4,2,1)&amp;":"&amp;ADDRESS(COUNTIF(INDIRECT(CONCATENATE(CR11,"!","C:C")),"&lt;&gt;"&amp;""),16,1)</f>
        <v>$B$4:$P$72</v>
      </c>
      <c r="CU11" s="96" t="e">
        <f>VLOOKUP($CR11,$CT$3:CU$8,2,FALSE)</f>
        <v>#N/A</v>
      </c>
      <c r="CV11" s="96" t="e">
        <f>VLOOKUP($CR11,$CT$3:CV$8,3,FALSE)</f>
        <v>#N/A</v>
      </c>
      <c r="CW11" s="96" t="e">
        <f>VLOOKUP($CR11,$CT$3:CW$8,4,FALSE)</f>
        <v>#N/A</v>
      </c>
      <c r="CX11" s="96" t="e">
        <f>VLOOKUP($CR11,$CT$3:CX$8,5,FALSE)</f>
        <v>#N/A</v>
      </c>
      <c r="CY11" s="96" t="e">
        <f>VLOOKUP($CR11,$CT$3:CY$8,6,FALSE)</f>
        <v>#N/A</v>
      </c>
      <c r="CZ11">
        <f>COUNTIF($CU$10:CU11,"&lt;&gt;"&amp;"")</f>
        <v>2</v>
      </c>
      <c r="DB11">
        <f t="shared" ref="DB11:DB49" si="4">IF(LEFT(V11,1)="p",0.000000000001,IF(LEFT(V11)="n",0.000000001,IF(LEFT(V11,1)="µ",0.000001,IF(EXACT(LEFT(V11),"m")=TRUE,0.001,IF(OR(V11="V",V11="A",V11="Ω",V11="O",V11="Hz",V11="F",V11="DGC",V11="DGF",V11="°F",V11="°C"),1,IF(EXACT(LEFT(V11,1),"k")=TRUE,1000,IF(EXACT(LEFT(V11,1),"M")=TRUE,1000000,"")))))))</f>
        <v>1E-3</v>
      </c>
      <c r="DC11" t="e">
        <f t="shared" ref="DC11:DC49" si="5">IF(LEFT(CN11,1)="p",0.000000000001,IF(LEFT(CN11,1)="n",0.000000001,IF(LEFT(CN11,1)="µ",0.000001,IF(EXACT(LEFT(CN11,1),"m")=TRUE,0.001,IF(OR(CN11="V",CN11="A",CN11="Ω",CN11="Hz",CN11="F",CN11="°F",CN11="°C"),1,IF(LEFT(CN11,1)="k",1000,IF(EXACT(LEFT(CN11,1),"M")=TRUE,1000000,"ERROR")))))))</f>
        <v>#N/A</v>
      </c>
    </row>
    <row r="12" spans="2:108" x14ac:dyDescent="0.25">
      <c r="Q12" s="58" t="str">
        <f t="shared" ref="Q12:Q22" si="6">CONCATENATE(AE12,CQ12,AF12,BX12)</f>
        <v>Resistance0.0000000010</v>
      </c>
      <c r="R12" t="str">
        <f>IF(Worksheet!I7=$S$2,$S$2,IF(Worksheet!I7=$S$3,$S$3,$S$1))</f>
        <v>34420A</v>
      </c>
      <c r="S12" s="59" t="str">
        <f t="shared" si="1"/>
        <v>3 µΩ</v>
      </c>
      <c r="T12" s="55">
        <f t="shared" ref="T12:T22" si="7">CQ12</f>
        <v>1.0000000000000001E-9</v>
      </c>
      <c r="U12" s="60">
        <f>IF(Worksheet!S7="%",ABS(Worksheet!Z7),ABS(Worksheet!U7))</f>
        <v>20</v>
      </c>
      <c r="V12" s="127" t="str">
        <f>IF(Worksheet!S7="%",Worksheet!AA7,Worksheet!S7)</f>
        <v>mΩ</v>
      </c>
      <c r="W12" s="60" t="str">
        <f>IF(Worksheet!S7="%","",IF(Worksheet!Z7&lt;&gt;"",Worksheet!Z7,""))</f>
        <v/>
      </c>
      <c r="X12" s="60" t="str">
        <f>IF(Worksheet!S7="%","",IF(Worksheet!AA7&lt;&gt;"",Worksheet!AA7,""))</f>
        <v/>
      </c>
      <c r="Y12" s="58" t="str">
        <f t="shared" ref="Y12:Y22" si="8">IF(OR(LEFT(RIGHT(V12,2),1)="°",LEFT(RIGHT(V12,2),1)="Ω",LEFT(RIGHT(V12,2),1)=Z12),"",LEFT(RIGHT(V12,2),1))</f>
        <v>m</v>
      </c>
      <c r="Z12" s="58" t="str">
        <f t="shared" ref="Z12:Z22" si="9">IF(RIGHT(V12,1)="Ω","O",IF(RIGHT(V12,2)="°F","DGF",IF(RIGHT(V12,2)="°C","DGC",RIGHT(V12,1))))</f>
        <v>O</v>
      </c>
      <c r="AA12" s="58" t="str">
        <f t="shared" ref="AA12:AA22" si="10">IF(X12&lt;&gt;"","AC","DC")</f>
        <v>DC</v>
      </c>
      <c r="AB12" s="58" t="str">
        <f t="shared" ref="AB12:AB75" si="11">IF(OR(Z12="DGC",Z12="DGF",Z12="O",Z12="F"),Z12,CONCATENATE(AA12,Z12))</f>
        <v>O</v>
      </c>
      <c r="AC12" s="58" t="str">
        <f>IF(Worksheet!H7&lt;&gt;"",Worksheet!H7,"")</f>
        <v/>
      </c>
      <c r="AD12" s="58" t="str">
        <f t="shared" si="2"/>
        <v>Resistance</v>
      </c>
      <c r="AE12" s="109" t="str">
        <f t="shared" ref="AE12:AE49" si="12">IF(AD12&lt;&gt;"",AD12,AB12)</f>
        <v>Resistance</v>
      </c>
      <c r="AF12" s="109">
        <f>HLOOKUP(AE12,$AH$10:AZ12,COUNTIF($AE$7:AE12,"&lt;&gt;"&amp;""),FALSE)</f>
        <v>0</v>
      </c>
      <c r="AG12" s="66">
        <f t="shared" ref="AG12:AG22" si="13">U12*BU12</f>
        <v>1.9999999999999998E-5</v>
      </c>
      <c r="AH12" s="96" t="e">
        <f>VLOOKUP($AG12,INDIRECT(CONCATENATE($CR12,"!",VLOOKUP($CR12,$AG$3:AH$8,AH$2,FALSE))),1,TRUE)</f>
        <v>#N/A</v>
      </c>
      <c r="AI12" s="96" t="e">
        <f>VLOOKUP($AG12,INDIRECT(CONCATENATE($CR12,"!",VLOOKUP($CR12,$AG$3:AI$8,AI$2,FALSE))),1,TRUE)</f>
        <v>#N/A</v>
      </c>
      <c r="AJ12" s="96" t="e">
        <f>VLOOKUP($AG12,INDIRECT(CONCATENATE($CR12,"!",VLOOKUP($CR12,$AG$3:AJ$8,AJ$2,FALSE))),1,TRUE)</f>
        <v>#N/A</v>
      </c>
      <c r="AK12" s="96" t="e">
        <f>VLOOKUP($AG12,INDIRECT(CONCATENATE($CR12,"!",VLOOKUP($CR12,$AG$3:AK$8,AK$2,FALSE))),1,TRUE)</f>
        <v>#N/A</v>
      </c>
      <c r="AL12" s="96">
        <f>VLOOKUP($AG12,INDIRECT(CONCATENATE($CR12,"!",VLOOKUP($CR12,$AG$3:AL$8,AL$2,FALSE))),1,TRUE)</f>
        <v>0</v>
      </c>
      <c r="AM12" s="96" t="e">
        <f>VLOOKUP($AG12,INDIRECT(CONCATENATE($CR12,"!",VLOOKUP($CR12,$AG$3:AM$8,AM$2,FALSE))),1,TRUE)</f>
        <v>#N/A</v>
      </c>
      <c r="AN12" s="96" t="e">
        <f>VLOOKUP($AG12,INDIRECT(CONCATENATE($CR12,"!",VLOOKUP($CR12,$AG$3:AN$8,AN$2,FALSE))),1,TRUE)</f>
        <v>#N/A</v>
      </c>
      <c r="AO12" s="96" t="e">
        <f>VLOOKUP($AG12,INDIRECT(CONCATENATE($CR12,"!",VLOOKUP($CR12,$AG$3:AO$8,AO$2,FALSE))),1,TRUE)</f>
        <v>#N/A</v>
      </c>
      <c r="AP12" s="96" t="e">
        <f>VLOOKUP($AG12,INDIRECT(CONCATENATE($CR12,"!",VLOOKUP($CR12,$AG$3:AP$8,AP$2,FALSE))),1,TRUE)</f>
        <v>#N/A</v>
      </c>
      <c r="AQ12" s="96" t="e">
        <f>VLOOKUP($AG12,INDIRECT(CONCATENATE($CR12,"!",VLOOKUP($CR12,$AG$3:AQ$8,AQ$2,FALSE))),1,TRUE)</f>
        <v>#N/A</v>
      </c>
      <c r="AR12" s="96" t="e">
        <f>VLOOKUP($AG12,INDIRECT(CONCATENATE($CR12,"!",VLOOKUP($CR12,$AG$3:AR$8,AR$2,FALSE))),1,TRUE)</f>
        <v>#N/A</v>
      </c>
      <c r="AS12" s="96" t="e">
        <f>VLOOKUP($AG12,INDIRECT(CONCATENATE($CR12,"!",VLOOKUP($CR12,$AG$3:AS$8,AS$2,FALSE))),1,TRUE)</f>
        <v>#N/A</v>
      </c>
      <c r="AT12" s="96" t="e">
        <f>VLOOKUP($AG12,INDIRECT(CONCATENATE($CR12,"!",VLOOKUP($CR12,$AG$3:AT$8,AT$2,FALSE))),1,TRUE)</f>
        <v>#N/A</v>
      </c>
      <c r="AU12" s="96"/>
      <c r="AV12" s="96"/>
      <c r="AW12" s="96"/>
      <c r="AX12" s="96"/>
      <c r="AY12" s="96"/>
      <c r="AZ12" s="96"/>
      <c r="BA12" s="62">
        <f t="shared" ref="BA12:BB27" si="14">IF($V12="mV",0.001,IF($V12="µV",0.000001,IF($V12="kV",1000,1)))</f>
        <v>1</v>
      </c>
      <c r="BB12" s="58">
        <f t="shared" si="14"/>
        <v>1</v>
      </c>
      <c r="BC12" s="58">
        <f t="shared" ref="BC12:BD27" si="15">IF($V12="mA",0.001,IF($V12="µA",0.000001,IF($V12="kA",1000,1)))</f>
        <v>1</v>
      </c>
      <c r="BD12" s="58">
        <f t="shared" si="15"/>
        <v>1</v>
      </c>
      <c r="BE12" s="58">
        <f t="shared" ref="BE12:BE75" si="16">IF(CONCATENATE($Y12,$Z12)="O",0.001,IF(EXACT(CONCATENATE($Y12,$Z12),"mO")=TRUE,0.000001,IF(EXACT(CONCATENATE($Y12,$Z12),"MO")=TRUE,1000,1)))</f>
        <v>9.9999999999999995E-7</v>
      </c>
      <c r="BF12" s="58">
        <f t="shared" ref="BF12:BF75" si="17">IF($V12="µF",0.001,IF($V12="nF",0.000001,IF($V12="pF",0.000000001,1)))</f>
        <v>1</v>
      </c>
      <c r="BG12" s="58">
        <f t="shared" ref="BG12:BG75" si="18">IF($V12="Hz",0.001,IF($V12="mHz",0.000001,IF($V12="MHz",1000,IF($V12="µHz",0.000000001,1))))</f>
        <v>1</v>
      </c>
      <c r="BH12" s="58">
        <f t="shared" si="3"/>
        <v>1</v>
      </c>
      <c r="BI12" s="58">
        <f t="shared" si="3"/>
        <v>1</v>
      </c>
      <c r="BJ12" s="58">
        <f t="shared" si="3"/>
        <v>1</v>
      </c>
      <c r="BK12" s="58">
        <f t="shared" si="3"/>
        <v>1</v>
      </c>
      <c r="BL12" s="58">
        <f t="shared" si="3"/>
        <v>1</v>
      </c>
      <c r="BM12" s="58">
        <f t="shared" si="3"/>
        <v>1</v>
      </c>
      <c r="BU12" s="55">
        <f>HLOOKUP(AE12,$BA$10:BT12,COUNTIF($AE$7:AE12,"&lt;&gt;"&amp;""),FALSE)</f>
        <v>9.9999999999999995E-7</v>
      </c>
      <c r="BV12" s="58">
        <f t="shared" ref="BV12:BV75" si="19">IF($X12="Hz",0.001,IF(EXACT("mHz",$X12)=TRUE,0.000001,IF(EXACT("MHz",$X12)=TRUE,1000,IF($X12="µHz",0.000000001,1))))</f>
        <v>1</v>
      </c>
      <c r="BW12" s="55" t="str">
        <f t="shared" ref="BW12:BW75" si="20">IF(W12&lt;&gt;"",IF(Z12="A",IF(W12&gt;50,W12*0.0001,BV12*W12),BV12*W12),"")</f>
        <v/>
      </c>
      <c r="BX12" s="110" t="str">
        <f>IF(OR(AE12=$BB$10,AE12=$BD$10,AE12=$BK$10,AE12=$BL$10,AE12=$BM$10),VLOOKUP(BW12,INDIRECT(CONCATENATE(CR12,"!",HLOOKUP(AE12,$CU$10:CY12,CZ12,FALSE))),1,TRUE),"")</f>
        <v/>
      </c>
      <c r="BY12" s="96">
        <f t="shared" ref="BY12:BY49" si="21">VLOOKUP(Q12,INDIRECT(CONCATENATE(CR12,"!",$CT12)),11,FALSE)</f>
        <v>3</v>
      </c>
      <c r="BZ12" s="96">
        <f t="shared" ref="BZ12:BZ49" si="22">VLOOKUP(Q12,INDIRECT(CONCATENATE(CR12,"!",$CT12)),12,FALSE)</f>
        <v>120</v>
      </c>
      <c r="CA12" s="96">
        <f t="shared" ref="CA12:CA49" si="23">VLOOKUP(Q12,INDIRECT(CONCATENATE(CR12,"!",$CT12)),13,FALSE)</f>
        <v>2.3273220000000001</v>
      </c>
      <c r="CB12" s="96">
        <f t="shared" ref="CB12:CB49" si="24">VLOOKUP(Q12,INDIRECT(CONCATENATE(CR12,"!",$CT12)),14,FALSE)</f>
        <v>80.813122000000007</v>
      </c>
      <c r="CC12" s="96">
        <f t="shared" ref="CC12:CC49" si="25">DB12/DC12</f>
        <v>1000.0000000000001</v>
      </c>
      <c r="CD12" s="63">
        <f>Worksheet!K7</f>
        <v>0</v>
      </c>
      <c r="CE12" s="63">
        <f>Worksheet!L7</f>
        <v>0</v>
      </c>
      <c r="CF12" s="63">
        <f>Worksheet!M7</f>
        <v>0</v>
      </c>
      <c r="CG12" s="63">
        <f>Worksheet!N7</f>
        <v>0</v>
      </c>
      <c r="CH12" s="63">
        <f>Worksheet!O7</f>
        <v>0</v>
      </c>
      <c r="CI12" s="126">
        <f t="shared" ref="CI12:CI49" si="26">CD12*$CC12</f>
        <v>0</v>
      </c>
      <c r="CJ12" s="126">
        <f t="shared" ref="CJ12:CJ49" si="27">CE12*$CC12</f>
        <v>0</v>
      </c>
      <c r="CK12" s="126">
        <f t="shared" ref="CK12:CK49" si="28">CF12*$CC12</f>
        <v>0</v>
      </c>
      <c r="CL12" s="126">
        <f t="shared" ref="CL12:CL49" si="29">CG12*$CC12</f>
        <v>0</v>
      </c>
      <c r="CM12" s="126">
        <f t="shared" ref="CM12:CM49" si="30">CH12*$CC12</f>
        <v>0</v>
      </c>
      <c r="CN12" s="96" t="str">
        <f t="shared" ref="CN12:CN22" si="31">VLOOKUP(Q12,INDIRECT(CONCATENATE(CR12,"!",$CT12)),7,FALSE)</f>
        <v>µΩ</v>
      </c>
      <c r="CO12" s="97" t="str">
        <f>Worksheet!Q7</f>
        <v>0.000</v>
      </c>
      <c r="CP12" t="str">
        <f t="shared" ref="CP12:CP49" si="32">CONCATENATE(LEFT(CO12,LEN(CO12)-1),1)</f>
        <v>0.001</v>
      </c>
      <c r="CQ12" s="108">
        <f t="shared" ref="CQ12:CQ22" si="33">VALUE(CP12)*BU12</f>
        <v>1.0000000000000001E-9</v>
      </c>
      <c r="CR12" t="str">
        <f t="shared" ref="CR12:CR75" si="34">VLOOKUP($R12,$S$1:$T$7,2,FALSE)</f>
        <v>Standard3</v>
      </c>
      <c r="CT12" s="104" t="str">
        <f t="shared" ref="CT12:CT22" si="35">ADDRESS(4,2,1)&amp;":"&amp;ADDRESS(COUNTIF(INDIRECT(CONCATENATE(CR12,"!","C:C")),"&lt;&gt;"&amp;""),16,1)</f>
        <v>$B$4:$P$72</v>
      </c>
      <c r="CU12" s="96" t="e">
        <f>VLOOKUP($CR12,$CT$3:CU$8,2,FALSE)</f>
        <v>#N/A</v>
      </c>
      <c r="CV12" s="96" t="e">
        <f>VLOOKUP($CR12,$CT$3:CV$8,3,FALSE)</f>
        <v>#N/A</v>
      </c>
      <c r="CW12" s="96" t="e">
        <f>VLOOKUP($CR12,$CT$3:CW$8,4,FALSE)</f>
        <v>#N/A</v>
      </c>
      <c r="CX12" s="96" t="e">
        <f>VLOOKUP($CR12,$CT$3:CX$8,5,FALSE)</f>
        <v>#N/A</v>
      </c>
      <c r="CY12" s="96" t="e">
        <f>VLOOKUP($CR12,$CT$3:CY$8,6,FALSE)</f>
        <v>#N/A</v>
      </c>
      <c r="CZ12">
        <f>COUNTIF($CU$10:CU12,"&lt;&gt;"&amp;"")</f>
        <v>3</v>
      </c>
      <c r="DB12">
        <f t="shared" si="4"/>
        <v>1E-3</v>
      </c>
      <c r="DC12">
        <f t="shared" si="5"/>
        <v>9.9999999999999995E-7</v>
      </c>
    </row>
    <row r="13" spans="2:108" x14ac:dyDescent="0.25">
      <c r="Q13" s="58" t="str">
        <f t="shared" si="6"/>
        <v>Resistance0.000000010</v>
      </c>
      <c r="R13" t="str">
        <f>IF(Worksheet!I8=$S$2,$S$2,IF(Worksheet!I8=$S$3,$S$3,$S$1))</f>
        <v>34420A</v>
      </c>
      <c r="S13" s="59" t="str">
        <f t="shared" si="1"/>
        <v>4 µΩ</v>
      </c>
      <c r="T13" s="55">
        <f t="shared" si="7"/>
        <v>1E-8</v>
      </c>
      <c r="U13" s="60">
        <f>IF(Worksheet!S8="%",ABS(Worksheet!Z8),ABS(Worksheet!U8))</f>
        <v>200</v>
      </c>
      <c r="V13" s="127" t="str">
        <f>IF(Worksheet!S8="%",Worksheet!AA8,Worksheet!S8)</f>
        <v>mΩ</v>
      </c>
      <c r="W13" s="60" t="str">
        <f>IF(Worksheet!S8="%","",IF(Worksheet!Z8&lt;&gt;"",Worksheet!Z8,""))</f>
        <v/>
      </c>
      <c r="X13" s="60" t="str">
        <f>IF(Worksheet!S8="%","",IF(Worksheet!AA8&lt;&gt;"",Worksheet!AA8,""))</f>
        <v/>
      </c>
      <c r="Y13" s="58" t="str">
        <f t="shared" si="8"/>
        <v>m</v>
      </c>
      <c r="Z13" s="58" t="str">
        <f t="shared" si="9"/>
        <v>O</v>
      </c>
      <c r="AA13" s="58" t="str">
        <f t="shared" si="10"/>
        <v>DC</v>
      </c>
      <c r="AB13" s="58" t="str">
        <f t="shared" si="11"/>
        <v>O</v>
      </c>
      <c r="AC13" s="58" t="str">
        <f>IF(Worksheet!H8&lt;&gt;"",Worksheet!H8,"")</f>
        <v/>
      </c>
      <c r="AD13" s="58" t="str">
        <f t="shared" si="2"/>
        <v>Resistance</v>
      </c>
      <c r="AE13" s="109" t="str">
        <f t="shared" si="12"/>
        <v>Resistance</v>
      </c>
      <c r="AF13" s="109">
        <f>HLOOKUP(AE13,$AH$10:AZ13,COUNTIF($AE$7:AE13,"&lt;&gt;"&amp;""),FALSE)</f>
        <v>0</v>
      </c>
      <c r="AG13" s="66">
        <f t="shared" si="13"/>
        <v>1.9999999999999998E-4</v>
      </c>
      <c r="AH13" s="96" t="e">
        <f>VLOOKUP($AG13,INDIRECT(CONCATENATE($CR13,"!",VLOOKUP($CR13,$AG$3:AH$8,AH$2,FALSE))),1,TRUE)</f>
        <v>#N/A</v>
      </c>
      <c r="AI13" s="96" t="e">
        <f>VLOOKUP($AG13,INDIRECT(CONCATENATE($CR13,"!",VLOOKUP($CR13,$AG$3:AI$8,AI$2,FALSE))),1,TRUE)</f>
        <v>#N/A</v>
      </c>
      <c r="AJ13" s="96" t="e">
        <f>VLOOKUP($AG13,INDIRECT(CONCATENATE($CR13,"!",VLOOKUP($CR13,$AG$3:AJ$8,AJ$2,FALSE))),1,TRUE)</f>
        <v>#N/A</v>
      </c>
      <c r="AK13" s="96" t="e">
        <f>VLOOKUP($AG13,INDIRECT(CONCATENATE($CR13,"!",VLOOKUP($CR13,$AG$3:AK$8,AK$2,FALSE))),1,TRUE)</f>
        <v>#N/A</v>
      </c>
      <c r="AL13" s="96">
        <f>VLOOKUP($AG13,INDIRECT(CONCATENATE($CR13,"!",VLOOKUP($CR13,$AG$3:AL$8,AL$2,FALSE))),1,TRUE)</f>
        <v>0</v>
      </c>
      <c r="AM13" s="96" t="e">
        <f>VLOOKUP($AG13,INDIRECT(CONCATENATE($CR13,"!",VLOOKUP($CR13,$AG$3:AM$8,AM$2,FALSE))),1,TRUE)</f>
        <v>#N/A</v>
      </c>
      <c r="AN13" s="96" t="e">
        <f>VLOOKUP($AG13,INDIRECT(CONCATENATE($CR13,"!",VLOOKUP($CR13,$AG$3:AN$8,AN$2,FALSE))),1,TRUE)</f>
        <v>#N/A</v>
      </c>
      <c r="AO13" s="96" t="e">
        <f>VLOOKUP($AG13,INDIRECT(CONCATENATE($CR13,"!",VLOOKUP($CR13,$AG$3:AO$8,AO$2,FALSE))),1,TRUE)</f>
        <v>#N/A</v>
      </c>
      <c r="AP13" s="96" t="e">
        <f>VLOOKUP($AG13,INDIRECT(CONCATENATE($CR13,"!",VLOOKUP($CR13,$AG$3:AP$8,AP$2,FALSE))),1,TRUE)</f>
        <v>#N/A</v>
      </c>
      <c r="AQ13" s="96" t="e">
        <f>VLOOKUP($AG13,INDIRECT(CONCATENATE($CR13,"!",VLOOKUP($CR13,$AG$3:AQ$8,AQ$2,FALSE))),1,TRUE)</f>
        <v>#N/A</v>
      </c>
      <c r="AR13" s="96" t="e">
        <f>VLOOKUP($AG13,INDIRECT(CONCATENATE($CR13,"!",VLOOKUP($CR13,$AG$3:AR$8,AR$2,FALSE))),1,TRUE)</f>
        <v>#N/A</v>
      </c>
      <c r="AS13" s="96" t="e">
        <f>VLOOKUP($AG13,INDIRECT(CONCATENATE($CR13,"!",VLOOKUP($CR13,$AG$3:AS$8,AS$2,FALSE))),1,TRUE)</f>
        <v>#N/A</v>
      </c>
      <c r="AT13" s="96" t="e">
        <f>VLOOKUP($AG13,INDIRECT(CONCATENATE($CR13,"!",VLOOKUP($CR13,$AG$3:AT$8,AT$2,FALSE))),1,TRUE)</f>
        <v>#N/A</v>
      </c>
      <c r="AU13" s="96"/>
      <c r="AV13" s="96"/>
      <c r="AW13" s="96"/>
      <c r="AX13" s="96"/>
      <c r="AY13" s="96"/>
      <c r="AZ13" s="96"/>
      <c r="BA13" s="62">
        <f t="shared" si="14"/>
        <v>1</v>
      </c>
      <c r="BB13" s="58">
        <f t="shared" si="14"/>
        <v>1</v>
      </c>
      <c r="BC13" s="58">
        <f t="shared" si="15"/>
        <v>1</v>
      </c>
      <c r="BD13" s="58">
        <f t="shared" si="15"/>
        <v>1</v>
      </c>
      <c r="BE13" s="58">
        <f t="shared" si="16"/>
        <v>9.9999999999999995E-7</v>
      </c>
      <c r="BF13" s="58">
        <f t="shared" si="17"/>
        <v>1</v>
      </c>
      <c r="BG13" s="58">
        <f t="shared" si="18"/>
        <v>1</v>
      </c>
      <c r="BH13" s="58">
        <f t="shared" si="3"/>
        <v>1</v>
      </c>
      <c r="BI13" s="58">
        <f t="shared" si="3"/>
        <v>1</v>
      </c>
      <c r="BJ13" s="58">
        <f t="shared" si="3"/>
        <v>1</v>
      </c>
      <c r="BK13" s="58">
        <f t="shared" si="3"/>
        <v>1</v>
      </c>
      <c r="BL13" s="58">
        <f t="shared" si="3"/>
        <v>1</v>
      </c>
      <c r="BM13" s="58">
        <f t="shared" si="3"/>
        <v>1</v>
      </c>
      <c r="BU13" s="55">
        <f>HLOOKUP(AE13,$BA$10:BT13,COUNTIF($AE$7:AE13,"&lt;&gt;"&amp;""),FALSE)</f>
        <v>9.9999999999999995E-7</v>
      </c>
      <c r="BV13" s="58">
        <f t="shared" si="19"/>
        <v>1</v>
      </c>
      <c r="BW13" s="55" t="str">
        <f t="shared" si="20"/>
        <v/>
      </c>
      <c r="BX13" s="110" t="str">
        <f>IF(OR(AE13=$BB$10,AE13=$BD$10,AE13=$BK$10,AE13=$BL$10,AE13=$BM$10),VLOOKUP(BW13,INDIRECT(CONCATENATE(CR13,"!",HLOOKUP(AE13,$CU$10:CY13,CZ13,FALSE))),1,TRUE),"")</f>
        <v/>
      </c>
      <c r="BY13" s="96">
        <f t="shared" si="21"/>
        <v>3</v>
      </c>
      <c r="BZ13" s="96">
        <f t="shared" si="22"/>
        <v>120</v>
      </c>
      <c r="CA13" s="96">
        <f t="shared" si="23"/>
        <v>3.963721</v>
      </c>
      <c r="CB13" s="96">
        <f t="shared" si="24"/>
        <v>79.376769999999993</v>
      </c>
      <c r="CC13" s="96">
        <f t="shared" si="25"/>
        <v>1000.0000000000001</v>
      </c>
      <c r="CD13" s="63">
        <f>Worksheet!K8</f>
        <v>0</v>
      </c>
      <c r="CE13" s="63">
        <f>Worksheet!L8</f>
        <v>0</v>
      </c>
      <c r="CF13" s="63">
        <f>Worksheet!M8</f>
        <v>0</v>
      </c>
      <c r="CG13" s="63">
        <f>Worksheet!N8</f>
        <v>0</v>
      </c>
      <c r="CH13" s="63">
        <f>Worksheet!O8</f>
        <v>0</v>
      </c>
      <c r="CI13" s="126">
        <f t="shared" si="26"/>
        <v>0</v>
      </c>
      <c r="CJ13" s="126">
        <f t="shared" si="27"/>
        <v>0</v>
      </c>
      <c r="CK13" s="126">
        <f t="shared" si="28"/>
        <v>0</v>
      </c>
      <c r="CL13" s="126">
        <f t="shared" si="29"/>
        <v>0</v>
      </c>
      <c r="CM13" s="126">
        <f t="shared" si="30"/>
        <v>0</v>
      </c>
      <c r="CN13" s="96" t="str">
        <f t="shared" si="31"/>
        <v>µΩ</v>
      </c>
      <c r="CO13" s="97" t="str">
        <f>Worksheet!Q8</f>
        <v>0.00</v>
      </c>
      <c r="CP13" t="str">
        <f t="shared" si="32"/>
        <v>0.01</v>
      </c>
      <c r="CQ13" s="108">
        <f t="shared" si="33"/>
        <v>1E-8</v>
      </c>
      <c r="CR13" t="str">
        <f t="shared" si="34"/>
        <v>Standard3</v>
      </c>
      <c r="CT13" s="104" t="str">
        <f t="shared" si="35"/>
        <v>$B$4:$P$72</v>
      </c>
      <c r="CU13" s="96" t="e">
        <f>VLOOKUP($CR13,$CT$3:CU$8,2,FALSE)</f>
        <v>#N/A</v>
      </c>
      <c r="CV13" s="96" t="e">
        <f>VLOOKUP($CR13,$CT$3:CV$8,3,FALSE)</f>
        <v>#N/A</v>
      </c>
      <c r="CW13" s="96" t="e">
        <f>VLOOKUP($CR13,$CT$3:CW$8,4,FALSE)</f>
        <v>#N/A</v>
      </c>
      <c r="CX13" s="96" t="e">
        <f>VLOOKUP($CR13,$CT$3:CX$8,5,FALSE)</f>
        <v>#N/A</v>
      </c>
      <c r="CY13" s="96" t="e">
        <f>VLOOKUP($CR13,$CT$3:CY$8,6,FALSE)</f>
        <v>#N/A</v>
      </c>
      <c r="CZ13">
        <f>COUNTIF($CU$10:CU13,"&lt;&gt;"&amp;"")</f>
        <v>4</v>
      </c>
      <c r="DB13">
        <f t="shared" si="4"/>
        <v>1E-3</v>
      </c>
      <c r="DC13">
        <f t="shared" si="5"/>
        <v>9.9999999999999995E-7</v>
      </c>
    </row>
    <row r="14" spans="2:108" x14ac:dyDescent="0.25">
      <c r="Q14" s="58" t="str">
        <f t="shared" si="6"/>
        <v>Resistance0.00000010</v>
      </c>
      <c r="R14" t="str">
        <f>IF(Worksheet!I9=$S$2,$S$2,IF(Worksheet!I9=$S$3,$S$3,$S$1))</f>
        <v>34420A</v>
      </c>
      <c r="S14" s="59" t="str">
        <f t="shared" si="1"/>
        <v>64 µΩ</v>
      </c>
      <c r="T14" s="55">
        <f t="shared" si="7"/>
        <v>1.0000000000000001E-7</v>
      </c>
      <c r="U14" s="60">
        <f>IF(Worksheet!S9="%",ABS(Worksheet!Z9),ABS(Worksheet!U9))</f>
        <v>2</v>
      </c>
      <c r="V14" s="127" t="str">
        <f>IF(Worksheet!S9="%",Worksheet!AA9,Worksheet!S9)</f>
        <v>Ω</v>
      </c>
      <c r="W14" s="60" t="str">
        <f>IF(Worksheet!S9="%","",IF(Worksheet!Z9&lt;&gt;"",Worksheet!Z9,""))</f>
        <v/>
      </c>
      <c r="X14" s="60" t="str">
        <f>IF(Worksheet!S9="%","",IF(Worksheet!AA9&lt;&gt;"",Worksheet!AA9,""))</f>
        <v/>
      </c>
      <c r="Y14" s="58" t="str">
        <f t="shared" si="8"/>
        <v/>
      </c>
      <c r="Z14" s="58" t="str">
        <f t="shared" si="9"/>
        <v>O</v>
      </c>
      <c r="AA14" s="58" t="str">
        <f t="shared" si="10"/>
        <v>DC</v>
      </c>
      <c r="AB14" s="58" t="str">
        <f t="shared" si="11"/>
        <v>O</v>
      </c>
      <c r="AC14" s="58" t="str">
        <f>IF(Worksheet!H9&lt;&gt;"",Worksheet!H9,"")</f>
        <v/>
      </c>
      <c r="AD14" s="58" t="str">
        <f t="shared" si="2"/>
        <v>Resistance</v>
      </c>
      <c r="AE14" s="109" t="str">
        <f t="shared" si="12"/>
        <v>Resistance</v>
      </c>
      <c r="AF14" s="109">
        <f>HLOOKUP(AE14,$AH$10:AZ14,COUNTIF($AE$7:AE14,"&lt;&gt;"&amp;""),FALSE)</f>
        <v>0</v>
      </c>
      <c r="AG14" s="66">
        <f t="shared" si="13"/>
        <v>2E-3</v>
      </c>
      <c r="AH14" s="96" t="e">
        <f>VLOOKUP($AG14,INDIRECT(CONCATENATE($CR14,"!",VLOOKUP($CR14,$AG$3:AH$8,AH$2,FALSE))),1,TRUE)</f>
        <v>#N/A</v>
      </c>
      <c r="AI14" s="96" t="e">
        <f>VLOOKUP($AG14,INDIRECT(CONCATENATE($CR14,"!",VLOOKUP($CR14,$AG$3:AI$8,AI$2,FALSE))),1,TRUE)</f>
        <v>#N/A</v>
      </c>
      <c r="AJ14" s="96" t="e">
        <f>VLOOKUP($AG14,INDIRECT(CONCATENATE($CR14,"!",VLOOKUP($CR14,$AG$3:AJ$8,AJ$2,FALSE))),1,TRUE)</f>
        <v>#N/A</v>
      </c>
      <c r="AK14" s="96" t="e">
        <f>VLOOKUP($AG14,INDIRECT(CONCATENATE($CR14,"!",VLOOKUP($CR14,$AG$3:AK$8,AK$2,FALSE))),1,TRUE)</f>
        <v>#N/A</v>
      </c>
      <c r="AL14" s="96">
        <f>VLOOKUP($AG14,INDIRECT(CONCATENATE($CR14,"!",VLOOKUP($CR14,$AG$3:AL$8,AL$2,FALSE))),1,TRUE)</f>
        <v>0</v>
      </c>
      <c r="AM14" s="96" t="e">
        <f>VLOOKUP($AG14,INDIRECT(CONCATENATE($CR14,"!",VLOOKUP($CR14,$AG$3:AM$8,AM$2,FALSE))),1,TRUE)</f>
        <v>#N/A</v>
      </c>
      <c r="AN14" s="96" t="e">
        <f>VLOOKUP($AG14,INDIRECT(CONCATENATE($CR14,"!",VLOOKUP($CR14,$AG$3:AN$8,AN$2,FALSE))),1,TRUE)</f>
        <v>#N/A</v>
      </c>
      <c r="AO14" s="96" t="e">
        <f>VLOOKUP($AG14,INDIRECT(CONCATENATE($CR14,"!",VLOOKUP($CR14,$AG$3:AO$8,AO$2,FALSE))),1,TRUE)</f>
        <v>#N/A</v>
      </c>
      <c r="AP14" s="96" t="e">
        <f>VLOOKUP($AG14,INDIRECT(CONCATENATE($CR14,"!",VLOOKUP($CR14,$AG$3:AP$8,AP$2,FALSE))),1,TRUE)</f>
        <v>#N/A</v>
      </c>
      <c r="AQ14" s="96" t="e">
        <f>VLOOKUP($AG14,INDIRECT(CONCATENATE($CR14,"!",VLOOKUP($CR14,$AG$3:AQ$8,AQ$2,FALSE))),1,TRUE)</f>
        <v>#N/A</v>
      </c>
      <c r="AR14" s="96" t="e">
        <f>VLOOKUP($AG14,INDIRECT(CONCATENATE($CR14,"!",VLOOKUP($CR14,$AG$3:AR$8,AR$2,FALSE))),1,TRUE)</f>
        <v>#N/A</v>
      </c>
      <c r="AS14" s="96" t="e">
        <f>VLOOKUP($AG14,INDIRECT(CONCATENATE($CR14,"!",VLOOKUP($CR14,$AG$3:AS$8,AS$2,FALSE))),1,TRUE)</f>
        <v>#N/A</v>
      </c>
      <c r="AT14" s="96" t="e">
        <f>VLOOKUP($AG14,INDIRECT(CONCATENATE($CR14,"!",VLOOKUP($CR14,$AG$3:AT$8,AT$2,FALSE))),1,TRUE)</f>
        <v>#N/A</v>
      </c>
      <c r="AU14" s="96"/>
      <c r="AV14" s="96"/>
      <c r="AW14" s="96"/>
      <c r="AX14" s="96"/>
      <c r="AY14" s="96"/>
      <c r="AZ14" s="96"/>
      <c r="BA14" s="62">
        <f t="shared" si="14"/>
        <v>1</v>
      </c>
      <c r="BB14" s="58">
        <f t="shared" si="14"/>
        <v>1</v>
      </c>
      <c r="BC14" s="58">
        <f t="shared" si="15"/>
        <v>1</v>
      </c>
      <c r="BD14" s="58">
        <f t="shared" si="15"/>
        <v>1</v>
      </c>
      <c r="BE14" s="58">
        <f t="shared" si="16"/>
        <v>1E-3</v>
      </c>
      <c r="BF14" s="58">
        <f t="shared" si="17"/>
        <v>1</v>
      </c>
      <c r="BG14" s="58">
        <f t="shared" si="18"/>
        <v>1</v>
      </c>
      <c r="BH14" s="58">
        <f t="shared" si="3"/>
        <v>1</v>
      </c>
      <c r="BI14" s="58">
        <f t="shared" si="3"/>
        <v>1</v>
      </c>
      <c r="BJ14" s="58">
        <f t="shared" si="3"/>
        <v>1</v>
      </c>
      <c r="BK14" s="58">
        <f t="shared" si="3"/>
        <v>1</v>
      </c>
      <c r="BL14" s="58">
        <f t="shared" si="3"/>
        <v>1</v>
      </c>
      <c r="BM14" s="58">
        <f t="shared" si="3"/>
        <v>1</v>
      </c>
      <c r="BU14" s="55">
        <f>HLOOKUP(AE14,$BA$10:BT14,COUNTIF($AE$7:AE14,"&lt;&gt;"&amp;""),FALSE)</f>
        <v>1E-3</v>
      </c>
      <c r="BV14" s="58">
        <f t="shared" si="19"/>
        <v>1</v>
      </c>
      <c r="BW14" s="55" t="str">
        <f t="shared" si="20"/>
        <v/>
      </c>
      <c r="BX14" s="110" t="str">
        <f>IF(OR(AE14=$BB$10,AE14=$BD$10,AE14=$BK$10,AE14=$BL$10,AE14=$BM$10),VLOOKUP(BW14,INDIRECT(CONCATENATE(CR14,"!",HLOOKUP(AE14,$CU$10:CY14,CZ14,FALSE))),1,TRUE),"")</f>
        <v/>
      </c>
      <c r="BY14" s="96">
        <f t="shared" si="21"/>
        <v>63.692799999999998</v>
      </c>
      <c r="BZ14" s="96">
        <f t="shared" si="22"/>
        <v>62.65943</v>
      </c>
      <c r="CA14" s="96">
        <f t="shared" si="23"/>
        <v>54.207389999999997</v>
      </c>
      <c r="CB14" s="96">
        <f t="shared" si="24"/>
        <v>47.163209999999999</v>
      </c>
      <c r="CC14" s="96">
        <f t="shared" si="25"/>
        <v>1000000</v>
      </c>
      <c r="CD14" s="63">
        <f>Worksheet!K9</f>
        <v>0</v>
      </c>
      <c r="CE14" s="63">
        <f>Worksheet!L9</f>
        <v>0</v>
      </c>
      <c r="CF14" s="63">
        <f>Worksheet!M9</f>
        <v>0</v>
      </c>
      <c r="CG14" s="63">
        <f>Worksheet!N9</f>
        <v>0</v>
      </c>
      <c r="CH14" s="63">
        <f>Worksheet!O9</f>
        <v>0</v>
      </c>
      <c r="CI14" s="126">
        <f t="shared" si="26"/>
        <v>0</v>
      </c>
      <c r="CJ14" s="126">
        <f t="shared" si="27"/>
        <v>0</v>
      </c>
      <c r="CK14" s="126">
        <f t="shared" si="28"/>
        <v>0</v>
      </c>
      <c r="CL14" s="126">
        <f t="shared" si="29"/>
        <v>0</v>
      </c>
      <c r="CM14" s="126">
        <f t="shared" si="30"/>
        <v>0</v>
      </c>
      <c r="CN14" s="96" t="str">
        <f t="shared" si="31"/>
        <v>µΩ</v>
      </c>
      <c r="CO14" s="97" t="str">
        <f>Worksheet!Q9</f>
        <v>0.0000</v>
      </c>
      <c r="CP14" t="str">
        <f t="shared" si="32"/>
        <v>0.0001</v>
      </c>
      <c r="CQ14" s="108">
        <f t="shared" si="33"/>
        <v>1.0000000000000001E-7</v>
      </c>
      <c r="CR14" t="str">
        <f t="shared" si="34"/>
        <v>Standard3</v>
      </c>
      <c r="CT14" s="104" t="str">
        <f t="shared" si="35"/>
        <v>$B$4:$P$72</v>
      </c>
      <c r="CU14" s="96" t="e">
        <f>VLOOKUP($CR14,$CT$3:CU$8,2,FALSE)</f>
        <v>#N/A</v>
      </c>
      <c r="CV14" s="96" t="e">
        <f>VLOOKUP($CR14,$CT$3:CV$8,3,FALSE)</f>
        <v>#N/A</v>
      </c>
      <c r="CW14" s="96" t="e">
        <f>VLOOKUP($CR14,$CT$3:CW$8,4,FALSE)</f>
        <v>#N/A</v>
      </c>
      <c r="CX14" s="96" t="e">
        <f>VLOOKUP($CR14,$CT$3:CX$8,5,FALSE)</f>
        <v>#N/A</v>
      </c>
      <c r="CY14" s="96" t="e">
        <f>VLOOKUP($CR14,$CT$3:CY$8,6,FALSE)</f>
        <v>#N/A</v>
      </c>
      <c r="CZ14">
        <f>COUNTIF($CU$10:CU14,"&lt;&gt;"&amp;"")</f>
        <v>5</v>
      </c>
      <c r="DB14">
        <f t="shared" si="4"/>
        <v>1</v>
      </c>
      <c r="DC14">
        <f t="shared" si="5"/>
        <v>9.9999999999999995E-7</v>
      </c>
    </row>
    <row r="15" spans="2:108" x14ac:dyDescent="0.25">
      <c r="Q15" s="58" t="str">
        <f t="shared" si="6"/>
        <v>Resistance0.0000010</v>
      </c>
      <c r="R15" t="str">
        <f>IF(Worksheet!I10=$S$2,$S$2,IF(Worksheet!I10=$S$3,$S$3,$S$1))</f>
        <v>34420A</v>
      </c>
      <c r="S15" s="59" t="str">
        <f t="shared" si="1"/>
        <v>600 µΩ</v>
      </c>
      <c r="T15" s="55">
        <f t="shared" si="7"/>
        <v>9.9999999999999995E-7</v>
      </c>
      <c r="U15" s="60">
        <f>IF(Worksheet!S10="%",ABS(Worksheet!Z10),ABS(Worksheet!U10))</f>
        <v>20</v>
      </c>
      <c r="V15" s="127" t="str">
        <f>IF(Worksheet!S10="%",Worksheet!AA10,Worksheet!S10)</f>
        <v>Ω</v>
      </c>
      <c r="W15" s="60" t="str">
        <f>IF(Worksheet!S10="%","",IF(Worksheet!Z10&lt;&gt;"",Worksheet!Z10,""))</f>
        <v/>
      </c>
      <c r="X15" s="60" t="str">
        <f>IF(Worksheet!S10="%","",IF(Worksheet!AA10&lt;&gt;"",Worksheet!AA10,""))</f>
        <v/>
      </c>
      <c r="Y15" s="58" t="str">
        <f t="shared" si="8"/>
        <v/>
      </c>
      <c r="Z15" s="58" t="str">
        <f t="shared" si="9"/>
        <v>O</v>
      </c>
      <c r="AA15" s="58" t="str">
        <f t="shared" si="10"/>
        <v>DC</v>
      </c>
      <c r="AB15" s="58" t="str">
        <f t="shared" si="11"/>
        <v>O</v>
      </c>
      <c r="AC15" s="58" t="str">
        <f>IF(Worksheet!H10&lt;&gt;"",Worksheet!H10,"")</f>
        <v/>
      </c>
      <c r="AD15" s="58" t="str">
        <f t="shared" si="2"/>
        <v>Resistance</v>
      </c>
      <c r="AE15" s="109" t="str">
        <f t="shared" si="12"/>
        <v>Resistance</v>
      </c>
      <c r="AF15" s="109">
        <f>HLOOKUP(AE15,$AH$10:AZ15,COUNTIF($AE$7:AE15,"&lt;&gt;"&amp;""),FALSE)</f>
        <v>0</v>
      </c>
      <c r="AG15" s="66">
        <f t="shared" si="13"/>
        <v>0.02</v>
      </c>
      <c r="AH15" s="96" t="e">
        <f>VLOOKUP($AG15,INDIRECT(CONCATENATE($CR15,"!",VLOOKUP($CR15,$AG$3:AH$8,AH$2,FALSE))),1,TRUE)</f>
        <v>#N/A</v>
      </c>
      <c r="AI15" s="96" t="e">
        <f>VLOOKUP($AG15,INDIRECT(CONCATENATE($CR15,"!",VLOOKUP($CR15,$AG$3:AI$8,AI$2,FALSE))),1,TRUE)</f>
        <v>#N/A</v>
      </c>
      <c r="AJ15" s="96" t="e">
        <f>VLOOKUP($AG15,INDIRECT(CONCATENATE($CR15,"!",VLOOKUP($CR15,$AG$3:AJ$8,AJ$2,FALSE))),1,TRUE)</f>
        <v>#N/A</v>
      </c>
      <c r="AK15" s="96" t="e">
        <f>VLOOKUP($AG15,INDIRECT(CONCATENATE($CR15,"!",VLOOKUP($CR15,$AG$3:AK$8,AK$2,FALSE))),1,TRUE)</f>
        <v>#N/A</v>
      </c>
      <c r="AL15" s="96">
        <f>VLOOKUP($AG15,INDIRECT(CONCATENATE($CR15,"!",VLOOKUP($CR15,$AG$3:AL$8,AL$2,FALSE))),1,TRUE)</f>
        <v>0</v>
      </c>
      <c r="AM15" s="96" t="e">
        <f>VLOOKUP($AG15,INDIRECT(CONCATENATE($CR15,"!",VLOOKUP($CR15,$AG$3:AM$8,AM$2,FALSE))),1,TRUE)</f>
        <v>#N/A</v>
      </c>
      <c r="AN15" s="96" t="e">
        <f>VLOOKUP($AG15,INDIRECT(CONCATENATE($CR15,"!",VLOOKUP($CR15,$AG$3:AN$8,AN$2,FALSE))),1,TRUE)</f>
        <v>#N/A</v>
      </c>
      <c r="AO15" s="96" t="e">
        <f>VLOOKUP($AG15,INDIRECT(CONCATENATE($CR15,"!",VLOOKUP($CR15,$AG$3:AO$8,AO$2,FALSE))),1,TRUE)</f>
        <v>#N/A</v>
      </c>
      <c r="AP15" s="96" t="e">
        <f>VLOOKUP($AG15,INDIRECT(CONCATENATE($CR15,"!",VLOOKUP($CR15,$AG$3:AP$8,AP$2,FALSE))),1,TRUE)</f>
        <v>#N/A</v>
      </c>
      <c r="AQ15" s="96" t="e">
        <f>VLOOKUP($AG15,INDIRECT(CONCATENATE($CR15,"!",VLOOKUP($CR15,$AG$3:AQ$8,AQ$2,FALSE))),1,TRUE)</f>
        <v>#N/A</v>
      </c>
      <c r="AR15" s="96" t="e">
        <f>VLOOKUP($AG15,INDIRECT(CONCATENATE($CR15,"!",VLOOKUP($CR15,$AG$3:AR$8,AR$2,FALSE))),1,TRUE)</f>
        <v>#N/A</v>
      </c>
      <c r="AS15" s="96" t="e">
        <f>VLOOKUP($AG15,INDIRECT(CONCATENATE($CR15,"!",VLOOKUP($CR15,$AG$3:AS$8,AS$2,FALSE))),1,TRUE)</f>
        <v>#N/A</v>
      </c>
      <c r="AT15" s="96" t="e">
        <f>VLOOKUP($AG15,INDIRECT(CONCATENATE($CR15,"!",VLOOKUP($CR15,$AG$3:AT$8,AT$2,FALSE))),1,TRUE)</f>
        <v>#N/A</v>
      </c>
      <c r="AU15" s="96"/>
      <c r="AV15" s="96"/>
      <c r="AW15" s="96"/>
      <c r="AX15" s="96"/>
      <c r="AY15" s="96"/>
      <c r="AZ15" s="96"/>
      <c r="BA15" s="62">
        <f t="shared" si="14"/>
        <v>1</v>
      </c>
      <c r="BB15" s="58">
        <f t="shared" si="14"/>
        <v>1</v>
      </c>
      <c r="BC15" s="58">
        <f t="shared" si="15"/>
        <v>1</v>
      </c>
      <c r="BD15" s="58">
        <f t="shared" si="15"/>
        <v>1</v>
      </c>
      <c r="BE15" s="58">
        <f t="shared" si="16"/>
        <v>1E-3</v>
      </c>
      <c r="BF15" s="58">
        <f t="shared" si="17"/>
        <v>1</v>
      </c>
      <c r="BG15" s="58">
        <f t="shared" si="18"/>
        <v>1</v>
      </c>
      <c r="BH15" s="58">
        <f t="shared" si="3"/>
        <v>1</v>
      </c>
      <c r="BI15" s="58">
        <f t="shared" si="3"/>
        <v>1</v>
      </c>
      <c r="BJ15" s="58">
        <f t="shared" si="3"/>
        <v>1</v>
      </c>
      <c r="BK15" s="58">
        <f t="shared" si="3"/>
        <v>1</v>
      </c>
      <c r="BL15" s="58">
        <f t="shared" si="3"/>
        <v>1</v>
      </c>
      <c r="BM15" s="58">
        <f t="shared" si="3"/>
        <v>1</v>
      </c>
      <c r="BU15" s="55">
        <f>HLOOKUP(AE15,$BA$10:BT15,COUNTIF($AE$7:AE15,"&lt;&gt;"&amp;""),FALSE)</f>
        <v>1E-3</v>
      </c>
      <c r="BV15" s="58">
        <f t="shared" si="19"/>
        <v>1</v>
      </c>
      <c r="BW15" s="55" t="str">
        <f t="shared" si="20"/>
        <v/>
      </c>
      <c r="BX15" s="110" t="str">
        <f>IF(OR(AE15=$BB$10,AE15=$BD$10,AE15='Unc. Calculator'!$BK$10,AE15=$BL$10,AE15=$BM$10),VLOOKUP(BW15,INDIRECT(CONCATENATE(CR15,"!",HLOOKUP(AE15,$CU$10:CY15,CZ15,FALSE))),1,TRUE),"")</f>
        <v/>
      </c>
      <c r="BY15" s="96">
        <f t="shared" si="21"/>
        <v>600.322</v>
      </c>
      <c r="BZ15" s="96">
        <f t="shared" si="22"/>
        <v>96.480810000000005</v>
      </c>
      <c r="CA15" s="96">
        <f t="shared" si="23"/>
        <v>579.44470000000001</v>
      </c>
      <c r="CB15" s="96">
        <f t="shared" si="24"/>
        <v>6.4835799999999999</v>
      </c>
      <c r="CC15" s="96">
        <f t="shared" si="25"/>
        <v>1000000</v>
      </c>
      <c r="CD15" s="63">
        <f>Worksheet!K10</f>
        <v>0</v>
      </c>
      <c r="CE15" s="63">
        <f>Worksheet!L10</f>
        <v>0</v>
      </c>
      <c r="CF15" s="63">
        <f>Worksheet!M10</f>
        <v>0</v>
      </c>
      <c r="CG15" s="63">
        <f>Worksheet!N10</f>
        <v>0</v>
      </c>
      <c r="CH15" s="63">
        <f>Worksheet!O10</f>
        <v>0</v>
      </c>
      <c r="CI15" s="126">
        <f t="shared" si="26"/>
        <v>0</v>
      </c>
      <c r="CJ15" s="126">
        <f t="shared" si="27"/>
        <v>0</v>
      </c>
      <c r="CK15" s="126">
        <f t="shared" si="28"/>
        <v>0</v>
      </c>
      <c r="CL15" s="126">
        <f t="shared" si="29"/>
        <v>0</v>
      </c>
      <c r="CM15" s="126">
        <f t="shared" si="30"/>
        <v>0</v>
      </c>
      <c r="CN15" s="96" t="str">
        <f t="shared" si="31"/>
        <v>µΩ</v>
      </c>
      <c r="CO15" s="97" t="str">
        <f>Worksheet!Q10</f>
        <v>0.000</v>
      </c>
      <c r="CP15" t="str">
        <f t="shared" si="32"/>
        <v>0.001</v>
      </c>
      <c r="CQ15" s="108">
        <f t="shared" si="33"/>
        <v>9.9999999999999995E-7</v>
      </c>
      <c r="CR15" t="str">
        <f t="shared" si="34"/>
        <v>Standard3</v>
      </c>
      <c r="CT15" s="104" t="str">
        <f t="shared" si="35"/>
        <v>$B$4:$P$72</v>
      </c>
      <c r="CU15" s="96" t="e">
        <f>VLOOKUP($CR15,$CT$3:CU$8,2,FALSE)</f>
        <v>#N/A</v>
      </c>
      <c r="CV15" s="96" t="e">
        <f>VLOOKUP($CR15,$CT$3:CV$8,3,FALSE)</f>
        <v>#N/A</v>
      </c>
      <c r="CW15" s="96" t="e">
        <f>VLOOKUP($CR15,$CT$3:CW$8,4,FALSE)</f>
        <v>#N/A</v>
      </c>
      <c r="CX15" s="96" t="e">
        <f>VLOOKUP($CR15,$CT$3:CX$8,5,FALSE)</f>
        <v>#N/A</v>
      </c>
      <c r="CY15" s="96" t="e">
        <f>VLOOKUP($CR15,$CT$3:CY$8,6,FALSE)</f>
        <v>#N/A</v>
      </c>
      <c r="CZ15">
        <f>COUNTIF($CU$10:CU15,"&lt;&gt;"&amp;"")</f>
        <v>6</v>
      </c>
      <c r="DB15">
        <f t="shared" si="4"/>
        <v>1</v>
      </c>
      <c r="DC15">
        <f t="shared" si="5"/>
        <v>9.9999999999999995E-7</v>
      </c>
    </row>
    <row r="16" spans="2:108" x14ac:dyDescent="0.25">
      <c r="Q16" s="58" t="str">
        <f t="shared" si="6"/>
        <v>Resistance0.000010</v>
      </c>
      <c r="R16" t="str">
        <f>IF(Worksheet!I11=$S$2,$S$2,IF(Worksheet!I11=$S$3,$S$3,$S$1))</f>
        <v>34420A</v>
      </c>
      <c r="S16" s="59" t="str">
        <f t="shared" si="1"/>
        <v>5.9 mΩ</v>
      </c>
      <c r="T16" s="55">
        <f t="shared" si="7"/>
        <v>1.0000000000000001E-5</v>
      </c>
      <c r="U16" s="60">
        <f>IF(Worksheet!S11="%",ABS(Worksheet!Z11),ABS(Worksheet!U11))</f>
        <v>200</v>
      </c>
      <c r="V16" s="127" t="str">
        <f>IF(Worksheet!S11="%",Worksheet!AA11,Worksheet!S11)</f>
        <v>Ω</v>
      </c>
      <c r="W16" s="60" t="str">
        <f>IF(Worksheet!S11="%","",IF(Worksheet!Z11&lt;&gt;"",Worksheet!Z11,""))</f>
        <v/>
      </c>
      <c r="X16" s="60" t="str">
        <f>IF(Worksheet!S11="%","",IF(Worksheet!AA11&lt;&gt;"",Worksheet!AA11,""))</f>
        <v/>
      </c>
      <c r="Y16" s="58" t="str">
        <f t="shared" si="8"/>
        <v/>
      </c>
      <c r="Z16" s="58" t="str">
        <f t="shared" si="9"/>
        <v>O</v>
      </c>
      <c r="AA16" s="58" t="str">
        <f t="shared" si="10"/>
        <v>DC</v>
      </c>
      <c r="AB16" s="58" t="str">
        <f t="shared" si="11"/>
        <v>O</v>
      </c>
      <c r="AC16" s="58" t="str">
        <f>IF(Worksheet!H11&lt;&gt;"",Worksheet!H11,"")</f>
        <v/>
      </c>
      <c r="AD16" s="58" t="str">
        <f t="shared" si="2"/>
        <v>Resistance</v>
      </c>
      <c r="AE16" s="109" t="str">
        <f t="shared" si="12"/>
        <v>Resistance</v>
      </c>
      <c r="AF16" s="109">
        <f>HLOOKUP(AE16,$AH$10:AZ16,COUNTIF($AE$7:AE16,"&lt;&gt;"&amp;""),FALSE)</f>
        <v>0</v>
      </c>
      <c r="AG16" s="66">
        <f t="shared" si="13"/>
        <v>0.2</v>
      </c>
      <c r="AH16" s="96" t="e">
        <f>VLOOKUP($AG16,INDIRECT(CONCATENATE($CR16,"!",VLOOKUP($CR16,$AG$3:AH$8,AH$2,FALSE))),1,TRUE)</f>
        <v>#N/A</v>
      </c>
      <c r="AI16" s="96" t="e">
        <f>VLOOKUP($AG16,INDIRECT(CONCATENATE($CR16,"!",VLOOKUP($CR16,$AG$3:AI$8,AI$2,FALSE))),1,TRUE)</f>
        <v>#N/A</v>
      </c>
      <c r="AJ16" s="96" t="e">
        <f>VLOOKUP($AG16,INDIRECT(CONCATENATE($CR16,"!",VLOOKUP($CR16,$AG$3:AJ$8,AJ$2,FALSE))),1,TRUE)</f>
        <v>#N/A</v>
      </c>
      <c r="AK16" s="96" t="e">
        <f>VLOOKUP($AG16,INDIRECT(CONCATENATE($CR16,"!",VLOOKUP($CR16,$AG$3:AK$8,AK$2,FALSE))),1,TRUE)</f>
        <v>#N/A</v>
      </c>
      <c r="AL16" s="96">
        <f>VLOOKUP($AG16,INDIRECT(CONCATENATE($CR16,"!",VLOOKUP($CR16,$AG$3:AL$8,AL$2,FALSE))),1,TRUE)</f>
        <v>0</v>
      </c>
      <c r="AM16" s="96" t="e">
        <f>VLOOKUP($AG16,INDIRECT(CONCATENATE($CR16,"!",VLOOKUP($CR16,$AG$3:AM$8,AM$2,FALSE))),1,TRUE)</f>
        <v>#N/A</v>
      </c>
      <c r="AN16" s="96" t="e">
        <f>VLOOKUP($AG16,INDIRECT(CONCATENATE($CR16,"!",VLOOKUP($CR16,$AG$3:AN$8,AN$2,FALSE))),1,TRUE)</f>
        <v>#N/A</v>
      </c>
      <c r="AO16" s="96" t="e">
        <f>VLOOKUP($AG16,INDIRECT(CONCATENATE($CR16,"!",VLOOKUP($CR16,$AG$3:AO$8,AO$2,FALSE))),1,TRUE)</f>
        <v>#N/A</v>
      </c>
      <c r="AP16" s="96" t="e">
        <f>VLOOKUP($AG16,INDIRECT(CONCATENATE($CR16,"!",VLOOKUP($CR16,$AG$3:AP$8,AP$2,FALSE))),1,TRUE)</f>
        <v>#N/A</v>
      </c>
      <c r="AQ16" s="96" t="e">
        <f>VLOOKUP($AG16,INDIRECT(CONCATENATE($CR16,"!",VLOOKUP($CR16,$AG$3:AQ$8,AQ$2,FALSE))),1,TRUE)</f>
        <v>#N/A</v>
      </c>
      <c r="AR16" s="96" t="e">
        <f>VLOOKUP($AG16,INDIRECT(CONCATENATE($CR16,"!",VLOOKUP($CR16,$AG$3:AR$8,AR$2,FALSE))),1,TRUE)</f>
        <v>#N/A</v>
      </c>
      <c r="AS16" s="96" t="e">
        <f>VLOOKUP($AG16,INDIRECT(CONCATENATE($CR16,"!",VLOOKUP($CR16,$AG$3:AS$8,AS$2,FALSE))),1,TRUE)</f>
        <v>#N/A</v>
      </c>
      <c r="AT16" s="96" t="e">
        <f>VLOOKUP($AG16,INDIRECT(CONCATENATE($CR16,"!",VLOOKUP($CR16,$AG$3:AT$8,AT$2,FALSE))),1,TRUE)</f>
        <v>#N/A</v>
      </c>
      <c r="AU16" s="96"/>
      <c r="AV16" s="96"/>
      <c r="AW16" s="96"/>
      <c r="AX16" s="96"/>
      <c r="AY16" s="96"/>
      <c r="AZ16" s="96"/>
      <c r="BA16" s="62">
        <f t="shared" si="14"/>
        <v>1</v>
      </c>
      <c r="BB16" s="58">
        <f t="shared" si="14"/>
        <v>1</v>
      </c>
      <c r="BC16" s="58">
        <f t="shared" si="15"/>
        <v>1</v>
      </c>
      <c r="BD16" s="58">
        <f t="shared" si="15"/>
        <v>1</v>
      </c>
      <c r="BE16" s="58">
        <f t="shared" si="16"/>
        <v>1E-3</v>
      </c>
      <c r="BF16" s="58">
        <f t="shared" si="17"/>
        <v>1</v>
      </c>
      <c r="BG16" s="58">
        <f t="shared" si="18"/>
        <v>1</v>
      </c>
      <c r="BH16" s="58">
        <f t="shared" si="3"/>
        <v>1</v>
      </c>
      <c r="BI16" s="58">
        <f t="shared" si="3"/>
        <v>1</v>
      </c>
      <c r="BJ16" s="58">
        <f t="shared" si="3"/>
        <v>1</v>
      </c>
      <c r="BK16" s="58">
        <f t="shared" si="3"/>
        <v>1</v>
      </c>
      <c r="BL16" s="58">
        <f t="shared" si="3"/>
        <v>1</v>
      </c>
      <c r="BM16" s="58">
        <f t="shared" si="3"/>
        <v>1</v>
      </c>
      <c r="BU16" s="55">
        <f>HLOOKUP(AE16,$BA$10:BT16,COUNTIF($AE$7:AE16,"&lt;&gt;"&amp;""),FALSE)</f>
        <v>1E-3</v>
      </c>
      <c r="BV16" s="58">
        <f t="shared" si="19"/>
        <v>1</v>
      </c>
      <c r="BW16" s="55" t="str">
        <f t="shared" si="20"/>
        <v/>
      </c>
      <c r="BX16" s="110" t="str">
        <f>IF(OR(AE16=$BB$10,AE16=$BD$10,AE16=$BK$10,AE16=$BL$10,AE16=$BM$10),VLOOKUP(BW16,INDIRECT(CONCATENATE(CR16,"!",HLOOKUP(AE16,$CU$10:CY16,CZ16,FALSE))),1,TRUE),"")</f>
        <v/>
      </c>
      <c r="BY16" s="96">
        <f t="shared" si="21"/>
        <v>5.8513329999999995</v>
      </c>
      <c r="BZ16" s="96">
        <f t="shared" si="22"/>
        <v>0.24804960000000001</v>
      </c>
      <c r="CA16" s="96">
        <f t="shared" si="23"/>
        <v>5.799944</v>
      </c>
      <c r="CB16" s="96">
        <f t="shared" si="24"/>
        <v>6.5169000000000002E-4</v>
      </c>
      <c r="CC16" s="96">
        <f t="shared" si="25"/>
        <v>1000</v>
      </c>
      <c r="CD16" s="63">
        <f>Worksheet!K11</f>
        <v>0</v>
      </c>
      <c r="CE16" s="63">
        <f>Worksheet!L11</f>
        <v>0</v>
      </c>
      <c r="CF16" s="63">
        <f>Worksheet!M11</f>
        <v>0</v>
      </c>
      <c r="CG16" s="63">
        <f>Worksheet!N11</f>
        <v>0</v>
      </c>
      <c r="CH16" s="63">
        <f>Worksheet!O11</f>
        <v>0</v>
      </c>
      <c r="CI16" s="126">
        <f t="shared" si="26"/>
        <v>0</v>
      </c>
      <c r="CJ16" s="126">
        <f t="shared" si="27"/>
        <v>0</v>
      </c>
      <c r="CK16" s="126">
        <f t="shared" si="28"/>
        <v>0</v>
      </c>
      <c r="CL16" s="126">
        <f t="shared" si="29"/>
        <v>0</v>
      </c>
      <c r="CM16" s="126">
        <f t="shared" si="30"/>
        <v>0</v>
      </c>
      <c r="CN16" s="96" t="str">
        <f t="shared" si="31"/>
        <v>mΩ</v>
      </c>
      <c r="CO16" s="97" t="str">
        <f>Worksheet!Q11</f>
        <v>0.00</v>
      </c>
      <c r="CP16" t="str">
        <f t="shared" si="32"/>
        <v>0.01</v>
      </c>
      <c r="CQ16" s="108">
        <f t="shared" si="33"/>
        <v>1.0000000000000001E-5</v>
      </c>
      <c r="CR16" t="str">
        <f t="shared" si="34"/>
        <v>Standard3</v>
      </c>
      <c r="CT16" s="104" t="str">
        <f t="shared" si="35"/>
        <v>$B$4:$P$72</v>
      </c>
      <c r="CU16" s="96" t="e">
        <f>VLOOKUP($CR16,$CT$3:CU$8,2,FALSE)</f>
        <v>#N/A</v>
      </c>
      <c r="CV16" s="96" t="e">
        <f>VLOOKUP($CR16,$CT$3:CV$8,3,FALSE)</f>
        <v>#N/A</v>
      </c>
      <c r="CW16" s="96" t="e">
        <f>VLOOKUP($CR16,$CT$3:CW$8,4,FALSE)</f>
        <v>#N/A</v>
      </c>
      <c r="CX16" s="96" t="e">
        <f>VLOOKUP($CR16,$CT$3:CX$8,5,FALSE)</f>
        <v>#N/A</v>
      </c>
      <c r="CY16" s="96" t="e">
        <f>VLOOKUP($CR16,$CT$3:CY$8,6,FALSE)</f>
        <v>#N/A</v>
      </c>
      <c r="CZ16">
        <f>COUNTIF($CU$10:CU16,"&lt;&gt;"&amp;"")</f>
        <v>7</v>
      </c>
      <c r="DB16">
        <f t="shared" si="4"/>
        <v>1</v>
      </c>
      <c r="DC16">
        <f t="shared" si="5"/>
        <v>1E-3</v>
      </c>
    </row>
    <row r="17" spans="17:107" x14ac:dyDescent="0.25">
      <c r="Q17" s="58" t="str">
        <f t="shared" si="6"/>
        <v>Resistance0.00011</v>
      </c>
      <c r="R17" t="str">
        <f>IF(Worksheet!I12=$S$2,$S$2,IF(Worksheet!I12=$S$3,$S$3,$S$1))</f>
        <v>34420A</v>
      </c>
      <c r="S17" s="59" t="str">
        <f t="shared" si="1"/>
        <v>59 mΩ</v>
      </c>
      <c r="T17" s="55">
        <f t="shared" si="7"/>
        <v>1E-4</v>
      </c>
      <c r="U17" s="60">
        <f>IF(Worksheet!S12="%",ABS(Worksheet!Z12),ABS(Worksheet!U12))</f>
        <v>2000</v>
      </c>
      <c r="V17" s="127" t="str">
        <f>IF(Worksheet!S12="%",Worksheet!AA12,Worksheet!S12)</f>
        <v>Ω</v>
      </c>
      <c r="W17" s="60" t="str">
        <f>IF(Worksheet!S12="%","",IF(Worksheet!Z12&lt;&gt;"",Worksheet!Z12,""))</f>
        <v/>
      </c>
      <c r="X17" s="60" t="str">
        <f>IF(Worksheet!S12="%","",IF(Worksheet!AA12&lt;&gt;"",Worksheet!AA12,""))</f>
        <v/>
      </c>
      <c r="Y17" s="58" t="str">
        <f t="shared" si="8"/>
        <v/>
      </c>
      <c r="Z17" s="58" t="str">
        <f t="shared" si="9"/>
        <v>O</v>
      </c>
      <c r="AA17" s="58" t="str">
        <f t="shared" si="10"/>
        <v>DC</v>
      </c>
      <c r="AB17" s="58" t="str">
        <f t="shared" si="11"/>
        <v>O</v>
      </c>
      <c r="AC17" s="58" t="str">
        <f>IF(Worksheet!H12&lt;&gt;"",Worksheet!H12,"")</f>
        <v/>
      </c>
      <c r="AD17" s="58" t="str">
        <f t="shared" si="2"/>
        <v>Resistance</v>
      </c>
      <c r="AE17" s="109" t="str">
        <f t="shared" si="12"/>
        <v>Resistance</v>
      </c>
      <c r="AF17" s="109">
        <f>HLOOKUP(AE17,$AH$10:AZ17,COUNTIF($AE$7:AE17,"&lt;&gt;"&amp;""),FALSE)</f>
        <v>1</v>
      </c>
      <c r="AG17" s="66">
        <f t="shared" si="13"/>
        <v>2</v>
      </c>
      <c r="AH17" s="96" t="e">
        <f>VLOOKUP($AG17,INDIRECT(CONCATENATE($CR17,"!",VLOOKUP($CR17,$AG$3:AH$8,AH$2,FALSE))),1,TRUE)</f>
        <v>#N/A</v>
      </c>
      <c r="AI17" s="96" t="e">
        <f>VLOOKUP($AG17,INDIRECT(CONCATENATE($CR17,"!",VLOOKUP($CR17,$AG$3:AI$8,AI$2,FALSE))),1,TRUE)</f>
        <v>#N/A</v>
      </c>
      <c r="AJ17" s="96" t="e">
        <f>VLOOKUP($AG17,INDIRECT(CONCATENATE($CR17,"!",VLOOKUP($CR17,$AG$3:AJ$8,AJ$2,FALSE))),1,TRUE)</f>
        <v>#N/A</v>
      </c>
      <c r="AK17" s="96" t="e">
        <f>VLOOKUP($AG17,INDIRECT(CONCATENATE($CR17,"!",VLOOKUP($CR17,$AG$3:AK$8,AK$2,FALSE))),1,TRUE)</f>
        <v>#N/A</v>
      </c>
      <c r="AL17" s="96">
        <f>VLOOKUP($AG17,INDIRECT(CONCATENATE($CR17,"!",VLOOKUP($CR17,$AG$3:AL$8,AL$2,FALSE))),1,TRUE)</f>
        <v>1</v>
      </c>
      <c r="AM17" s="96" t="e">
        <f>VLOOKUP($AG17,INDIRECT(CONCATENATE($CR17,"!",VLOOKUP($CR17,$AG$3:AM$8,AM$2,FALSE))),1,TRUE)</f>
        <v>#N/A</v>
      </c>
      <c r="AN17" s="96" t="e">
        <f>VLOOKUP($AG17,INDIRECT(CONCATENATE($CR17,"!",VLOOKUP($CR17,$AG$3:AN$8,AN$2,FALSE))),1,TRUE)</f>
        <v>#N/A</v>
      </c>
      <c r="AO17" s="96" t="e">
        <f>VLOOKUP($AG17,INDIRECT(CONCATENATE($CR17,"!",VLOOKUP($CR17,$AG$3:AO$8,AO$2,FALSE))),1,TRUE)</f>
        <v>#N/A</v>
      </c>
      <c r="AP17" s="96" t="e">
        <f>VLOOKUP($AG17,INDIRECT(CONCATENATE($CR17,"!",VLOOKUP($CR17,$AG$3:AP$8,AP$2,FALSE))),1,TRUE)</f>
        <v>#N/A</v>
      </c>
      <c r="AQ17" s="96" t="e">
        <f>VLOOKUP($AG17,INDIRECT(CONCATENATE($CR17,"!",VLOOKUP($CR17,$AG$3:AQ$8,AQ$2,FALSE))),1,TRUE)</f>
        <v>#N/A</v>
      </c>
      <c r="AR17" s="96" t="e">
        <f>VLOOKUP($AG17,INDIRECT(CONCATENATE($CR17,"!",VLOOKUP($CR17,$AG$3:AR$8,AR$2,FALSE))),1,TRUE)</f>
        <v>#N/A</v>
      </c>
      <c r="AS17" s="96" t="e">
        <f>VLOOKUP($AG17,INDIRECT(CONCATENATE($CR17,"!",VLOOKUP($CR17,$AG$3:AS$8,AS$2,FALSE))),1,TRUE)</f>
        <v>#N/A</v>
      </c>
      <c r="AT17" s="96" t="e">
        <f>VLOOKUP($AG17,INDIRECT(CONCATENATE($CR17,"!",VLOOKUP($CR17,$AG$3:AT$8,AT$2,FALSE))),1,TRUE)</f>
        <v>#N/A</v>
      </c>
      <c r="AU17" s="96"/>
      <c r="AV17" s="96"/>
      <c r="AW17" s="96"/>
      <c r="AX17" s="96"/>
      <c r="AY17" s="96"/>
      <c r="AZ17" s="96"/>
      <c r="BA17" s="62">
        <f t="shared" si="14"/>
        <v>1</v>
      </c>
      <c r="BB17" s="58">
        <f t="shared" si="14"/>
        <v>1</v>
      </c>
      <c r="BC17" s="58">
        <f t="shared" si="15"/>
        <v>1</v>
      </c>
      <c r="BD17" s="58">
        <f t="shared" si="15"/>
        <v>1</v>
      </c>
      <c r="BE17" s="58">
        <f t="shared" si="16"/>
        <v>1E-3</v>
      </c>
      <c r="BF17" s="58">
        <f t="shared" si="17"/>
        <v>1</v>
      </c>
      <c r="BG17" s="58">
        <f t="shared" si="18"/>
        <v>1</v>
      </c>
      <c r="BH17" s="58">
        <f t="shared" si="3"/>
        <v>1</v>
      </c>
      <c r="BI17" s="58">
        <f t="shared" si="3"/>
        <v>1</v>
      </c>
      <c r="BJ17" s="58">
        <f t="shared" si="3"/>
        <v>1</v>
      </c>
      <c r="BK17" s="58">
        <f t="shared" si="3"/>
        <v>1</v>
      </c>
      <c r="BL17" s="58">
        <f t="shared" si="3"/>
        <v>1</v>
      </c>
      <c r="BM17" s="58">
        <f t="shared" si="3"/>
        <v>1</v>
      </c>
      <c r="BU17" s="55">
        <f>HLOOKUP(AE17,$BA$10:BT17,COUNTIF($AE$7:AE17,"&lt;&gt;"&amp;""),FALSE)</f>
        <v>1E-3</v>
      </c>
      <c r="BV17" s="58">
        <f t="shared" si="19"/>
        <v>1</v>
      </c>
      <c r="BW17" s="55" t="str">
        <f t="shared" si="20"/>
        <v/>
      </c>
      <c r="BX17" s="110" t="str">
        <f>IF(OR(AE17=$BB$10,AE17=$BD$10,AE17=$BK$10,AE17=$BL$10,AE17=$BM$10),VLOOKUP(BW17,INDIRECT(CONCATENATE(CR17,"!",HLOOKUP(AE17,$CU$10:CY17,CZ17,FALSE))),1,TRUE),"")</f>
        <v/>
      </c>
      <c r="BY17" s="96">
        <f t="shared" si="21"/>
        <v>58.513469999999998</v>
      </c>
      <c r="BZ17" s="96">
        <f t="shared" si="22"/>
        <v>0.2478889</v>
      </c>
      <c r="CA17" s="96">
        <f t="shared" si="23"/>
        <v>57.999589999999998</v>
      </c>
      <c r="CB17" s="96">
        <f t="shared" si="24"/>
        <v>4.8273899999999999E-4</v>
      </c>
      <c r="CC17" s="96">
        <f t="shared" si="25"/>
        <v>1000</v>
      </c>
      <c r="CD17" s="63">
        <f>Worksheet!K12</f>
        <v>0</v>
      </c>
      <c r="CE17" s="63">
        <f>Worksheet!L12</f>
        <v>0</v>
      </c>
      <c r="CF17" s="63">
        <f>Worksheet!M12</f>
        <v>0</v>
      </c>
      <c r="CG17" s="63">
        <f>Worksheet!N12</f>
        <v>0</v>
      </c>
      <c r="CH17" s="63">
        <f>Worksheet!O12</f>
        <v>0</v>
      </c>
      <c r="CI17" s="126">
        <f t="shared" si="26"/>
        <v>0</v>
      </c>
      <c r="CJ17" s="126">
        <f t="shared" si="27"/>
        <v>0</v>
      </c>
      <c r="CK17" s="126">
        <f t="shared" si="28"/>
        <v>0</v>
      </c>
      <c r="CL17" s="126">
        <f t="shared" si="29"/>
        <v>0</v>
      </c>
      <c r="CM17" s="126">
        <f t="shared" si="30"/>
        <v>0</v>
      </c>
      <c r="CN17" s="96" t="str">
        <f t="shared" si="31"/>
        <v>mΩ</v>
      </c>
      <c r="CO17" s="97" t="str">
        <f>Worksheet!Q12</f>
        <v>0.0</v>
      </c>
      <c r="CP17" t="str">
        <f t="shared" si="32"/>
        <v>0.1</v>
      </c>
      <c r="CQ17" s="108">
        <f t="shared" si="33"/>
        <v>1E-4</v>
      </c>
      <c r="CR17" t="str">
        <f t="shared" si="34"/>
        <v>Standard3</v>
      </c>
      <c r="CT17" s="104" t="str">
        <f t="shared" si="35"/>
        <v>$B$4:$P$72</v>
      </c>
      <c r="CU17" s="96" t="e">
        <f>VLOOKUP($CR17,$CT$3:CU$8,2,FALSE)</f>
        <v>#N/A</v>
      </c>
      <c r="CV17" s="96" t="e">
        <f>VLOOKUP($CR17,$CT$3:CV$8,3,FALSE)</f>
        <v>#N/A</v>
      </c>
      <c r="CW17" s="96" t="e">
        <f>VLOOKUP($CR17,$CT$3:CW$8,4,FALSE)</f>
        <v>#N/A</v>
      </c>
      <c r="CX17" s="96" t="e">
        <f>VLOOKUP($CR17,$CT$3:CX$8,5,FALSE)</f>
        <v>#N/A</v>
      </c>
      <c r="CY17" s="96" t="e">
        <f>VLOOKUP($CR17,$CT$3:CY$8,6,FALSE)</f>
        <v>#N/A</v>
      </c>
      <c r="CZ17">
        <f>COUNTIF($CU$10:CU17,"&lt;&gt;"&amp;"")</f>
        <v>8</v>
      </c>
      <c r="DB17">
        <f t="shared" si="4"/>
        <v>1</v>
      </c>
      <c r="DC17">
        <f t="shared" si="5"/>
        <v>1E-3</v>
      </c>
    </row>
    <row r="18" spans="17:107" x14ac:dyDescent="0.25">
      <c r="Q18" s="58" t="str">
        <f t="shared" si="6"/>
        <v>DCV0.000013</v>
      </c>
      <c r="R18" t="str">
        <f>IF(Worksheet!I13=$S$2,$S$2,IF(Worksheet!I13=$S$3,$S$3,$S$1))</f>
        <v>5502A</v>
      </c>
      <c r="S18" s="59" t="str">
        <f t="shared" si="1"/>
        <v>0.3 mV</v>
      </c>
      <c r="T18" s="55">
        <f t="shared" si="7"/>
        <v>1.0000000000000001E-5</v>
      </c>
      <c r="U18" s="60">
        <f>IF(Worksheet!S13="%",ABS(Worksheet!Z13),ABS(Worksheet!U13))</f>
        <v>5</v>
      </c>
      <c r="V18" s="127" t="str">
        <f>IF(Worksheet!S13="%",Worksheet!AA13,Worksheet!S13)</f>
        <v>V</v>
      </c>
      <c r="W18" s="60" t="str">
        <f>IF(Worksheet!S13="%","",IF(Worksheet!Z13&lt;&gt;"",Worksheet!Z13,""))</f>
        <v/>
      </c>
      <c r="X18" s="60" t="str">
        <f>IF(Worksheet!S13="%","",IF(Worksheet!AA13&lt;&gt;"",Worksheet!AA13,""))</f>
        <v/>
      </c>
      <c r="Y18" s="58" t="str">
        <f t="shared" si="8"/>
        <v/>
      </c>
      <c r="Z18" s="58" t="str">
        <f t="shared" si="9"/>
        <v>V</v>
      </c>
      <c r="AA18" s="58" t="str">
        <f t="shared" si="10"/>
        <v>DC</v>
      </c>
      <c r="AB18" s="58" t="str">
        <f t="shared" si="11"/>
        <v>DCV</v>
      </c>
      <c r="AC18" s="58" t="str">
        <f>IF(Worksheet!H13&lt;&gt;"",Worksheet!H13,"")</f>
        <v/>
      </c>
      <c r="AD18" s="58" t="str">
        <f t="shared" si="2"/>
        <v/>
      </c>
      <c r="AE18" s="109" t="str">
        <f t="shared" si="12"/>
        <v>DCV</v>
      </c>
      <c r="AF18" s="109">
        <f>HLOOKUP(AE18,$AH$10:AZ18,COUNTIF($AE$7:AE18,"&lt;&gt;"&amp;""),FALSE)</f>
        <v>3</v>
      </c>
      <c r="AG18" s="66">
        <f t="shared" si="13"/>
        <v>5</v>
      </c>
      <c r="AH18" s="96">
        <f>VLOOKUP($AG18,INDIRECT(CONCATENATE($CR18,"!",VLOOKUP($CR18,$AG$3:AH$8,AH$2,FALSE))),1,TRUE)</f>
        <v>3</v>
      </c>
      <c r="AI18" s="96">
        <f>VLOOKUP($AG18,INDIRECT(CONCATENATE($CR18,"!",VLOOKUP($CR18,$AG$3:AI$8,AI$2,FALSE))),1,TRUE)</f>
        <v>3.3</v>
      </c>
      <c r="AJ18" s="96">
        <f>VLOOKUP($AG18,INDIRECT(CONCATENATE($CR18,"!",VLOOKUP($CR18,$AG$3:AJ$8,AJ$2,FALSE))),1,TRUE)</f>
        <v>3</v>
      </c>
      <c r="AK18" s="96">
        <f>VLOOKUP($AG18,INDIRECT(CONCATENATE($CR18,"!",VLOOKUP($CR18,$AG$3:AK$8,AK$2,FALSE))),1,TRUE)</f>
        <v>3</v>
      </c>
      <c r="AL18" s="96">
        <f>VLOOKUP($AG18,INDIRECT(CONCATENATE($CR18,"!",VLOOKUP($CR18,$AG$3:AL$8,AL$2,FALSE))),1,TRUE)</f>
        <v>3.3</v>
      </c>
      <c r="AM18" s="96">
        <f>VLOOKUP($AG18,INDIRECT(CONCATENATE($CR18,"!",VLOOKUP($CR18,$AG$3:AM$8,AM$2,FALSE))),1,TRUE)</f>
        <v>3.3</v>
      </c>
      <c r="AN18" s="96">
        <f>VLOOKUP($AG18,INDIRECT(CONCATENATE($CR18,"!",VLOOKUP($CR18,$AG$3:AN$8,AN$2,FALSE))),1,TRUE)</f>
        <v>1.2</v>
      </c>
      <c r="AO18" s="96">
        <f>VLOOKUP($AG18,INDIRECT(CONCATENATE($CR18,"!",VLOOKUP($CR18,$AG$3:AO$8,AO$2,FALSE))),1,TRUE)</f>
        <v>1</v>
      </c>
      <c r="AP18" s="96" t="e">
        <f>VLOOKUP($AG18,INDIRECT(CONCATENATE($CR18,"!",VLOOKUP($CR18,$AG$3:AP$8,AP$2,FALSE))),1,TRUE)</f>
        <v>#N/A</v>
      </c>
      <c r="AQ18" s="96" t="e">
        <f>VLOOKUP($AG18,INDIRECT(CONCATENATE($CR18,"!",VLOOKUP($CR18,$AG$3:AQ$8,AQ$2,FALSE))),1,TRUE)</f>
        <v>#N/A</v>
      </c>
      <c r="AR18" s="96">
        <f>VLOOKUP($AG18,INDIRECT(CONCATENATE($CR18,"!",VLOOKUP($CR18,$AG$3:AR$8,AR$2,FALSE))),1,TRUE)</f>
        <v>1</v>
      </c>
      <c r="AS18" s="96" t="e">
        <f>VLOOKUP($AG18,INDIRECT(CONCATENATE($CR18,"!",VLOOKUP($CR18,$AG$3:AS$8,AS$2,FALSE))),1,TRUE)</f>
        <v>#N/A</v>
      </c>
      <c r="AT18" s="96" t="e">
        <f>VLOOKUP($AG18,INDIRECT(CONCATENATE($CR18,"!",VLOOKUP($CR18,$AG$3:AT$8,AT$2,FALSE))),1,TRUE)</f>
        <v>#N/A</v>
      </c>
      <c r="AU18" s="96"/>
      <c r="AV18" s="96"/>
      <c r="AW18" s="96"/>
      <c r="AX18" s="96"/>
      <c r="AY18" s="96"/>
      <c r="AZ18" s="96"/>
      <c r="BA18" s="62">
        <f t="shared" si="14"/>
        <v>1</v>
      </c>
      <c r="BB18" s="58">
        <f t="shared" si="14"/>
        <v>1</v>
      </c>
      <c r="BC18" s="58">
        <f t="shared" si="15"/>
        <v>1</v>
      </c>
      <c r="BD18" s="58">
        <f t="shared" si="15"/>
        <v>1</v>
      </c>
      <c r="BE18" s="58">
        <f t="shared" si="16"/>
        <v>1</v>
      </c>
      <c r="BF18" s="58">
        <f t="shared" si="17"/>
        <v>1</v>
      </c>
      <c r="BG18" s="58">
        <f t="shared" si="18"/>
        <v>1</v>
      </c>
      <c r="BH18" s="58">
        <f t="shared" si="3"/>
        <v>1</v>
      </c>
      <c r="BI18" s="58">
        <f t="shared" si="3"/>
        <v>1</v>
      </c>
      <c r="BJ18" s="58">
        <f t="shared" si="3"/>
        <v>1</v>
      </c>
      <c r="BK18" s="58">
        <f t="shared" si="3"/>
        <v>1</v>
      </c>
      <c r="BL18" s="58">
        <f t="shared" si="3"/>
        <v>1</v>
      </c>
      <c r="BM18" s="58">
        <f t="shared" si="3"/>
        <v>1</v>
      </c>
      <c r="BU18" s="55">
        <f>HLOOKUP(AE18,$BA$10:BT18,COUNTIF($AE$7:AE18,"&lt;&gt;"&amp;""),FALSE)</f>
        <v>1</v>
      </c>
      <c r="BV18" s="58">
        <f t="shared" si="19"/>
        <v>1</v>
      </c>
      <c r="BW18" s="55" t="str">
        <f t="shared" si="20"/>
        <v/>
      </c>
      <c r="BX18" s="110" t="str">
        <f>IF(OR(AE18=$BB$10,AE18=$BD$10,AE18=$BK$10,AE18=$BL$10,AE18=$BM$10),VLOOKUP(BW18,INDIRECT(CONCATENATE(CR18,"!",HLOOKUP(AE18,$CU$10:CY18,CZ18,FALSE))),1,TRUE),"")</f>
        <v/>
      </c>
      <c r="BY18" s="96">
        <f t="shared" si="21"/>
        <v>7.0000000000000001E-3</v>
      </c>
      <c r="BZ18" s="96">
        <f t="shared" si="22"/>
        <v>5.8000000000000003E-2</v>
      </c>
      <c r="CA18" s="96">
        <f t="shared" si="23"/>
        <v>5.9614000000000004E-3</v>
      </c>
      <c r="CB18" s="96">
        <f t="shared" si="24"/>
        <v>5.7729999999999997E-2</v>
      </c>
      <c r="CC18" s="96">
        <f t="shared" si="25"/>
        <v>1000</v>
      </c>
      <c r="CD18" s="63">
        <f>Worksheet!K13</f>
        <v>0</v>
      </c>
      <c r="CE18" s="63">
        <f>Worksheet!L13</f>
        <v>0</v>
      </c>
      <c r="CF18" s="63">
        <f>Worksheet!M13</f>
        <v>0</v>
      </c>
      <c r="CG18" s="63">
        <f>Worksheet!N13</f>
        <v>0</v>
      </c>
      <c r="CH18" s="63">
        <f>Worksheet!O13</f>
        <v>0</v>
      </c>
      <c r="CI18" s="126">
        <f t="shared" si="26"/>
        <v>0</v>
      </c>
      <c r="CJ18" s="126">
        <f t="shared" si="27"/>
        <v>0</v>
      </c>
      <c r="CK18" s="126">
        <f t="shared" si="28"/>
        <v>0</v>
      </c>
      <c r="CL18" s="126">
        <f t="shared" si="29"/>
        <v>0</v>
      </c>
      <c r="CM18" s="126">
        <f t="shared" si="30"/>
        <v>0</v>
      </c>
      <c r="CN18" s="96" t="str">
        <f t="shared" si="31"/>
        <v>mV</v>
      </c>
      <c r="CO18" s="97" t="str">
        <f>Worksheet!Q13</f>
        <v>0.00000</v>
      </c>
      <c r="CP18" t="str">
        <f t="shared" si="32"/>
        <v>0.00001</v>
      </c>
      <c r="CQ18" s="108">
        <f t="shared" si="33"/>
        <v>1.0000000000000001E-5</v>
      </c>
      <c r="CR18" t="str">
        <f t="shared" si="34"/>
        <v>Standard1</v>
      </c>
      <c r="CT18" s="104" t="str">
        <f t="shared" si="35"/>
        <v>$B$4:$P$807</v>
      </c>
      <c r="CU18" s="96" t="str">
        <f>VLOOKUP($CR18,$CT$3:CU$8,2,FALSE)</f>
        <v>$I$189:$I$348</v>
      </c>
      <c r="CV18" s="96" t="str">
        <f>VLOOKUP($CR18,$CT$3:CV$8,3,FALSE)</f>
        <v>$I$349:$I$538</v>
      </c>
      <c r="CW18" s="96" t="str">
        <f>VLOOKUP($CR18,$CT$3:CW$8,4,FALSE)</f>
        <v>$I$539:$I$609</v>
      </c>
      <c r="CX18" s="96" t="str">
        <f>VLOOKUP($CR18,$CT$3:CX$8,5,FALSE)</f>
        <v>$I$610:$I$659</v>
      </c>
      <c r="CY18" s="96" t="str">
        <f>VLOOKUP($CR18,$CT$3:CY$8,6,FALSE)</f>
        <v>$I$660:$I$719</v>
      </c>
      <c r="CZ18">
        <f>COUNTIF($CU$10:CU18,"&lt;&gt;"&amp;"")</f>
        <v>9</v>
      </c>
      <c r="DB18">
        <f t="shared" si="4"/>
        <v>1</v>
      </c>
      <c r="DC18">
        <f t="shared" si="5"/>
        <v>1E-3</v>
      </c>
    </row>
    <row r="19" spans="17:107" x14ac:dyDescent="0.25">
      <c r="Q19" s="58" t="str">
        <f t="shared" si="6"/>
        <v>DCV0.000133</v>
      </c>
      <c r="R19" t="str">
        <f>IF(Worksheet!I14=$S$2,$S$2,IF(Worksheet!I14=$S$3,$S$3,$S$1))</f>
        <v>5502A</v>
      </c>
      <c r="S19" s="59" t="str">
        <f t="shared" si="1"/>
        <v>3.9 mV</v>
      </c>
      <c r="T19" s="55">
        <f t="shared" si="7"/>
        <v>1E-4</v>
      </c>
      <c r="U19" s="60">
        <f>IF(Worksheet!S14="%",ABS(Worksheet!Z14),ABS(Worksheet!U14))</f>
        <v>50</v>
      </c>
      <c r="V19" s="127" t="str">
        <f>IF(Worksheet!S14="%",Worksheet!AA14,Worksheet!S14)</f>
        <v>V</v>
      </c>
      <c r="W19" s="60" t="str">
        <f>IF(Worksheet!S14="%","",IF(Worksheet!Z14&lt;&gt;"",Worksheet!Z14,""))</f>
        <v/>
      </c>
      <c r="X19" s="60" t="str">
        <f>IF(Worksheet!S14="%","",IF(Worksheet!AA14&lt;&gt;"",Worksheet!AA14,""))</f>
        <v/>
      </c>
      <c r="Y19" s="58" t="str">
        <f t="shared" si="8"/>
        <v/>
      </c>
      <c r="Z19" s="58" t="str">
        <f t="shared" si="9"/>
        <v>V</v>
      </c>
      <c r="AA19" s="58" t="str">
        <f t="shared" si="10"/>
        <v>DC</v>
      </c>
      <c r="AB19" s="58" t="str">
        <f t="shared" si="11"/>
        <v>DCV</v>
      </c>
      <c r="AC19" s="58" t="str">
        <f>IF(Worksheet!H14&lt;&gt;"",Worksheet!H14,"")</f>
        <v/>
      </c>
      <c r="AD19" s="58" t="str">
        <f t="shared" si="2"/>
        <v/>
      </c>
      <c r="AE19" s="109" t="str">
        <f t="shared" si="12"/>
        <v>DCV</v>
      </c>
      <c r="AF19" s="109">
        <f>HLOOKUP(AE19,$AH$10:AZ19,COUNTIF($AE$7:AE19,"&lt;&gt;"&amp;""),FALSE)</f>
        <v>33</v>
      </c>
      <c r="AG19" s="66">
        <f t="shared" si="13"/>
        <v>50</v>
      </c>
      <c r="AH19" s="96">
        <f>VLOOKUP($AG19,INDIRECT(CONCATENATE($CR19,"!",VLOOKUP($CR19,$AG$3:AH$8,AH$2,FALSE))),1,TRUE)</f>
        <v>33</v>
      </c>
      <c r="AI19" s="96">
        <f>VLOOKUP($AG19,INDIRECT(CONCATENATE($CR19,"!",VLOOKUP($CR19,$AG$3:AI$8,AI$2,FALSE))),1,TRUE)</f>
        <v>33</v>
      </c>
      <c r="AJ19" s="96">
        <f>VLOOKUP($AG19,INDIRECT(CONCATENATE($CR19,"!",VLOOKUP($CR19,$AG$3:AJ$8,AJ$2,FALSE))),1,TRUE)</f>
        <v>11</v>
      </c>
      <c r="AK19" s="96">
        <f>VLOOKUP($AG19,INDIRECT(CONCATENATE($CR19,"!",VLOOKUP($CR19,$AG$3:AK$8,AK$2,FALSE))),1,TRUE)</f>
        <v>11</v>
      </c>
      <c r="AL19" s="96">
        <f>VLOOKUP($AG19,INDIRECT(CONCATENATE($CR19,"!",VLOOKUP($CR19,$AG$3:AL$8,AL$2,FALSE))),1,TRUE)</f>
        <v>33</v>
      </c>
      <c r="AM19" s="96">
        <f>VLOOKUP($AG19,INDIRECT(CONCATENATE($CR19,"!",VLOOKUP($CR19,$AG$3:AM$8,AM$2,FALSE))),1,TRUE)</f>
        <v>33</v>
      </c>
      <c r="AN19" s="96">
        <f>VLOOKUP($AG19,INDIRECT(CONCATENATE($CR19,"!",VLOOKUP($CR19,$AG$3:AN$8,AN$2,FALSE))),1,TRUE)</f>
        <v>12</v>
      </c>
      <c r="AO19" s="96">
        <f>VLOOKUP($AG19,INDIRECT(CONCATENATE($CR19,"!",VLOOKUP($CR19,$AG$3:AO$8,AO$2,FALSE))),1,TRUE)</f>
        <v>30</v>
      </c>
      <c r="AP19" s="96">
        <f>VLOOKUP($AG19,INDIRECT(CONCATENATE($CR19,"!",VLOOKUP($CR19,$AG$3:AP$8,AP$2,FALSE))),1,TRUE)</f>
        <v>20</v>
      </c>
      <c r="AQ19" s="96" t="e">
        <f>VLOOKUP($AG19,INDIRECT(CONCATENATE($CR19,"!",VLOOKUP($CR19,$AG$3:AQ$8,AQ$2,FALSE))),1,TRUE)</f>
        <v>#N/A</v>
      </c>
      <c r="AR19" s="96">
        <f>VLOOKUP($AG19,INDIRECT(CONCATENATE($CR19,"!",VLOOKUP($CR19,$AG$3:AR$8,AR$2,FALSE))),1,TRUE)</f>
        <v>30</v>
      </c>
      <c r="AS19" s="96">
        <f>VLOOKUP($AG19,INDIRECT(CONCATENATE($CR19,"!",VLOOKUP($CR19,$AG$3:AS$8,AS$2,FALSE))),1,TRUE)</f>
        <v>22</v>
      </c>
      <c r="AT19" s="96" t="e">
        <f>VLOOKUP($AG19,INDIRECT(CONCATENATE($CR19,"!",VLOOKUP($CR19,$AG$3:AT$8,AT$2,FALSE))),1,TRUE)</f>
        <v>#N/A</v>
      </c>
      <c r="AU19" s="96"/>
      <c r="AV19" s="96"/>
      <c r="AW19" s="96"/>
      <c r="AX19" s="96"/>
      <c r="AY19" s="96"/>
      <c r="AZ19" s="96"/>
      <c r="BA19" s="62">
        <f t="shared" si="14"/>
        <v>1</v>
      </c>
      <c r="BB19" s="58">
        <f t="shared" si="14"/>
        <v>1</v>
      </c>
      <c r="BC19" s="58">
        <f t="shared" si="15"/>
        <v>1</v>
      </c>
      <c r="BD19" s="58">
        <f t="shared" si="15"/>
        <v>1</v>
      </c>
      <c r="BE19" s="58">
        <f t="shared" si="16"/>
        <v>1</v>
      </c>
      <c r="BF19" s="58">
        <f t="shared" si="17"/>
        <v>1</v>
      </c>
      <c r="BG19" s="58">
        <f t="shared" si="18"/>
        <v>1</v>
      </c>
      <c r="BH19" s="58">
        <f t="shared" si="3"/>
        <v>1</v>
      </c>
      <c r="BI19" s="58">
        <f t="shared" si="3"/>
        <v>1</v>
      </c>
      <c r="BJ19" s="58">
        <f t="shared" si="3"/>
        <v>1</v>
      </c>
      <c r="BK19" s="58">
        <f t="shared" si="3"/>
        <v>1</v>
      </c>
      <c r="BL19" s="58">
        <f t="shared" si="3"/>
        <v>1</v>
      </c>
      <c r="BM19" s="58">
        <f t="shared" si="3"/>
        <v>1</v>
      </c>
      <c r="BU19" s="55">
        <f>HLOOKUP(AE19,$BA$10:BT19,COUNTIF($AE$7:AE19,"&lt;&gt;"&amp;""),FALSE)</f>
        <v>1</v>
      </c>
      <c r="BV19" s="58">
        <f t="shared" si="19"/>
        <v>1</v>
      </c>
      <c r="BW19" s="55" t="str">
        <f t="shared" si="20"/>
        <v/>
      </c>
      <c r="BX19" s="110" t="str">
        <f>IF(OR(AE19=$BB$10,AE19=$BD$10,AE19=$BK$10,AE19=$BL$10,AE19=$BM$10),VLOOKUP(BW19,INDIRECT(CONCATENATE(CR19,"!",HLOOKUP(AE19,$CU$10:CY19,CZ19,FALSE))),1,TRUE),"")</f>
        <v/>
      </c>
      <c r="BY19" s="96">
        <f t="shared" si="21"/>
        <v>0.75</v>
      </c>
      <c r="BZ19" s="96">
        <f t="shared" si="22"/>
        <v>6.3E-2</v>
      </c>
      <c r="CA19" s="96">
        <f t="shared" si="23"/>
        <v>0.57872000000000001</v>
      </c>
      <c r="CB19" s="96">
        <f t="shared" si="24"/>
        <v>6.3505000000000006E-2</v>
      </c>
      <c r="CC19" s="96">
        <f t="shared" si="25"/>
        <v>1000</v>
      </c>
      <c r="CD19" s="63">
        <f>Worksheet!K14</f>
        <v>0</v>
      </c>
      <c r="CE19" s="63">
        <f>Worksheet!L14</f>
        <v>0</v>
      </c>
      <c r="CF19" s="63">
        <f>Worksheet!M14</f>
        <v>0</v>
      </c>
      <c r="CG19" s="63">
        <f>Worksheet!N14</f>
        <v>0</v>
      </c>
      <c r="CH19" s="63">
        <f>Worksheet!O14</f>
        <v>0</v>
      </c>
      <c r="CI19" s="126">
        <f t="shared" si="26"/>
        <v>0</v>
      </c>
      <c r="CJ19" s="126">
        <f t="shared" si="27"/>
        <v>0</v>
      </c>
      <c r="CK19" s="126">
        <f t="shared" si="28"/>
        <v>0</v>
      </c>
      <c r="CL19" s="126">
        <f t="shared" si="29"/>
        <v>0</v>
      </c>
      <c r="CM19" s="126">
        <f t="shared" si="30"/>
        <v>0</v>
      </c>
      <c r="CN19" s="96" t="str">
        <f t="shared" si="31"/>
        <v>mV</v>
      </c>
      <c r="CO19" s="97" t="str">
        <f>Worksheet!Q14</f>
        <v>0.0000</v>
      </c>
      <c r="CP19" t="str">
        <f t="shared" si="32"/>
        <v>0.0001</v>
      </c>
      <c r="CQ19" s="108">
        <f t="shared" si="33"/>
        <v>1E-4</v>
      </c>
      <c r="CR19" t="str">
        <f t="shared" si="34"/>
        <v>Standard1</v>
      </c>
      <c r="CT19" s="104" t="str">
        <f t="shared" si="35"/>
        <v>$B$4:$P$807</v>
      </c>
      <c r="CU19" s="96" t="str">
        <f>VLOOKUP($CR19,$CT$3:CU$8,2,FALSE)</f>
        <v>$I$189:$I$348</v>
      </c>
      <c r="CV19" s="96" t="str">
        <f>VLOOKUP($CR19,$CT$3:CV$8,3,FALSE)</f>
        <v>$I$349:$I$538</v>
      </c>
      <c r="CW19" s="96" t="str">
        <f>VLOOKUP($CR19,$CT$3:CW$8,4,FALSE)</f>
        <v>$I$539:$I$609</v>
      </c>
      <c r="CX19" s="96" t="str">
        <f>VLOOKUP($CR19,$CT$3:CX$8,5,FALSE)</f>
        <v>$I$610:$I$659</v>
      </c>
      <c r="CY19" s="96" t="str">
        <f>VLOOKUP($CR19,$CT$3:CY$8,6,FALSE)</f>
        <v>$I$660:$I$719</v>
      </c>
      <c r="CZ19">
        <f>COUNTIF($CU$10:CU19,"&lt;&gt;"&amp;"")</f>
        <v>10</v>
      </c>
      <c r="DB19">
        <f t="shared" si="4"/>
        <v>1</v>
      </c>
      <c r="DC19">
        <f t="shared" si="5"/>
        <v>1E-3</v>
      </c>
    </row>
    <row r="20" spans="17:107" x14ac:dyDescent="0.25">
      <c r="Q20" s="58" t="str">
        <f t="shared" si="6"/>
        <v>DCV0.001330</v>
      </c>
      <c r="R20" t="str">
        <f>IF(Worksheet!I15=$S$2,$S$2,IF(Worksheet!I15=$S$3,$S$3,$S$1))</f>
        <v>5502A</v>
      </c>
      <c r="S20" s="59" t="str">
        <f t="shared" si="1"/>
        <v>34 mV</v>
      </c>
      <c r="T20" s="55">
        <f t="shared" si="7"/>
        <v>1E-3</v>
      </c>
      <c r="U20" s="60">
        <f>IF(Worksheet!S15="%",ABS(Worksheet!Z15),ABS(Worksheet!U15))</f>
        <v>500</v>
      </c>
      <c r="V20" s="127" t="str">
        <f>IF(Worksheet!S15="%",Worksheet!AA15,Worksheet!S15)</f>
        <v>V</v>
      </c>
      <c r="W20" s="60" t="str">
        <f>IF(Worksheet!S15="%","",IF(Worksheet!Z15&lt;&gt;"",Worksheet!Z15,""))</f>
        <v/>
      </c>
      <c r="X20" s="60" t="str">
        <f>IF(Worksheet!S15="%","",IF(Worksheet!AA15&lt;&gt;"",Worksheet!AA15,""))</f>
        <v/>
      </c>
      <c r="Y20" s="58" t="str">
        <f t="shared" si="8"/>
        <v/>
      </c>
      <c r="Z20" s="58" t="str">
        <f t="shared" si="9"/>
        <v>V</v>
      </c>
      <c r="AA20" s="58" t="str">
        <f t="shared" si="10"/>
        <v>DC</v>
      </c>
      <c r="AB20" s="58" t="str">
        <f t="shared" si="11"/>
        <v>DCV</v>
      </c>
      <c r="AC20" s="58" t="str">
        <f>IF(Worksheet!H15&lt;&gt;"",Worksheet!H15,"")</f>
        <v/>
      </c>
      <c r="AD20" s="58" t="str">
        <f t="shared" si="2"/>
        <v/>
      </c>
      <c r="AE20" s="109" t="str">
        <f t="shared" si="12"/>
        <v>DCV</v>
      </c>
      <c r="AF20" s="109">
        <f>HLOOKUP(AE20,$AH$10:AZ20,COUNTIF($AE$7:AE20,"&lt;&gt;"&amp;""),FALSE)</f>
        <v>330</v>
      </c>
      <c r="AG20" s="66">
        <f t="shared" si="13"/>
        <v>500</v>
      </c>
      <c r="AH20" s="96">
        <f>VLOOKUP($AG20,INDIRECT(CONCATENATE($CR20,"!",VLOOKUP($CR20,$AG$3:AH$8,AH$2,FALSE))),1,TRUE)</f>
        <v>330</v>
      </c>
      <c r="AI20" s="96">
        <f>VLOOKUP($AG20,INDIRECT(CONCATENATE($CR20,"!",VLOOKUP($CR20,$AG$3:AI$8,AI$2,FALSE))),1,TRUE)</f>
        <v>330</v>
      </c>
      <c r="AJ20" s="96">
        <f>VLOOKUP($AG20,INDIRECT(CONCATENATE($CR20,"!",VLOOKUP($CR20,$AG$3:AJ$8,AJ$2,FALSE))),1,TRUE)</f>
        <v>11</v>
      </c>
      <c r="AK20" s="96">
        <f>VLOOKUP($AG20,INDIRECT(CONCATENATE($CR20,"!",VLOOKUP($CR20,$AG$3:AK$8,AK$2,FALSE))),1,TRUE)</f>
        <v>11</v>
      </c>
      <c r="AL20" s="96">
        <f>VLOOKUP($AG20,INDIRECT(CONCATENATE($CR20,"!",VLOOKUP($CR20,$AG$3:AL$8,AL$2,FALSE))),1,TRUE)</f>
        <v>330</v>
      </c>
      <c r="AM20" s="96">
        <f>VLOOKUP($AG20,INDIRECT(CONCATENATE($CR20,"!",VLOOKUP($CR20,$AG$3:AM$8,AM$2,FALSE))),1,TRUE)</f>
        <v>33</v>
      </c>
      <c r="AN20" s="96">
        <f>VLOOKUP($AG20,INDIRECT(CONCATENATE($CR20,"!",VLOOKUP($CR20,$AG$3:AN$8,AN$2,FALSE))),1,TRUE)</f>
        <v>120</v>
      </c>
      <c r="AO20" s="96">
        <f>VLOOKUP($AG20,INDIRECT(CONCATENATE($CR20,"!",VLOOKUP($CR20,$AG$3:AO$8,AO$2,FALSE))),1,TRUE)</f>
        <v>110</v>
      </c>
      <c r="AP20" s="96">
        <f>VLOOKUP($AG20,INDIRECT(CONCATENATE($CR20,"!",VLOOKUP($CR20,$AG$3:AP$8,AP$2,FALSE))),1,TRUE)</f>
        <v>220</v>
      </c>
      <c r="AQ20" s="96">
        <f>VLOOKUP($AG20,INDIRECT(CONCATENATE($CR20,"!",VLOOKUP($CR20,$AG$3:AQ$8,AQ$2,FALSE))),1,TRUE)</f>
        <v>150</v>
      </c>
      <c r="AR20" s="96">
        <f>VLOOKUP($AG20,INDIRECT(CONCATENATE($CR20,"!",VLOOKUP($CR20,$AG$3:AR$8,AR$2,FALSE))),1,TRUE)</f>
        <v>110</v>
      </c>
      <c r="AS20" s="96">
        <f>VLOOKUP($AG20,INDIRECT(CONCATENATE($CR20,"!",VLOOKUP($CR20,$AG$3:AS$8,AS$2,FALSE))),1,TRUE)</f>
        <v>220</v>
      </c>
      <c r="AT20" s="96">
        <f>VLOOKUP($AG20,INDIRECT(CONCATENATE($CR20,"!",VLOOKUP($CR20,$AG$3:AT$8,AT$2,FALSE))),1,TRUE)</f>
        <v>150</v>
      </c>
      <c r="AU20" s="96"/>
      <c r="AV20" s="96"/>
      <c r="AW20" s="96"/>
      <c r="AX20" s="96"/>
      <c r="AY20" s="96"/>
      <c r="AZ20" s="96"/>
      <c r="BA20" s="62">
        <f t="shared" si="14"/>
        <v>1</v>
      </c>
      <c r="BB20" s="58">
        <f t="shared" si="14"/>
        <v>1</v>
      </c>
      <c r="BC20" s="58">
        <f t="shared" si="15"/>
        <v>1</v>
      </c>
      <c r="BD20" s="58">
        <f t="shared" si="15"/>
        <v>1</v>
      </c>
      <c r="BE20" s="58">
        <f t="shared" si="16"/>
        <v>1</v>
      </c>
      <c r="BF20" s="58">
        <f t="shared" si="17"/>
        <v>1</v>
      </c>
      <c r="BG20" s="58">
        <f t="shared" si="18"/>
        <v>1</v>
      </c>
      <c r="BH20" s="58">
        <f t="shared" si="3"/>
        <v>1</v>
      </c>
      <c r="BI20" s="58">
        <f t="shared" si="3"/>
        <v>1</v>
      </c>
      <c r="BJ20" s="58">
        <f t="shared" si="3"/>
        <v>1</v>
      </c>
      <c r="BK20" s="58">
        <f t="shared" si="3"/>
        <v>1</v>
      </c>
      <c r="BL20" s="58">
        <f t="shared" si="3"/>
        <v>1</v>
      </c>
      <c r="BM20" s="58">
        <f t="shared" si="3"/>
        <v>1</v>
      </c>
      <c r="BU20" s="55">
        <f>HLOOKUP(AE20,$BA$10:BT20,COUNTIF($AE$7:AE20,"&lt;&gt;"&amp;""),FALSE)</f>
        <v>1</v>
      </c>
      <c r="BV20" s="58">
        <f t="shared" si="19"/>
        <v>1</v>
      </c>
      <c r="BW20" s="55" t="str">
        <f t="shared" si="20"/>
        <v/>
      </c>
      <c r="BX20" s="110" t="str">
        <f>IF(OR(AE20=$BB$10,AE20=$BD$10,AE20=$BK$10,AE20=$BL$10,AE20=$BM$10),VLOOKUP(BW20,INDIRECT(CONCATENATE(CR20,"!",HLOOKUP(AE20,$CU$10:CY20,CZ20,FALSE))),1,TRUE),"")</f>
        <v/>
      </c>
      <c r="BY20" s="96">
        <f t="shared" si="21"/>
        <v>2.4</v>
      </c>
      <c r="BZ20" s="96">
        <f t="shared" si="22"/>
        <v>6.3E-2</v>
      </c>
      <c r="CA20" s="96">
        <f t="shared" si="23"/>
        <v>1.7517</v>
      </c>
      <c r="CB20" s="96">
        <f t="shared" si="24"/>
        <v>6.3493999999999995E-2</v>
      </c>
      <c r="CC20" s="96">
        <f t="shared" si="25"/>
        <v>1000</v>
      </c>
      <c r="CD20" s="63">
        <f>Worksheet!K15</f>
        <v>0</v>
      </c>
      <c r="CE20" s="63">
        <f>Worksheet!L15</f>
        <v>0</v>
      </c>
      <c r="CF20" s="63">
        <f>Worksheet!M15</f>
        <v>0</v>
      </c>
      <c r="CG20" s="63">
        <f>Worksheet!N15</f>
        <v>0</v>
      </c>
      <c r="CH20" s="63">
        <f>Worksheet!O15</f>
        <v>0</v>
      </c>
      <c r="CI20" s="126">
        <f t="shared" si="26"/>
        <v>0</v>
      </c>
      <c r="CJ20" s="126">
        <f t="shared" si="27"/>
        <v>0</v>
      </c>
      <c r="CK20" s="126">
        <f t="shared" si="28"/>
        <v>0</v>
      </c>
      <c r="CL20" s="126">
        <f t="shared" si="29"/>
        <v>0</v>
      </c>
      <c r="CM20" s="126">
        <f t="shared" si="30"/>
        <v>0</v>
      </c>
      <c r="CN20" s="96" t="str">
        <f t="shared" si="31"/>
        <v>mV</v>
      </c>
      <c r="CO20" s="97" t="str">
        <f>Worksheet!Q15</f>
        <v>0.000</v>
      </c>
      <c r="CP20" t="str">
        <f t="shared" si="32"/>
        <v>0.001</v>
      </c>
      <c r="CQ20" s="108">
        <f t="shared" si="33"/>
        <v>1E-3</v>
      </c>
      <c r="CR20" t="str">
        <f t="shared" si="34"/>
        <v>Standard1</v>
      </c>
      <c r="CT20" s="104" t="str">
        <f t="shared" si="35"/>
        <v>$B$4:$P$807</v>
      </c>
      <c r="CU20" s="96" t="str">
        <f>VLOOKUP($CR20,$CT$3:CU$8,2,FALSE)</f>
        <v>$I$189:$I$348</v>
      </c>
      <c r="CV20" s="96" t="str">
        <f>VLOOKUP($CR20,$CT$3:CV$8,3,FALSE)</f>
        <v>$I$349:$I$538</v>
      </c>
      <c r="CW20" s="96" t="str">
        <f>VLOOKUP($CR20,$CT$3:CW$8,4,FALSE)</f>
        <v>$I$539:$I$609</v>
      </c>
      <c r="CX20" s="96" t="str">
        <f>VLOOKUP($CR20,$CT$3:CX$8,5,FALSE)</f>
        <v>$I$610:$I$659</v>
      </c>
      <c r="CY20" s="96" t="str">
        <f>VLOOKUP($CR20,$CT$3:CY$8,6,FALSE)</f>
        <v>$I$660:$I$719</v>
      </c>
      <c r="CZ20">
        <f>COUNTIF($CU$10:CU20,"&lt;&gt;"&amp;"")</f>
        <v>11</v>
      </c>
      <c r="DB20">
        <f t="shared" si="4"/>
        <v>1</v>
      </c>
      <c r="DC20">
        <f t="shared" si="5"/>
        <v>1E-3</v>
      </c>
    </row>
    <row r="21" spans="17:107" x14ac:dyDescent="0.25">
      <c r="Q21" s="58" t="e">
        <f t="shared" si="6"/>
        <v>#N/A</v>
      </c>
      <c r="R21" t="str">
        <f>IF(Worksheet!I16=$S$2,$S$2,IF(Worksheet!I16=$S$3,$S$3,$S$1))</f>
        <v>5502A</v>
      </c>
      <c r="S21" s="59" t="str">
        <f t="shared" si="1"/>
        <v>*</v>
      </c>
      <c r="T21" s="55" t="e">
        <f t="shared" si="7"/>
        <v>#N/A</v>
      </c>
      <c r="U21" s="60">
        <f>IF(Worksheet!S16="%",ABS(Worksheet!Z16),ABS(Worksheet!U16))</f>
        <v>0</v>
      </c>
      <c r="V21" s="127">
        <f>IF(Worksheet!S16="%",Worksheet!AA16,Worksheet!S16)</f>
        <v>0</v>
      </c>
      <c r="W21" s="60" t="str">
        <f>IF(Worksheet!S16="%","",IF(Worksheet!Z16&lt;&gt;"",Worksheet!Z16,""))</f>
        <v/>
      </c>
      <c r="X21" s="60" t="str">
        <f>IF(Worksheet!S16="%","",IF(Worksheet!AA16&lt;&gt;"",Worksheet!AA16,""))</f>
        <v/>
      </c>
      <c r="Y21" s="58" t="str">
        <f t="shared" si="8"/>
        <v/>
      </c>
      <c r="Z21" s="58" t="str">
        <f t="shared" si="9"/>
        <v>0</v>
      </c>
      <c r="AA21" s="58" t="str">
        <f t="shared" si="10"/>
        <v>DC</v>
      </c>
      <c r="AB21" s="58" t="str">
        <f t="shared" si="11"/>
        <v>DC0</v>
      </c>
      <c r="AC21" s="58" t="str">
        <f>IF(Worksheet!H16&lt;&gt;"",Worksheet!H16,"")</f>
        <v/>
      </c>
      <c r="AD21" s="58" t="str">
        <f t="shared" si="2"/>
        <v/>
      </c>
      <c r="AE21" s="109" t="str">
        <f t="shared" si="12"/>
        <v>DC0</v>
      </c>
      <c r="AF21" s="109" t="e">
        <f>HLOOKUP(AE21,$AH$10:AZ21,COUNTIF($AE$7:AE21,"&lt;&gt;"&amp;""),FALSE)</f>
        <v>#N/A</v>
      </c>
      <c r="AG21" s="66" t="e">
        <f t="shared" si="13"/>
        <v>#N/A</v>
      </c>
      <c r="AH21" s="96" t="e">
        <f>VLOOKUP($AG21,INDIRECT(CONCATENATE($CR21,"!",VLOOKUP($CR21,$AG$3:AH$8,AH$2,FALSE))),1,TRUE)</f>
        <v>#N/A</v>
      </c>
      <c r="AI21" s="96" t="e">
        <f>VLOOKUP($AG21,INDIRECT(CONCATENATE($CR21,"!",VLOOKUP($CR21,$AG$3:AI$8,AI$2,FALSE))),1,TRUE)</f>
        <v>#N/A</v>
      </c>
      <c r="AJ21" s="96" t="e">
        <f>VLOOKUP($AG21,INDIRECT(CONCATENATE($CR21,"!",VLOOKUP($CR21,$AG$3:AJ$8,AJ$2,FALSE))),1,TRUE)</f>
        <v>#N/A</v>
      </c>
      <c r="AK21" s="96" t="e">
        <f>VLOOKUP($AG21,INDIRECT(CONCATENATE($CR21,"!",VLOOKUP($CR21,$AG$3:AK$8,AK$2,FALSE))),1,TRUE)</f>
        <v>#N/A</v>
      </c>
      <c r="AL21" s="96" t="e">
        <f>VLOOKUP($AG21,INDIRECT(CONCATENATE($CR21,"!",VLOOKUP($CR21,$AG$3:AL$8,AL$2,FALSE))),1,TRUE)</f>
        <v>#N/A</v>
      </c>
      <c r="AM21" s="96" t="e">
        <f>VLOOKUP($AG21,INDIRECT(CONCATENATE($CR21,"!",VLOOKUP($CR21,$AG$3:AM$8,AM$2,FALSE))),1,TRUE)</f>
        <v>#N/A</v>
      </c>
      <c r="AN21" s="96" t="e">
        <f>VLOOKUP($AG21,INDIRECT(CONCATENATE($CR21,"!",VLOOKUP($CR21,$AG$3:AN$8,AN$2,FALSE))),1,TRUE)</f>
        <v>#N/A</v>
      </c>
      <c r="AO21" s="96" t="e">
        <f>VLOOKUP($AG21,INDIRECT(CONCATENATE($CR21,"!",VLOOKUP($CR21,$AG$3:AO$8,AO$2,FALSE))),1,TRUE)</f>
        <v>#N/A</v>
      </c>
      <c r="AP21" s="96" t="e">
        <f>VLOOKUP($AG21,INDIRECT(CONCATENATE($CR21,"!",VLOOKUP($CR21,$AG$3:AP$8,AP$2,FALSE))),1,TRUE)</f>
        <v>#N/A</v>
      </c>
      <c r="AQ21" s="96" t="e">
        <f>VLOOKUP($AG21,INDIRECT(CONCATENATE($CR21,"!",VLOOKUP($CR21,$AG$3:AQ$8,AQ$2,FALSE))),1,TRUE)</f>
        <v>#N/A</v>
      </c>
      <c r="AR21" s="96" t="e">
        <f>VLOOKUP($AG21,INDIRECT(CONCATENATE($CR21,"!",VLOOKUP($CR21,$AG$3:AR$8,AR$2,FALSE))),1,TRUE)</f>
        <v>#N/A</v>
      </c>
      <c r="AS21" s="96" t="e">
        <f>VLOOKUP($AG21,INDIRECT(CONCATENATE($CR21,"!",VLOOKUP($CR21,$AG$3:AS$8,AS$2,FALSE))),1,TRUE)</f>
        <v>#N/A</v>
      </c>
      <c r="AT21" s="96" t="e">
        <f>VLOOKUP($AG21,INDIRECT(CONCATENATE($CR21,"!",VLOOKUP($CR21,$AG$3:AT$8,AT$2,FALSE))),1,TRUE)</f>
        <v>#N/A</v>
      </c>
      <c r="AU21" s="96"/>
      <c r="AV21" s="96"/>
      <c r="AW21" s="96"/>
      <c r="AX21" s="96"/>
      <c r="AY21" s="96"/>
      <c r="AZ21" s="96"/>
      <c r="BA21" s="62">
        <f t="shared" si="14"/>
        <v>1</v>
      </c>
      <c r="BB21" s="58">
        <f t="shared" si="14"/>
        <v>1</v>
      </c>
      <c r="BC21" s="58">
        <f t="shared" si="15"/>
        <v>1</v>
      </c>
      <c r="BD21" s="58">
        <f t="shared" si="15"/>
        <v>1</v>
      </c>
      <c r="BE21" s="58">
        <f t="shared" si="16"/>
        <v>1</v>
      </c>
      <c r="BF21" s="58">
        <f t="shared" si="17"/>
        <v>1</v>
      </c>
      <c r="BG21" s="58">
        <f t="shared" si="18"/>
        <v>1</v>
      </c>
      <c r="BH21" s="58">
        <f t="shared" si="3"/>
        <v>1</v>
      </c>
      <c r="BI21" s="58">
        <f t="shared" si="3"/>
        <v>1</v>
      </c>
      <c r="BJ21" s="58">
        <f t="shared" si="3"/>
        <v>1</v>
      </c>
      <c r="BK21" s="58">
        <f t="shared" si="3"/>
        <v>1</v>
      </c>
      <c r="BL21" s="58">
        <f t="shared" si="3"/>
        <v>1</v>
      </c>
      <c r="BM21" s="58">
        <f t="shared" si="3"/>
        <v>1</v>
      </c>
      <c r="BU21" s="55" t="e">
        <f>HLOOKUP(AE21,$BA$10:BT21,COUNTIF($AE$7:AE21,"&lt;&gt;"&amp;""),FALSE)</f>
        <v>#N/A</v>
      </c>
      <c r="BV21" s="58">
        <f t="shared" si="19"/>
        <v>1</v>
      </c>
      <c r="BW21" s="55" t="str">
        <f t="shared" si="20"/>
        <v/>
      </c>
      <c r="BX21" s="110" t="str">
        <f>IF(OR(AE21=$BB$10,AE21=$BD$10,AE21=$BK$10,AE21=$BL$10,AE21=$BM$10),VLOOKUP(BW21,INDIRECT(CONCATENATE(CR21,"!",HLOOKUP(AE21,$CU$10:CY21,CZ21,FALSE))),1,TRUE),"")</f>
        <v/>
      </c>
      <c r="BY21" s="96" t="e">
        <f t="shared" si="21"/>
        <v>#N/A</v>
      </c>
      <c r="BZ21" s="96" t="e">
        <f t="shared" si="22"/>
        <v>#N/A</v>
      </c>
      <c r="CA21" s="96" t="e">
        <f t="shared" si="23"/>
        <v>#N/A</v>
      </c>
      <c r="CB21" s="96" t="e">
        <f t="shared" si="24"/>
        <v>#N/A</v>
      </c>
      <c r="CC21" s="96" t="e">
        <f t="shared" si="25"/>
        <v>#VALUE!</v>
      </c>
      <c r="CD21" s="63">
        <f>Worksheet!K16</f>
        <v>0</v>
      </c>
      <c r="CE21" s="63">
        <f>Worksheet!L16</f>
        <v>0</v>
      </c>
      <c r="CF21" s="63">
        <f>Worksheet!M16</f>
        <v>0</v>
      </c>
      <c r="CG21" s="63">
        <f>Worksheet!N16</f>
        <v>0</v>
      </c>
      <c r="CH21" s="63">
        <f>Worksheet!O16</f>
        <v>0</v>
      </c>
      <c r="CI21" s="126" t="e">
        <f t="shared" si="26"/>
        <v>#VALUE!</v>
      </c>
      <c r="CJ21" s="126" t="e">
        <f t="shared" si="27"/>
        <v>#VALUE!</v>
      </c>
      <c r="CK21" s="126" t="e">
        <f t="shared" si="28"/>
        <v>#VALUE!</v>
      </c>
      <c r="CL21" s="126" t="e">
        <f t="shared" si="29"/>
        <v>#VALUE!</v>
      </c>
      <c r="CM21" s="126" t="e">
        <f t="shared" si="30"/>
        <v>#VALUE!</v>
      </c>
      <c r="CN21" s="96" t="e">
        <f t="shared" si="31"/>
        <v>#N/A</v>
      </c>
      <c r="CO21" s="97">
        <f>Worksheet!Q16</f>
        <v>0</v>
      </c>
      <c r="CP21" t="str">
        <f t="shared" si="32"/>
        <v>1</v>
      </c>
      <c r="CQ21" s="108" t="e">
        <f t="shared" si="33"/>
        <v>#N/A</v>
      </c>
      <c r="CR21" t="str">
        <f t="shared" si="34"/>
        <v>Standard1</v>
      </c>
      <c r="CT21" s="104" t="str">
        <f t="shared" si="35"/>
        <v>$B$4:$P$807</v>
      </c>
      <c r="CU21" s="96" t="str">
        <f>VLOOKUP($CR21,$CT$3:CU$8,2,FALSE)</f>
        <v>$I$189:$I$348</v>
      </c>
      <c r="CV21" s="96" t="str">
        <f>VLOOKUP($CR21,$CT$3:CV$8,3,FALSE)</f>
        <v>$I$349:$I$538</v>
      </c>
      <c r="CW21" s="96" t="str">
        <f>VLOOKUP($CR21,$CT$3:CW$8,4,FALSE)</f>
        <v>$I$539:$I$609</v>
      </c>
      <c r="CX21" s="96" t="str">
        <f>VLOOKUP($CR21,$CT$3:CX$8,5,FALSE)</f>
        <v>$I$610:$I$659</v>
      </c>
      <c r="CY21" s="96" t="str">
        <f>VLOOKUP($CR21,$CT$3:CY$8,6,FALSE)</f>
        <v>$I$660:$I$719</v>
      </c>
      <c r="CZ21">
        <f>COUNTIF($CU$10:CU21,"&lt;&gt;"&amp;"")</f>
        <v>12</v>
      </c>
      <c r="DB21" t="str">
        <f t="shared" si="4"/>
        <v/>
      </c>
      <c r="DC21" t="e">
        <f t="shared" si="5"/>
        <v>#N/A</v>
      </c>
    </row>
    <row r="22" spans="17:107" x14ac:dyDescent="0.25">
      <c r="Q22" s="58" t="e">
        <f t="shared" si="6"/>
        <v>#N/A</v>
      </c>
      <c r="R22" t="str">
        <f>IF(Worksheet!I17=$S$2,$S$2,IF(Worksheet!I17=$S$3,$S$3,$S$1))</f>
        <v>5502A</v>
      </c>
      <c r="S22" s="59" t="str">
        <f t="shared" si="1"/>
        <v>*</v>
      </c>
      <c r="T22" s="55" t="e">
        <f t="shared" si="7"/>
        <v>#N/A</v>
      </c>
      <c r="U22" s="60">
        <f>IF(Worksheet!S17="%",ABS(Worksheet!Z17),ABS(Worksheet!U17))</f>
        <v>0</v>
      </c>
      <c r="V22" s="127">
        <f>IF(Worksheet!S17="%",Worksheet!AA17,Worksheet!S17)</f>
        <v>0</v>
      </c>
      <c r="W22" s="60" t="str">
        <f>IF(Worksheet!S17="%","",IF(Worksheet!Z17&lt;&gt;"",Worksheet!Z17,""))</f>
        <v/>
      </c>
      <c r="X22" s="60" t="str">
        <f>IF(Worksheet!S17="%","",IF(Worksheet!AA17&lt;&gt;"",Worksheet!AA17,""))</f>
        <v/>
      </c>
      <c r="Y22" s="58" t="str">
        <f t="shared" si="8"/>
        <v/>
      </c>
      <c r="Z22" s="58" t="str">
        <f t="shared" si="9"/>
        <v>0</v>
      </c>
      <c r="AA22" s="58" t="str">
        <f t="shared" si="10"/>
        <v>DC</v>
      </c>
      <c r="AB22" s="58" t="str">
        <f t="shared" si="11"/>
        <v>DC0</v>
      </c>
      <c r="AC22" s="58" t="str">
        <f>IF(Worksheet!H17&lt;&gt;"",Worksheet!H17,"")</f>
        <v/>
      </c>
      <c r="AD22" s="58" t="str">
        <f t="shared" si="2"/>
        <v/>
      </c>
      <c r="AE22" s="109" t="str">
        <f t="shared" si="12"/>
        <v>DC0</v>
      </c>
      <c r="AF22" s="109" t="e">
        <f>HLOOKUP(AE22,$AH$10:AZ22,COUNTIF($AE$7:AE22,"&lt;&gt;"&amp;""),FALSE)</f>
        <v>#N/A</v>
      </c>
      <c r="AG22" s="66" t="e">
        <f t="shared" si="13"/>
        <v>#N/A</v>
      </c>
      <c r="AH22" s="96" t="e">
        <f>VLOOKUP($AG22,INDIRECT(CONCATENATE($CR22,"!",VLOOKUP($CR22,$AG$3:AH$8,AH$2,FALSE))),1,TRUE)</f>
        <v>#N/A</v>
      </c>
      <c r="AI22" s="96" t="e">
        <f>VLOOKUP($AG22,INDIRECT(CONCATENATE($CR22,"!",VLOOKUP($CR22,$AG$3:AI$8,AI$2,FALSE))),1,TRUE)</f>
        <v>#N/A</v>
      </c>
      <c r="AJ22" s="96" t="e">
        <f>VLOOKUP($AG22,INDIRECT(CONCATENATE($CR22,"!",VLOOKUP($CR22,$AG$3:AJ$8,AJ$2,FALSE))),1,TRUE)</f>
        <v>#N/A</v>
      </c>
      <c r="AK22" s="96" t="e">
        <f>VLOOKUP($AG22,INDIRECT(CONCATENATE($CR22,"!",VLOOKUP($CR22,$AG$3:AK$8,AK$2,FALSE))),1,TRUE)</f>
        <v>#N/A</v>
      </c>
      <c r="AL22" s="96" t="e">
        <f>VLOOKUP($AG22,INDIRECT(CONCATENATE($CR22,"!",VLOOKUP($CR22,$AG$3:AL$8,AL$2,FALSE))),1,TRUE)</f>
        <v>#N/A</v>
      </c>
      <c r="AM22" s="96" t="e">
        <f>VLOOKUP($AG22,INDIRECT(CONCATENATE($CR22,"!",VLOOKUP($CR22,$AG$3:AM$8,AM$2,FALSE))),1,TRUE)</f>
        <v>#N/A</v>
      </c>
      <c r="AN22" s="96" t="e">
        <f>VLOOKUP($AG22,INDIRECT(CONCATENATE($CR22,"!",VLOOKUP($CR22,$AG$3:AN$8,AN$2,FALSE))),1,TRUE)</f>
        <v>#N/A</v>
      </c>
      <c r="AO22" s="96" t="e">
        <f>VLOOKUP($AG22,INDIRECT(CONCATENATE($CR22,"!",VLOOKUP($CR22,$AG$3:AO$8,AO$2,FALSE))),1,TRUE)</f>
        <v>#N/A</v>
      </c>
      <c r="AP22" s="96" t="e">
        <f>VLOOKUP($AG22,INDIRECT(CONCATENATE($CR22,"!",VLOOKUP($CR22,$AG$3:AP$8,AP$2,FALSE))),1,TRUE)</f>
        <v>#N/A</v>
      </c>
      <c r="AQ22" s="96" t="e">
        <f>VLOOKUP($AG22,INDIRECT(CONCATENATE($CR22,"!",VLOOKUP($CR22,$AG$3:AQ$8,AQ$2,FALSE))),1,TRUE)</f>
        <v>#N/A</v>
      </c>
      <c r="AR22" s="96" t="e">
        <f>VLOOKUP($AG22,INDIRECT(CONCATENATE($CR22,"!",VLOOKUP($CR22,$AG$3:AR$8,AR$2,FALSE))),1,TRUE)</f>
        <v>#N/A</v>
      </c>
      <c r="AS22" s="96" t="e">
        <f>VLOOKUP($AG22,INDIRECT(CONCATENATE($CR22,"!",VLOOKUP($CR22,$AG$3:AS$8,AS$2,FALSE))),1,TRUE)</f>
        <v>#N/A</v>
      </c>
      <c r="AT22" s="96" t="e">
        <f>VLOOKUP($AG22,INDIRECT(CONCATENATE($CR22,"!",VLOOKUP($CR22,$AG$3:AT$8,AT$2,FALSE))),1,TRUE)</f>
        <v>#N/A</v>
      </c>
      <c r="AU22" s="96"/>
      <c r="AV22" s="96"/>
      <c r="AW22" s="96"/>
      <c r="AX22" s="96"/>
      <c r="AY22" s="96"/>
      <c r="AZ22" s="96"/>
      <c r="BA22" s="62">
        <f t="shared" si="14"/>
        <v>1</v>
      </c>
      <c r="BB22" s="58">
        <f t="shared" si="14"/>
        <v>1</v>
      </c>
      <c r="BC22" s="58">
        <f t="shared" si="15"/>
        <v>1</v>
      </c>
      <c r="BD22" s="58">
        <f t="shared" si="15"/>
        <v>1</v>
      </c>
      <c r="BE22" s="58">
        <f t="shared" si="16"/>
        <v>1</v>
      </c>
      <c r="BF22" s="58">
        <f t="shared" si="17"/>
        <v>1</v>
      </c>
      <c r="BG22" s="58">
        <f t="shared" si="18"/>
        <v>1</v>
      </c>
      <c r="BH22" s="58">
        <f t="shared" si="3"/>
        <v>1</v>
      </c>
      <c r="BI22" s="58">
        <f t="shared" si="3"/>
        <v>1</v>
      </c>
      <c r="BJ22" s="58">
        <f t="shared" si="3"/>
        <v>1</v>
      </c>
      <c r="BK22" s="58">
        <f t="shared" si="3"/>
        <v>1</v>
      </c>
      <c r="BL22" s="58">
        <f t="shared" si="3"/>
        <v>1</v>
      </c>
      <c r="BM22" s="58">
        <f t="shared" si="3"/>
        <v>1</v>
      </c>
      <c r="BU22" s="55" t="e">
        <f>HLOOKUP(AE22,$BA$10:BT22,COUNTIF($AE$7:AE22,"&lt;&gt;"&amp;""),FALSE)</f>
        <v>#N/A</v>
      </c>
      <c r="BV22" s="58">
        <f t="shared" si="19"/>
        <v>1</v>
      </c>
      <c r="BW22" s="55" t="str">
        <f t="shared" si="20"/>
        <v/>
      </c>
      <c r="BX22" s="110" t="str">
        <f>IF(OR(AE22=$BB$10,AE22=$BD$10,AE22=$BK$10,AE22=$BL$10,AE22=$BM$10),VLOOKUP(BW22,INDIRECT(CONCATENATE(CR22,"!",HLOOKUP(AE22,$CU$10:CY22,CZ22,FALSE))),1,TRUE),"")</f>
        <v/>
      </c>
      <c r="BY22" s="96" t="e">
        <f t="shared" si="21"/>
        <v>#N/A</v>
      </c>
      <c r="BZ22" s="96" t="e">
        <f t="shared" si="22"/>
        <v>#N/A</v>
      </c>
      <c r="CA22" s="96" t="e">
        <f t="shared" si="23"/>
        <v>#N/A</v>
      </c>
      <c r="CB22" s="96" t="e">
        <f t="shared" si="24"/>
        <v>#N/A</v>
      </c>
      <c r="CC22" s="96" t="e">
        <f t="shared" si="25"/>
        <v>#VALUE!</v>
      </c>
      <c r="CD22" s="63">
        <f>Worksheet!K17</f>
        <v>0</v>
      </c>
      <c r="CE22" s="63">
        <f>Worksheet!L17</f>
        <v>0</v>
      </c>
      <c r="CF22" s="63">
        <f>Worksheet!M17</f>
        <v>0</v>
      </c>
      <c r="CG22" s="63">
        <f>Worksheet!N17</f>
        <v>0</v>
      </c>
      <c r="CH22" s="63">
        <f>Worksheet!O17</f>
        <v>0</v>
      </c>
      <c r="CI22" s="126" t="e">
        <f t="shared" si="26"/>
        <v>#VALUE!</v>
      </c>
      <c r="CJ22" s="126" t="e">
        <f t="shared" si="27"/>
        <v>#VALUE!</v>
      </c>
      <c r="CK22" s="126" t="e">
        <f t="shared" si="28"/>
        <v>#VALUE!</v>
      </c>
      <c r="CL22" s="126" t="e">
        <f t="shared" si="29"/>
        <v>#VALUE!</v>
      </c>
      <c r="CM22" s="126" t="e">
        <f t="shared" si="30"/>
        <v>#VALUE!</v>
      </c>
      <c r="CN22" s="96" t="e">
        <f t="shared" si="31"/>
        <v>#N/A</v>
      </c>
      <c r="CO22" s="97">
        <f>Worksheet!Q17</f>
        <v>0</v>
      </c>
      <c r="CP22" t="str">
        <f t="shared" si="32"/>
        <v>1</v>
      </c>
      <c r="CQ22" s="108" t="e">
        <f t="shared" si="33"/>
        <v>#N/A</v>
      </c>
      <c r="CR22" t="str">
        <f t="shared" si="34"/>
        <v>Standard1</v>
      </c>
      <c r="CT22" s="104" t="str">
        <f t="shared" si="35"/>
        <v>$B$4:$P$807</v>
      </c>
      <c r="CU22" s="96" t="str">
        <f>VLOOKUP($CR22,$CT$3:CU$8,2,FALSE)</f>
        <v>$I$189:$I$348</v>
      </c>
      <c r="CV22" s="96" t="str">
        <f>VLOOKUP($CR22,$CT$3:CV$8,3,FALSE)</f>
        <v>$I$349:$I$538</v>
      </c>
      <c r="CW22" s="96" t="str">
        <f>VLOOKUP($CR22,$CT$3:CW$8,4,FALSE)</f>
        <v>$I$539:$I$609</v>
      </c>
      <c r="CX22" s="96" t="str">
        <f>VLOOKUP($CR22,$CT$3:CX$8,5,FALSE)</f>
        <v>$I$610:$I$659</v>
      </c>
      <c r="CY22" s="96" t="str">
        <f>VLOOKUP($CR22,$CT$3:CY$8,6,FALSE)</f>
        <v>$I$660:$I$719</v>
      </c>
      <c r="CZ22">
        <f>COUNTIF($CU$10:CU22,"&lt;&gt;"&amp;"")</f>
        <v>13</v>
      </c>
      <c r="DB22" t="str">
        <f t="shared" si="4"/>
        <v/>
      </c>
      <c r="DC22" t="e">
        <f t="shared" si="5"/>
        <v>#N/A</v>
      </c>
    </row>
    <row r="23" spans="17:107" x14ac:dyDescent="0.25">
      <c r="Q23" s="58" t="e">
        <f t="shared" ref="Q23:Q52" si="36">CONCATENATE(AE23,CQ23,AF23,BX23)</f>
        <v>#N/A</v>
      </c>
      <c r="R23" t="str">
        <f>IF(Worksheet!I18=$S$2,$S$2,IF(Worksheet!I18=$S$3,$S$3,$S$1))</f>
        <v>5502A</v>
      </c>
      <c r="S23" s="59" t="str">
        <f t="shared" si="1"/>
        <v>*</v>
      </c>
      <c r="T23" s="55" t="e">
        <f t="shared" ref="T23:T49" si="37">CQ23</f>
        <v>#N/A</v>
      </c>
      <c r="U23" s="60">
        <f>IF(Worksheet!S18="%",ABS(Worksheet!Z18),ABS(Worksheet!U18))</f>
        <v>0</v>
      </c>
      <c r="V23" s="127">
        <f>IF(Worksheet!S18="%",Worksheet!AA18,Worksheet!S18)</f>
        <v>0</v>
      </c>
      <c r="W23" s="60" t="str">
        <f>IF(Worksheet!S18="%","",IF(Worksheet!Z18&lt;&gt;"",Worksheet!Z18,""))</f>
        <v/>
      </c>
      <c r="X23" s="60" t="str">
        <f>IF(Worksheet!S18="%","",IF(Worksheet!AA18&lt;&gt;"",Worksheet!AA18,""))</f>
        <v/>
      </c>
      <c r="Y23" s="58" t="str">
        <f t="shared" ref="Y23:Y49" si="38">IF(OR(LEFT(RIGHT(V23,2),1)="°",LEFT(RIGHT(V23,2),1)="Ω",LEFT(RIGHT(V23,2),1)=Z23),"",LEFT(RIGHT(V23,2),1))</f>
        <v/>
      </c>
      <c r="Z23" s="58" t="str">
        <f t="shared" ref="Z23:Z49" si="39">IF(RIGHT(V23,1)="Ω","O",IF(RIGHT(V23,2)="°F","DGF",IF(RIGHT(V23,2)="°C","DGC",RIGHT(V23,1))))</f>
        <v>0</v>
      </c>
      <c r="AA23" s="58" t="str">
        <f t="shared" ref="AA23:AA49" si="40">IF(X23&lt;&gt;"","AC","DC")</f>
        <v>DC</v>
      </c>
      <c r="AB23" s="58" t="str">
        <f t="shared" si="11"/>
        <v>DC0</v>
      </c>
      <c r="AC23" s="58" t="str">
        <f>IF(Worksheet!H18&lt;&gt;"",Worksheet!H18,"")</f>
        <v/>
      </c>
      <c r="AD23" s="58" t="str">
        <f t="shared" si="2"/>
        <v/>
      </c>
      <c r="AE23" s="109" t="str">
        <f t="shared" si="12"/>
        <v>DC0</v>
      </c>
      <c r="AF23" s="109" t="e">
        <f>HLOOKUP(AE23,$AH$10:AZ23,COUNTIF($AE$7:AE23,"&lt;&gt;"&amp;""),FALSE)</f>
        <v>#N/A</v>
      </c>
      <c r="AG23" s="66" t="e">
        <f t="shared" ref="AG23:AG49" si="41">U23*BU23</f>
        <v>#N/A</v>
      </c>
      <c r="AH23" s="96" t="e">
        <f>VLOOKUP($AG23,INDIRECT(CONCATENATE($CR23,"!",VLOOKUP($CR23,$AG$3:AH$8,AH$2,FALSE))),1,TRUE)</f>
        <v>#N/A</v>
      </c>
      <c r="AI23" s="96" t="e">
        <f>VLOOKUP($AG23,INDIRECT(CONCATENATE($CR23,"!",VLOOKUP($CR23,$AG$3:AI$8,AI$2,FALSE))),1,TRUE)</f>
        <v>#N/A</v>
      </c>
      <c r="AJ23" s="96" t="e">
        <f>VLOOKUP($AG23,INDIRECT(CONCATENATE($CR23,"!",VLOOKUP($CR23,$AG$3:AJ$8,AJ$2,FALSE))),1,TRUE)</f>
        <v>#N/A</v>
      </c>
      <c r="AK23" s="96" t="e">
        <f>VLOOKUP($AG23,INDIRECT(CONCATENATE($CR23,"!",VLOOKUP($CR23,$AG$3:AK$8,AK$2,FALSE))),1,TRUE)</f>
        <v>#N/A</v>
      </c>
      <c r="AL23" s="96" t="e">
        <f>VLOOKUP($AG23,INDIRECT(CONCATENATE($CR23,"!",VLOOKUP($CR23,$AG$3:AL$8,AL$2,FALSE))),1,TRUE)</f>
        <v>#N/A</v>
      </c>
      <c r="AM23" s="96" t="e">
        <f>VLOOKUP($AG23,INDIRECT(CONCATENATE($CR23,"!",VLOOKUP($CR23,$AG$3:AM$8,AM$2,FALSE))),1,TRUE)</f>
        <v>#N/A</v>
      </c>
      <c r="AN23" s="96" t="e">
        <f>VLOOKUP($AG23,INDIRECT(CONCATENATE($CR23,"!",VLOOKUP($CR23,$AG$3:AN$8,AN$2,FALSE))),1,TRUE)</f>
        <v>#N/A</v>
      </c>
      <c r="AO23" s="96" t="e">
        <f>VLOOKUP($AG23,INDIRECT(CONCATENATE($CR23,"!",VLOOKUP($CR23,$AG$3:AO$8,AO$2,FALSE))),1,TRUE)</f>
        <v>#N/A</v>
      </c>
      <c r="AP23" s="96" t="e">
        <f>VLOOKUP($AG23,INDIRECT(CONCATENATE($CR23,"!",VLOOKUP($CR23,$AG$3:AP$8,AP$2,FALSE))),1,TRUE)</f>
        <v>#N/A</v>
      </c>
      <c r="AQ23" s="96" t="e">
        <f>VLOOKUP($AG23,INDIRECT(CONCATENATE($CR23,"!",VLOOKUP($CR23,$AG$3:AQ$8,AQ$2,FALSE))),1,TRUE)</f>
        <v>#N/A</v>
      </c>
      <c r="AR23" s="96" t="e">
        <f>VLOOKUP($AG23,INDIRECT(CONCATENATE($CR23,"!",VLOOKUP($CR23,$AG$3:AR$8,AR$2,FALSE))),1,TRUE)</f>
        <v>#N/A</v>
      </c>
      <c r="AS23" s="96" t="e">
        <f>VLOOKUP($AG23,INDIRECT(CONCATENATE($CR23,"!",VLOOKUP($CR23,$AG$3:AS$8,AS$2,FALSE))),1,TRUE)</f>
        <v>#N/A</v>
      </c>
      <c r="AT23" s="96" t="e">
        <f>VLOOKUP($AG23,INDIRECT(CONCATENATE($CR23,"!",VLOOKUP($CR23,$AG$3:AT$8,AT$2,FALSE))),1,TRUE)</f>
        <v>#N/A</v>
      </c>
      <c r="AU23" s="96"/>
      <c r="AV23" s="96"/>
      <c r="AW23" s="96"/>
      <c r="AX23" s="96"/>
      <c r="AY23" s="96"/>
      <c r="AZ23" s="96"/>
      <c r="BA23" s="62">
        <f t="shared" si="14"/>
        <v>1</v>
      </c>
      <c r="BB23" s="58">
        <f t="shared" si="14"/>
        <v>1</v>
      </c>
      <c r="BC23" s="58">
        <f t="shared" si="15"/>
        <v>1</v>
      </c>
      <c r="BD23" s="58">
        <f t="shared" si="15"/>
        <v>1</v>
      </c>
      <c r="BE23" s="58">
        <f t="shared" si="16"/>
        <v>1</v>
      </c>
      <c r="BF23" s="58">
        <f t="shared" si="17"/>
        <v>1</v>
      </c>
      <c r="BG23" s="58">
        <f t="shared" si="18"/>
        <v>1</v>
      </c>
      <c r="BH23" s="58">
        <f t="shared" si="3"/>
        <v>1</v>
      </c>
      <c r="BI23" s="58">
        <f t="shared" si="3"/>
        <v>1</v>
      </c>
      <c r="BJ23" s="58">
        <f t="shared" si="3"/>
        <v>1</v>
      </c>
      <c r="BK23" s="58">
        <f t="shared" si="3"/>
        <v>1</v>
      </c>
      <c r="BL23" s="58">
        <f t="shared" si="3"/>
        <v>1</v>
      </c>
      <c r="BM23" s="58">
        <f t="shared" si="3"/>
        <v>1</v>
      </c>
      <c r="BU23" s="55" t="e">
        <f>HLOOKUP(AE23,$BA$10:BT23,COUNTIF($AE$7:AE23,"&lt;&gt;"&amp;""),FALSE)</f>
        <v>#N/A</v>
      </c>
      <c r="BV23" s="58">
        <f t="shared" si="19"/>
        <v>1</v>
      </c>
      <c r="BW23" s="55" t="str">
        <f t="shared" si="20"/>
        <v/>
      </c>
      <c r="BX23" s="110" t="str">
        <f>IF(OR(AE23=$BB$10,AE23=$BD$10,AE23=$BK$10,AE23=$BL$10,AE23=$BM$10),VLOOKUP(BW23,INDIRECT(CONCATENATE(CR23,"!",HLOOKUP(AE23,$CU$10:CY23,CZ23,FALSE))),1,TRUE),"")</f>
        <v/>
      </c>
      <c r="BY23" s="96" t="e">
        <f t="shared" si="21"/>
        <v>#N/A</v>
      </c>
      <c r="BZ23" s="96" t="e">
        <f t="shared" si="22"/>
        <v>#N/A</v>
      </c>
      <c r="CA23" s="96" t="e">
        <f t="shared" si="23"/>
        <v>#N/A</v>
      </c>
      <c r="CB23" s="96" t="e">
        <f t="shared" si="24"/>
        <v>#N/A</v>
      </c>
      <c r="CC23" s="96" t="e">
        <f t="shared" si="25"/>
        <v>#VALUE!</v>
      </c>
      <c r="CD23" s="63">
        <f>Worksheet!K18</f>
        <v>0</v>
      </c>
      <c r="CE23" s="63">
        <f>Worksheet!L18</f>
        <v>0</v>
      </c>
      <c r="CF23" s="63">
        <f>Worksheet!M18</f>
        <v>0</v>
      </c>
      <c r="CG23" s="63">
        <f>Worksheet!N18</f>
        <v>0</v>
      </c>
      <c r="CH23" s="63">
        <f>Worksheet!O18</f>
        <v>0</v>
      </c>
      <c r="CI23" s="126" t="e">
        <f t="shared" si="26"/>
        <v>#VALUE!</v>
      </c>
      <c r="CJ23" s="126" t="e">
        <f t="shared" si="27"/>
        <v>#VALUE!</v>
      </c>
      <c r="CK23" s="126" t="e">
        <f t="shared" si="28"/>
        <v>#VALUE!</v>
      </c>
      <c r="CL23" s="126" t="e">
        <f t="shared" si="29"/>
        <v>#VALUE!</v>
      </c>
      <c r="CM23" s="126" t="e">
        <f t="shared" si="30"/>
        <v>#VALUE!</v>
      </c>
      <c r="CN23" s="96" t="e">
        <f t="shared" ref="CN23:CN49" si="42">VLOOKUP(Q23,INDIRECT(CONCATENATE(CR23,"!",$CT23)),7,FALSE)</f>
        <v>#N/A</v>
      </c>
      <c r="CO23" s="97">
        <f>Worksheet!Q18</f>
        <v>0</v>
      </c>
      <c r="CP23" t="str">
        <f t="shared" si="32"/>
        <v>1</v>
      </c>
      <c r="CQ23" s="108" t="e">
        <f t="shared" ref="CQ23:CQ49" si="43">VALUE(CP23)*BU23</f>
        <v>#N/A</v>
      </c>
      <c r="CR23" t="str">
        <f t="shared" si="34"/>
        <v>Standard1</v>
      </c>
      <c r="CT23" s="104" t="str">
        <f t="shared" ref="CT23:CT49" si="44">ADDRESS(4,2,1)&amp;":"&amp;ADDRESS(COUNTIF(INDIRECT(CONCATENATE(CR23,"!","C:C")),"&lt;&gt;"&amp;""),16,1)</f>
        <v>$B$4:$P$807</v>
      </c>
      <c r="CU23" s="96" t="str">
        <f>VLOOKUP($CR23,$CT$3:CU$8,2,FALSE)</f>
        <v>$I$189:$I$348</v>
      </c>
      <c r="CV23" s="96" t="str">
        <f>VLOOKUP($CR23,$CT$3:CV$8,3,FALSE)</f>
        <v>$I$349:$I$538</v>
      </c>
      <c r="CW23" s="96" t="str">
        <f>VLOOKUP($CR23,$CT$3:CW$8,4,FALSE)</f>
        <v>$I$539:$I$609</v>
      </c>
      <c r="CX23" s="96" t="str">
        <f>VLOOKUP($CR23,$CT$3:CX$8,5,FALSE)</f>
        <v>$I$610:$I$659</v>
      </c>
      <c r="CY23" s="96" t="str">
        <f>VLOOKUP($CR23,$CT$3:CY$8,6,FALSE)</f>
        <v>$I$660:$I$719</v>
      </c>
      <c r="CZ23">
        <f>COUNTIF($CU$10:CU23,"&lt;&gt;"&amp;"")</f>
        <v>14</v>
      </c>
      <c r="DB23" t="str">
        <f t="shared" si="4"/>
        <v/>
      </c>
      <c r="DC23" t="e">
        <f t="shared" si="5"/>
        <v>#N/A</v>
      </c>
    </row>
    <row r="24" spans="17:107" x14ac:dyDescent="0.25">
      <c r="Q24" s="58" t="e">
        <f t="shared" si="36"/>
        <v>#N/A</v>
      </c>
      <c r="R24" t="str">
        <f>IF(Worksheet!I19=$S$2,$S$2,IF(Worksheet!I19=$S$3,$S$3,$S$1))</f>
        <v>5502A</v>
      </c>
      <c r="S24" s="59" t="str">
        <f t="shared" si="1"/>
        <v>*</v>
      </c>
      <c r="T24" s="55" t="e">
        <f t="shared" si="37"/>
        <v>#N/A</v>
      </c>
      <c r="U24" s="60">
        <f>IF(Worksheet!S19="%",ABS(Worksheet!Z19),ABS(Worksheet!U19))</f>
        <v>0</v>
      </c>
      <c r="V24" s="127">
        <f>IF(Worksheet!S19="%",Worksheet!AA19,Worksheet!S19)</f>
        <v>0</v>
      </c>
      <c r="W24" s="60" t="str">
        <f>IF(Worksheet!S19="%","",IF(Worksheet!Z19&lt;&gt;"",Worksheet!Z19,""))</f>
        <v/>
      </c>
      <c r="X24" s="60" t="str">
        <f>IF(Worksheet!S19="%","",IF(Worksheet!AA19&lt;&gt;"",Worksheet!AA19,""))</f>
        <v/>
      </c>
      <c r="Y24" s="58" t="str">
        <f t="shared" si="38"/>
        <v/>
      </c>
      <c r="Z24" s="58" t="str">
        <f t="shared" si="39"/>
        <v>0</v>
      </c>
      <c r="AA24" s="58" t="str">
        <f t="shared" si="40"/>
        <v>DC</v>
      </c>
      <c r="AB24" s="58" t="str">
        <f t="shared" si="11"/>
        <v>DC0</v>
      </c>
      <c r="AC24" s="58" t="str">
        <f>IF(Worksheet!H19&lt;&gt;"",Worksheet!H19,"")</f>
        <v/>
      </c>
      <c r="AD24" s="58" t="str">
        <f t="shared" si="2"/>
        <v/>
      </c>
      <c r="AE24" s="109" t="str">
        <f t="shared" si="12"/>
        <v>DC0</v>
      </c>
      <c r="AF24" s="109" t="e">
        <f>HLOOKUP(AE24,$AH$10:AZ24,COUNTIF($AE$7:AE24,"&lt;&gt;"&amp;""),FALSE)</f>
        <v>#N/A</v>
      </c>
      <c r="AG24" s="66" t="e">
        <f t="shared" si="41"/>
        <v>#N/A</v>
      </c>
      <c r="AH24" s="96" t="e">
        <f>VLOOKUP($AG24,INDIRECT(CONCATENATE($CR24,"!",VLOOKUP($CR24,$AG$3:AH$8,AH$2,FALSE))),1,TRUE)</f>
        <v>#N/A</v>
      </c>
      <c r="AI24" s="96" t="e">
        <f>VLOOKUP($AG24,INDIRECT(CONCATENATE($CR24,"!",VLOOKUP($CR24,$AG$3:AI$8,AI$2,FALSE))),1,TRUE)</f>
        <v>#N/A</v>
      </c>
      <c r="AJ24" s="96" t="e">
        <f>VLOOKUP($AG24,INDIRECT(CONCATENATE($CR24,"!",VLOOKUP($CR24,$AG$3:AJ$8,AJ$2,FALSE))),1,TRUE)</f>
        <v>#N/A</v>
      </c>
      <c r="AK24" s="96" t="e">
        <f>VLOOKUP($AG24,INDIRECT(CONCATENATE($CR24,"!",VLOOKUP($CR24,$AG$3:AK$8,AK$2,FALSE))),1,TRUE)</f>
        <v>#N/A</v>
      </c>
      <c r="AL24" s="96" t="e">
        <f>VLOOKUP($AG24,INDIRECT(CONCATENATE($CR24,"!",VLOOKUP($CR24,$AG$3:AL$8,AL$2,FALSE))),1,TRUE)</f>
        <v>#N/A</v>
      </c>
      <c r="AM24" s="96" t="e">
        <f>VLOOKUP($AG24,INDIRECT(CONCATENATE($CR24,"!",VLOOKUP($CR24,$AG$3:AM$8,AM$2,FALSE))),1,TRUE)</f>
        <v>#N/A</v>
      </c>
      <c r="AN24" s="96" t="e">
        <f>VLOOKUP($AG24,INDIRECT(CONCATENATE($CR24,"!",VLOOKUP($CR24,$AG$3:AN$8,AN$2,FALSE))),1,TRUE)</f>
        <v>#N/A</v>
      </c>
      <c r="AO24" s="96" t="e">
        <f>VLOOKUP($AG24,INDIRECT(CONCATENATE($CR24,"!",VLOOKUP($CR24,$AG$3:AO$8,AO$2,FALSE))),1,TRUE)</f>
        <v>#N/A</v>
      </c>
      <c r="AP24" s="96" t="e">
        <f>VLOOKUP($AG24,INDIRECT(CONCATENATE($CR24,"!",VLOOKUP($CR24,$AG$3:AP$8,AP$2,FALSE))),1,TRUE)</f>
        <v>#N/A</v>
      </c>
      <c r="AQ24" s="96" t="e">
        <f>VLOOKUP($AG24,INDIRECT(CONCATENATE($CR24,"!",VLOOKUP($CR24,$AG$3:AQ$8,AQ$2,FALSE))),1,TRUE)</f>
        <v>#N/A</v>
      </c>
      <c r="AR24" s="96" t="e">
        <f>VLOOKUP($AG24,INDIRECT(CONCATENATE($CR24,"!",VLOOKUP($CR24,$AG$3:AR$8,AR$2,FALSE))),1,TRUE)</f>
        <v>#N/A</v>
      </c>
      <c r="AS24" s="96" t="e">
        <f>VLOOKUP($AG24,INDIRECT(CONCATENATE($CR24,"!",VLOOKUP($CR24,$AG$3:AS$8,AS$2,FALSE))),1,TRUE)</f>
        <v>#N/A</v>
      </c>
      <c r="AT24" s="96" t="e">
        <f>VLOOKUP($AG24,INDIRECT(CONCATENATE($CR24,"!",VLOOKUP($CR24,$AG$3:AT$8,AT$2,FALSE))),1,TRUE)</f>
        <v>#N/A</v>
      </c>
      <c r="AU24" s="96"/>
      <c r="AV24" s="96"/>
      <c r="AW24" s="96"/>
      <c r="AX24" s="96"/>
      <c r="AY24" s="96"/>
      <c r="AZ24" s="96"/>
      <c r="BA24" s="62">
        <f t="shared" si="14"/>
        <v>1</v>
      </c>
      <c r="BB24" s="58">
        <f t="shared" si="14"/>
        <v>1</v>
      </c>
      <c r="BC24" s="58">
        <f t="shared" si="15"/>
        <v>1</v>
      </c>
      <c r="BD24" s="58">
        <f t="shared" si="15"/>
        <v>1</v>
      </c>
      <c r="BE24" s="58">
        <f t="shared" si="16"/>
        <v>1</v>
      </c>
      <c r="BF24" s="58">
        <f t="shared" si="17"/>
        <v>1</v>
      </c>
      <c r="BG24" s="58">
        <f t="shared" si="18"/>
        <v>1</v>
      </c>
      <c r="BH24" s="58">
        <f t="shared" si="3"/>
        <v>1</v>
      </c>
      <c r="BI24" s="58">
        <f t="shared" si="3"/>
        <v>1</v>
      </c>
      <c r="BJ24" s="58">
        <f t="shared" si="3"/>
        <v>1</v>
      </c>
      <c r="BK24" s="58">
        <f t="shared" si="3"/>
        <v>1</v>
      </c>
      <c r="BL24" s="58">
        <f t="shared" si="3"/>
        <v>1</v>
      </c>
      <c r="BM24" s="58">
        <f t="shared" si="3"/>
        <v>1</v>
      </c>
      <c r="BU24" s="55" t="e">
        <f>HLOOKUP(AE24,$BA$10:BT24,COUNTIF($AE$7:AE24,"&lt;&gt;"&amp;""),FALSE)</f>
        <v>#N/A</v>
      </c>
      <c r="BV24" s="58">
        <f t="shared" si="19"/>
        <v>1</v>
      </c>
      <c r="BW24" s="55" t="str">
        <f t="shared" si="20"/>
        <v/>
      </c>
      <c r="BX24" s="110" t="str">
        <f>IF(OR(AE24=$BB$10,AE24=$BD$10,AE24=$BK$10,AE24=$BL$10,AE24=$BM$10),VLOOKUP(BW24,INDIRECT(CONCATENATE(CR24,"!",HLOOKUP(AE24,$CU$10:CY24,CZ24,FALSE))),1,TRUE),"")</f>
        <v/>
      </c>
      <c r="BY24" s="96" t="e">
        <f t="shared" si="21"/>
        <v>#N/A</v>
      </c>
      <c r="BZ24" s="96" t="e">
        <f t="shared" si="22"/>
        <v>#N/A</v>
      </c>
      <c r="CA24" s="96" t="e">
        <f t="shared" si="23"/>
        <v>#N/A</v>
      </c>
      <c r="CB24" s="96" t="e">
        <f t="shared" si="24"/>
        <v>#N/A</v>
      </c>
      <c r="CC24" s="96" t="e">
        <f t="shared" si="25"/>
        <v>#VALUE!</v>
      </c>
      <c r="CD24" s="63">
        <f>Worksheet!K19</f>
        <v>0</v>
      </c>
      <c r="CE24" s="63">
        <f>Worksheet!L19</f>
        <v>0</v>
      </c>
      <c r="CF24" s="63">
        <f>Worksheet!M19</f>
        <v>0</v>
      </c>
      <c r="CG24" s="63">
        <f>Worksheet!N19</f>
        <v>0</v>
      </c>
      <c r="CH24" s="63">
        <f>Worksheet!O19</f>
        <v>0</v>
      </c>
      <c r="CI24" s="126" t="e">
        <f t="shared" si="26"/>
        <v>#VALUE!</v>
      </c>
      <c r="CJ24" s="126" t="e">
        <f t="shared" si="27"/>
        <v>#VALUE!</v>
      </c>
      <c r="CK24" s="126" t="e">
        <f t="shared" si="28"/>
        <v>#VALUE!</v>
      </c>
      <c r="CL24" s="126" t="e">
        <f t="shared" si="29"/>
        <v>#VALUE!</v>
      </c>
      <c r="CM24" s="126" t="e">
        <f t="shared" si="30"/>
        <v>#VALUE!</v>
      </c>
      <c r="CN24" s="96" t="e">
        <f t="shared" si="42"/>
        <v>#N/A</v>
      </c>
      <c r="CO24" s="97">
        <f>Worksheet!Q19</f>
        <v>0</v>
      </c>
      <c r="CP24" t="str">
        <f t="shared" si="32"/>
        <v>1</v>
      </c>
      <c r="CQ24" s="108" t="e">
        <f t="shared" si="43"/>
        <v>#N/A</v>
      </c>
      <c r="CR24" t="str">
        <f t="shared" si="34"/>
        <v>Standard1</v>
      </c>
      <c r="CT24" s="104" t="str">
        <f t="shared" si="44"/>
        <v>$B$4:$P$807</v>
      </c>
      <c r="CU24" s="96" t="str">
        <f>VLOOKUP($CR24,$CT$3:CU$8,2,FALSE)</f>
        <v>$I$189:$I$348</v>
      </c>
      <c r="CV24" s="96" t="str">
        <f>VLOOKUP($CR24,$CT$3:CV$8,3,FALSE)</f>
        <v>$I$349:$I$538</v>
      </c>
      <c r="CW24" s="96" t="str">
        <f>VLOOKUP($CR24,$CT$3:CW$8,4,FALSE)</f>
        <v>$I$539:$I$609</v>
      </c>
      <c r="CX24" s="96" t="str">
        <f>VLOOKUP($CR24,$CT$3:CX$8,5,FALSE)</f>
        <v>$I$610:$I$659</v>
      </c>
      <c r="CY24" s="96" t="str">
        <f>VLOOKUP($CR24,$CT$3:CY$8,6,FALSE)</f>
        <v>$I$660:$I$719</v>
      </c>
      <c r="CZ24">
        <f>COUNTIF($CU$10:CU24,"&lt;&gt;"&amp;"")</f>
        <v>15</v>
      </c>
      <c r="DB24" t="str">
        <f t="shared" si="4"/>
        <v/>
      </c>
      <c r="DC24" t="e">
        <f t="shared" si="5"/>
        <v>#N/A</v>
      </c>
    </row>
    <row r="25" spans="17:107" x14ac:dyDescent="0.25">
      <c r="Q25" s="58" t="e">
        <f t="shared" si="36"/>
        <v>#N/A</v>
      </c>
      <c r="R25" t="str">
        <f>IF(Worksheet!I20=$S$2,$S$2,IF(Worksheet!I20=$S$3,$S$3,$S$1))</f>
        <v>5502A</v>
      </c>
      <c r="S25" s="59" t="str">
        <f t="shared" si="1"/>
        <v>*</v>
      </c>
      <c r="T25" s="55" t="e">
        <f t="shared" si="37"/>
        <v>#N/A</v>
      </c>
      <c r="U25" s="60">
        <f>IF(Worksheet!S20="%",ABS(Worksheet!Z20),ABS(Worksheet!U20))</f>
        <v>0</v>
      </c>
      <c r="V25" s="127">
        <f>IF(Worksheet!S20="%",Worksheet!AA20,Worksheet!S20)</f>
        <v>0</v>
      </c>
      <c r="W25" s="60" t="str">
        <f>IF(Worksheet!S20="%","",IF(Worksheet!Z20&lt;&gt;"",Worksheet!Z20,""))</f>
        <v/>
      </c>
      <c r="X25" s="60" t="str">
        <f>IF(Worksheet!S20="%","",IF(Worksheet!AA20&lt;&gt;"",Worksheet!AA20,""))</f>
        <v/>
      </c>
      <c r="Y25" s="58" t="str">
        <f t="shared" si="38"/>
        <v/>
      </c>
      <c r="Z25" s="58" t="str">
        <f t="shared" si="39"/>
        <v>0</v>
      </c>
      <c r="AA25" s="58" t="str">
        <f t="shared" si="40"/>
        <v>DC</v>
      </c>
      <c r="AB25" s="58" t="str">
        <f t="shared" si="11"/>
        <v>DC0</v>
      </c>
      <c r="AC25" s="58" t="str">
        <f>IF(Worksheet!H20&lt;&gt;"",Worksheet!H20,"")</f>
        <v/>
      </c>
      <c r="AD25" s="58" t="str">
        <f t="shared" si="2"/>
        <v/>
      </c>
      <c r="AE25" s="109" t="str">
        <f t="shared" si="12"/>
        <v>DC0</v>
      </c>
      <c r="AF25" s="109" t="e">
        <f>HLOOKUP(AE25,$AH$10:AZ25,COUNTIF($AE$7:AE25,"&lt;&gt;"&amp;""),FALSE)</f>
        <v>#N/A</v>
      </c>
      <c r="AG25" s="66" t="e">
        <f t="shared" si="41"/>
        <v>#N/A</v>
      </c>
      <c r="AH25" s="96" t="e">
        <f>VLOOKUP($AG25,INDIRECT(CONCATENATE($CR25,"!",VLOOKUP($CR25,$AG$3:AH$8,AH$2,FALSE))),1,TRUE)</f>
        <v>#N/A</v>
      </c>
      <c r="AI25" s="96" t="e">
        <f>VLOOKUP($AG25,INDIRECT(CONCATENATE($CR25,"!",VLOOKUP($CR25,$AG$3:AI$8,AI$2,FALSE))),1,TRUE)</f>
        <v>#N/A</v>
      </c>
      <c r="AJ25" s="96" t="e">
        <f>VLOOKUP($AG25,INDIRECT(CONCATENATE($CR25,"!",VLOOKUP($CR25,$AG$3:AJ$8,AJ$2,FALSE))),1,TRUE)</f>
        <v>#N/A</v>
      </c>
      <c r="AK25" s="96" t="e">
        <f>VLOOKUP($AG25,INDIRECT(CONCATENATE($CR25,"!",VLOOKUP($CR25,$AG$3:AK$8,AK$2,FALSE))),1,TRUE)</f>
        <v>#N/A</v>
      </c>
      <c r="AL25" s="96" t="e">
        <f>VLOOKUP($AG25,INDIRECT(CONCATENATE($CR25,"!",VLOOKUP($CR25,$AG$3:AL$8,AL$2,FALSE))),1,TRUE)</f>
        <v>#N/A</v>
      </c>
      <c r="AM25" s="96" t="e">
        <f>VLOOKUP($AG25,INDIRECT(CONCATENATE($CR25,"!",VLOOKUP($CR25,$AG$3:AM$8,AM$2,FALSE))),1,TRUE)</f>
        <v>#N/A</v>
      </c>
      <c r="AN25" s="96" t="e">
        <f>VLOOKUP($AG25,INDIRECT(CONCATENATE($CR25,"!",VLOOKUP($CR25,$AG$3:AN$8,AN$2,FALSE))),1,TRUE)</f>
        <v>#N/A</v>
      </c>
      <c r="AO25" s="96" t="e">
        <f>VLOOKUP($AG25,INDIRECT(CONCATENATE($CR25,"!",VLOOKUP($CR25,$AG$3:AO$8,AO$2,FALSE))),1,TRUE)</f>
        <v>#N/A</v>
      </c>
      <c r="AP25" s="96" t="e">
        <f>VLOOKUP($AG25,INDIRECT(CONCATENATE($CR25,"!",VLOOKUP($CR25,$AG$3:AP$8,AP$2,FALSE))),1,TRUE)</f>
        <v>#N/A</v>
      </c>
      <c r="AQ25" s="96" t="e">
        <f>VLOOKUP($AG25,INDIRECT(CONCATENATE($CR25,"!",VLOOKUP($CR25,$AG$3:AQ$8,AQ$2,FALSE))),1,TRUE)</f>
        <v>#N/A</v>
      </c>
      <c r="AR25" s="96" t="e">
        <f>VLOOKUP($AG25,INDIRECT(CONCATENATE($CR25,"!",VLOOKUP($CR25,$AG$3:AR$8,AR$2,FALSE))),1,TRUE)</f>
        <v>#N/A</v>
      </c>
      <c r="AS25" s="96" t="e">
        <f>VLOOKUP($AG25,INDIRECT(CONCATENATE($CR25,"!",VLOOKUP($CR25,$AG$3:AS$8,AS$2,FALSE))),1,TRUE)</f>
        <v>#N/A</v>
      </c>
      <c r="AT25" s="96" t="e">
        <f>VLOOKUP($AG25,INDIRECT(CONCATENATE($CR25,"!",VLOOKUP($CR25,$AG$3:AT$8,AT$2,FALSE))),1,TRUE)</f>
        <v>#N/A</v>
      </c>
      <c r="AU25" s="96"/>
      <c r="AV25" s="96"/>
      <c r="AW25" s="96"/>
      <c r="AX25" s="96"/>
      <c r="AY25" s="96"/>
      <c r="AZ25" s="96"/>
      <c r="BA25" s="62">
        <f t="shared" si="14"/>
        <v>1</v>
      </c>
      <c r="BB25" s="58">
        <f t="shared" si="14"/>
        <v>1</v>
      </c>
      <c r="BC25" s="58">
        <f t="shared" si="15"/>
        <v>1</v>
      </c>
      <c r="BD25" s="58">
        <f t="shared" si="15"/>
        <v>1</v>
      </c>
      <c r="BE25" s="58">
        <f t="shared" si="16"/>
        <v>1</v>
      </c>
      <c r="BF25" s="58">
        <f t="shared" si="17"/>
        <v>1</v>
      </c>
      <c r="BG25" s="58">
        <f t="shared" si="18"/>
        <v>1</v>
      </c>
      <c r="BH25" s="58">
        <f t="shared" si="3"/>
        <v>1</v>
      </c>
      <c r="BI25" s="58">
        <f t="shared" si="3"/>
        <v>1</v>
      </c>
      <c r="BJ25" s="58">
        <f t="shared" si="3"/>
        <v>1</v>
      </c>
      <c r="BK25" s="58">
        <f t="shared" si="3"/>
        <v>1</v>
      </c>
      <c r="BL25" s="58">
        <f t="shared" si="3"/>
        <v>1</v>
      </c>
      <c r="BM25" s="58">
        <f t="shared" si="3"/>
        <v>1</v>
      </c>
      <c r="BU25" s="55" t="e">
        <f>HLOOKUP(AE25,$BA$10:BT25,COUNTIF($AE$7:AE25,"&lt;&gt;"&amp;""),FALSE)</f>
        <v>#N/A</v>
      </c>
      <c r="BV25" s="58">
        <f t="shared" si="19"/>
        <v>1</v>
      </c>
      <c r="BW25" s="55" t="str">
        <f t="shared" si="20"/>
        <v/>
      </c>
      <c r="BX25" s="110" t="str">
        <f>IF(OR(AE25=$BB$10,AE25=$BD$10,AE25=$BK$10,AE25=$BL$10,AE25=$BM$10),VLOOKUP(BW25,INDIRECT(CONCATENATE(CR25,"!",HLOOKUP(AE25,$CU$10:CY25,CZ25,FALSE))),1,TRUE),"")</f>
        <v/>
      </c>
      <c r="BY25" s="96" t="e">
        <f t="shared" si="21"/>
        <v>#N/A</v>
      </c>
      <c r="BZ25" s="96" t="e">
        <f t="shared" si="22"/>
        <v>#N/A</v>
      </c>
      <c r="CA25" s="96" t="e">
        <f t="shared" si="23"/>
        <v>#N/A</v>
      </c>
      <c r="CB25" s="96" t="e">
        <f t="shared" si="24"/>
        <v>#N/A</v>
      </c>
      <c r="CC25" s="96" t="e">
        <f t="shared" si="25"/>
        <v>#VALUE!</v>
      </c>
      <c r="CD25" s="63">
        <f>Worksheet!K20</f>
        <v>0</v>
      </c>
      <c r="CE25" s="63">
        <f>Worksheet!L20</f>
        <v>0</v>
      </c>
      <c r="CF25" s="63">
        <f>Worksheet!M20</f>
        <v>0</v>
      </c>
      <c r="CG25" s="63">
        <f>Worksheet!N20</f>
        <v>0</v>
      </c>
      <c r="CH25" s="63">
        <f>Worksheet!O20</f>
        <v>0</v>
      </c>
      <c r="CI25" s="126" t="e">
        <f t="shared" si="26"/>
        <v>#VALUE!</v>
      </c>
      <c r="CJ25" s="126" t="e">
        <f t="shared" si="27"/>
        <v>#VALUE!</v>
      </c>
      <c r="CK25" s="126" t="e">
        <f t="shared" si="28"/>
        <v>#VALUE!</v>
      </c>
      <c r="CL25" s="126" t="e">
        <f t="shared" si="29"/>
        <v>#VALUE!</v>
      </c>
      <c r="CM25" s="126" t="e">
        <f t="shared" si="30"/>
        <v>#VALUE!</v>
      </c>
      <c r="CN25" s="96" t="e">
        <f t="shared" si="42"/>
        <v>#N/A</v>
      </c>
      <c r="CO25" s="97">
        <f>Worksheet!Q20</f>
        <v>0</v>
      </c>
      <c r="CP25" t="str">
        <f t="shared" si="32"/>
        <v>1</v>
      </c>
      <c r="CQ25" s="108" t="e">
        <f t="shared" si="43"/>
        <v>#N/A</v>
      </c>
      <c r="CR25" t="str">
        <f t="shared" si="34"/>
        <v>Standard1</v>
      </c>
      <c r="CT25" s="104" t="str">
        <f t="shared" si="44"/>
        <v>$B$4:$P$807</v>
      </c>
      <c r="CU25" s="96" t="str">
        <f>VLOOKUP($CR25,$CT$3:CU$8,2,FALSE)</f>
        <v>$I$189:$I$348</v>
      </c>
      <c r="CV25" s="96" t="str">
        <f>VLOOKUP($CR25,$CT$3:CV$8,3,FALSE)</f>
        <v>$I$349:$I$538</v>
      </c>
      <c r="CW25" s="96" t="str">
        <f>VLOOKUP($CR25,$CT$3:CW$8,4,FALSE)</f>
        <v>$I$539:$I$609</v>
      </c>
      <c r="CX25" s="96" t="str">
        <f>VLOOKUP($CR25,$CT$3:CX$8,5,FALSE)</f>
        <v>$I$610:$I$659</v>
      </c>
      <c r="CY25" s="96" t="str">
        <f>VLOOKUP($CR25,$CT$3:CY$8,6,FALSE)</f>
        <v>$I$660:$I$719</v>
      </c>
      <c r="CZ25">
        <f>COUNTIF($CU$10:CU25,"&lt;&gt;"&amp;"")</f>
        <v>16</v>
      </c>
      <c r="DB25" t="str">
        <f t="shared" si="4"/>
        <v/>
      </c>
      <c r="DC25" t="e">
        <f t="shared" si="5"/>
        <v>#N/A</v>
      </c>
    </row>
    <row r="26" spans="17:107" x14ac:dyDescent="0.25">
      <c r="Q26" s="58" t="e">
        <f t="shared" si="36"/>
        <v>#N/A</v>
      </c>
      <c r="R26" t="str">
        <f>IF(Worksheet!I21=$S$2,$S$2,IF(Worksheet!I21=$S$3,$S$3,$S$1))</f>
        <v>5502A</v>
      </c>
      <c r="S26" s="59" t="str">
        <f t="shared" si="1"/>
        <v>*</v>
      </c>
      <c r="T26" s="55" t="e">
        <f t="shared" si="37"/>
        <v>#N/A</v>
      </c>
      <c r="U26" s="60">
        <f>IF(Worksheet!S21="%",ABS(Worksheet!Z21),ABS(Worksheet!U21))</f>
        <v>0</v>
      </c>
      <c r="V26" s="127">
        <f>IF(Worksheet!S21="%",Worksheet!AA21,Worksheet!S21)</f>
        <v>0</v>
      </c>
      <c r="W26" s="60" t="str">
        <f>IF(Worksheet!S21="%","",IF(Worksheet!Z21&lt;&gt;"",Worksheet!Z21,""))</f>
        <v/>
      </c>
      <c r="X26" s="60" t="str">
        <f>IF(Worksheet!S21="%","",IF(Worksheet!AA21&lt;&gt;"",Worksheet!AA21,""))</f>
        <v/>
      </c>
      <c r="Y26" s="58" t="str">
        <f t="shared" si="38"/>
        <v/>
      </c>
      <c r="Z26" s="58" t="str">
        <f t="shared" si="39"/>
        <v>0</v>
      </c>
      <c r="AA26" s="58" t="str">
        <f t="shared" si="40"/>
        <v>DC</v>
      </c>
      <c r="AB26" s="58" t="str">
        <f t="shared" si="11"/>
        <v>DC0</v>
      </c>
      <c r="AC26" s="58" t="str">
        <f>IF(Worksheet!H21&lt;&gt;"",Worksheet!H21,"")</f>
        <v/>
      </c>
      <c r="AD26" s="58" t="str">
        <f t="shared" si="2"/>
        <v/>
      </c>
      <c r="AE26" s="109" t="str">
        <f t="shared" si="12"/>
        <v>DC0</v>
      </c>
      <c r="AF26" s="109" t="e">
        <f>HLOOKUP(AE26,$AH$10:AZ26,COUNTIF($AE$7:AE26,"&lt;&gt;"&amp;""),FALSE)</f>
        <v>#N/A</v>
      </c>
      <c r="AG26" s="66" t="e">
        <f t="shared" si="41"/>
        <v>#N/A</v>
      </c>
      <c r="AH26" s="96" t="e">
        <f>VLOOKUP($AG26,INDIRECT(CONCATENATE($CR26,"!",VLOOKUP($CR26,$AG$3:AH$8,AH$2,FALSE))),1,TRUE)</f>
        <v>#N/A</v>
      </c>
      <c r="AI26" s="96" t="e">
        <f>VLOOKUP($AG26,INDIRECT(CONCATENATE($CR26,"!",VLOOKUP($CR26,$AG$3:AI$8,AI$2,FALSE))),1,TRUE)</f>
        <v>#N/A</v>
      </c>
      <c r="AJ26" s="96" t="e">
        <f>VLOOKUP($AG26,INDIRECT(CONCATENATE($CR26,"!",VLOOKUP($CR26,$AG$3:AJ$8,AJ$2,FALSE))),1,TRUE)</f>
        <v>#N/A</v>
      </c>
      <c r="AK26" s="96" t="e">
        <f>VLOOKUP($AG26,INDIRECT(CONCATENATE($CR26,"!",VLOOKUP($CR26,$AG$3:AK$8,AK$2,FALSE))),1,TRUE)</f>
        <v>#N/A</v>
      </c>
      <c r="AL26" s="96" t="e">
        <f>VLOOKUP($AG26,INDIRECT(CONCATENATE($CR26,"!",VLOOKUP($CR26,$AG$3:AL$8,AL$2,FALSE))),1,TRUE)</f>
        <v>#N/A</v>
      </c>
      <c r="AM26" s="96" t="e">
        <f>VLOOKUP($AG26,INDIRECT(CONCATENATE($CR26,"!",VLOOKUP($CR26,$AG$3:AM$8,AM$2,FALSE))),1,TRUE)</f>
        <v>#N/A</v>
      </c>
      <c r="AN26" s="96" t="e">
        <f>VLOOKUP($AG26,INDIRECT(CONCATENATE($CR26,"!",VLOOKUP($CR26,$AG$3:AN$8,AN$2,FALSE))),1,TRUE)</f>
        <v>#N/A</v>
      </c>
      <c r="AO26" s="96" t="e">
        <f>VLOOKUP($AG26,INDIRECT(CONCATENATE($CR26,"!",VLOOKUP($CR26,$AG$3:AO$8,AO$2,FALSE))),1,TRUE)</f>
        <v>#N/A</v>
      </c>
      <c r="AP26" s="96" t="e">
        <f>VLOOKUP($AG26,INDIRECT(CONCATENATE($CR26,"!",VLOOKUP($CR26,$AG$3:AP$8,AP$2,FALSE))),1,TRUE)</f>
        <v>#N/A</v>
      </c>
      <c r="AQ26" s="96" t="e">
        <f>VLOOKUP($AG26,INDIRECT(CONCATENATE($CR26,"!",VLOOKUP($CR26,$AG$3:AQ$8,AQ$2,FALSE))),1,TRUE)</f>
        <v>#N/A</v>
      </c>
      <c r="AR26" s="96" t="e">
        <f>VLOOKUP($AG26,INDIRECT(CONCATENATE($CR26,"!",VLOOKUP($CR26,$AG$3:AR$8,AR$2,FALSE))),1,TRUE)</f>
        <v>#N/A</v>
      </c>
      <c r="AS26" s="96" t="e">
        <f>VLOOKUP($AG26,INDIRECT(CONCATENATE($CR26,"!",VLOOKUP($CR26,$AG$3:AS$8,AS$2,FALSE))),1,TRUE)</f>
        <v>#N/A</v>
      </c>
      <c r="AT26" s="96" t="e">
        <f>VLOOKUP($AG26,INDIRECT(CONCATENATE($CR26,"!",VLOOKUP($CR26,$AG$3:AT$8,AT$2,FALSE))),1,TRUE)</f>
        <v>#N/A</v>
      </c>
      <c r="AU26" s="96"/>
      <c r="AV26" s="96"/>
      <c r="AW26" s="96"/>
      <c r="AX26" s="96"/>
      <c r="AY26" s="96"/>
      <c r="AZ26" s="96"/>
      <c r="BA26" s="62">
        <f t="shared" si="14"/>
        <v>1</v>
      </c>
      <c r="BB26" s="58">
        <f t="shared" si="14"/>
        <v>1</v>
      </c>
      <c r="BC26" s="58">
        <f t="shared" si="15"/>
        <v>1</v>
      </c>
      <c r="BD26" s="58">
        <f t="shared" si="15"/>
        <v>1</v>
      </c>
      <c r="BE26" s="58">
        <f t="shared" si="16"/>
        <v>1</v>
      </c>
      <c r="BF26" s="58">
        <f t="shared" si="17"/>
        <v>1</v>
      </c>
      <c r="BG26" s="58">
        <f t="shared" si="18"/>
        <v>1</v>
      </c>
      <c r="BH26" s="58">
        <f t="shared" si="3"/>
        <v>1</v>
      </c>
      <c r="BI26" s="58">
        <f t="shared" si="3"/>
        <v>1</v>
      </c>
      <c r="BJ26" s="58">
        <f t="shared" si="3"/>
        <v>1</v>
      </c>
      <c r="BK26" s="58">
        <f t="shared" si="3"/>
        <v>1</v>
      </c>
      <c r="BL26" s="58">
        <f t="shared" si="3"/>
        <v>1</v>
      </c>
      <c r="BM26" s="58">
        <f t="shared" si="3"/>
        <v>1</v>
      </c>
      <c r="BU26" s="55" t="e">
        <f>HLOOKUP(AE26,$BA$10:BT26,COUNTIF($AE$7:AE26,"&lt;&gt;"&amp;""),FALSE)</f>
        <v>#N/A</v>
      </c>
      <c r="BV26" s="58">
        <f t="shared" si="19"/>
        <v>1</v>
      </c>
      <c r="BW26" s="55" t="str">
        <f t="shared" si="20"/>
        <v/>
      </c>
      <c r="BX26" s="110" t="str">
        <f>IF(OR(AE26=$BB$10,AE26=$BD$10,AE26=$BK$10,AE26=$BL$10,AE26=$BM$10),VLOOKUP(BW26,INDIRECT(CONCATENATE(CR26,"!",HLOOKUP(AE26,$CU$10:CY26,CZ26,FALSE))),1,TRUE),"")</f>
        <v/>
      </c>
      <c r="BY26" s="96" t="e">
        <f t="shared" si="21"/>
        <v>#N/A</v>
      </c>
      <c r="BZ26" s="96" t="e">
        <f t="shared" si="22"/>
        <v>#N/A</v>
      </c>
      <c r="CA26" s="96" t="e">
        <f t="shared" si="23"/>
        <v>#N/A</v>
      </c>
      <c r="CB26" s="96" t="e">
        <f t="shared" si="24"/>
        <v>#N/A</v>
      </c>
      <c r="CC26" s="96" t="e">
        <f t="shared" si="25"/>
        <v>#VALUE!</v>
      </c>
      <c r="CD26" s="63">
        <f>Worksheet!K21</f>
        <v>0</v>
      </c>
      <c r="CE26" s="63">
        <f>Worksheet!L21</f>
        <v>0</v>
      </c>
      <c r="CF26" s="63">
        <f>Worksheet!M21</f>
        <v>0</v>
      </c>
      <c r="CG26" s="63">
        <f>Worksheet!N21</f>
        <v>0</v>
      </c>
      <c r="CH26" s="63">
        <f>Worksheet!O21</f>
        <v>0</v>
      </c>
      <c r="CI26" s="126" t="e">
        <f t="shared" si="26"/>
        <v>#VALUE!</v>
      </c>
      <c r="CJ26" s="126" t="e">
        <f t="shared" si="27"/>
        <v>#VALUE!</v>
      </c>
      <c r="CK26" s="126" t="e">
        <f t="shared" si="28"/>
        <v>#VALUE!</v>
      </c>
      <c r="CL26" s="126" t="e">
        <f t="shared" si="29"/>
        <v>#VALUE!</v>
      </c>
      <c r="CM26" s="126" t="e">
        <f t="shared" si="30"/>
        <v>#VALUE!</v>
      </c>
      <c r="CN26" s="96" t="e">
        <f t="shared" si="42"/>
        <v>#N/A</v>
      </c>
      <c r="CO26" s="97">
        <f>Worksheet!Q21</f>
        <v>0</v>
      </c>
      <c r="CP26" t="str">
        <f t="shared" si="32"/>
        <v>1</v>
      </c>
      <c r="CQ26" s="108" t="e">
        <f t="shared" si="43"/>
        <v>#N/A</v>
      </c>
      <c r="CR26" t="str">
        <f t="shared" si="34"/>
        <v>Standard1</v>
      </c>
      <c r="CT26" s="104" t="str">
        <f t="shared" si="44"/>
        <v>$B$4:$P$807</v>
      </c>
      <c r="CU26" s="96" t="str">
        <f>VLOOKUP($CR26,$CT$3:CU$8,2,FALSE)</f>
        <v>$I$189:$I$348</v>
      </c>
      <c r="CV26" s="96" t="str">
        <f>VLOOKUP($CR26,$CT$3:CV$8,3,FALSE)</f>
        <v>$I$349:$I$538</v>
      </c>
      <c r="CW26" s="96" t="str">
        <f>VLOOKUP($CR26,$CT$3:CW$8,4,FALSE)</f>
        <v>$I$539:$I$609</v>
      </c>
      <c r="CX26" s="96" t="str">
        <f>VLOOKUP($CR26,$CT$3:CX$8,5,FALSE)</f>
        <v>$I$610:$I$659</v>
      </c>
      <c r="CY26" s="96" t="str">
        <f>VLOOKUP($CR26,$CT$3:CY$8,6,FALSE)</f>
        <v>$I$660:$I$719</v>
      </c>
      <c r="CZ26">
        <f>COUNTIF($CU$10:CU26,"&lt;&gt;"&amp;"")</f>
        <v>17</v>
      </c>
      <c r="DB26" t="str">
        <f t="shared" si="4"/>
        <v/>
      </c>
      <c r="DC26" t="e">
        <f t="shared" si="5"/>
        <v>#N/A</v>
      </c>
    </row>
    <row r="27" spans="17:107" x14ac:dyDescent="0.25">
      <c r="Q27" s="58" t="e">
        <f t="shared" si="36"/>
        <v>#N/A</v>
      </c>
      <c r="R27" t="str">
        <f>IF(Worksheet!I22=$S$2,$S$2,IF(Worksheet!I22=$S$3,$S$3,$S$1))</f>
        <v>5502A</v>
      </c>
      <c r="S27" s="59" t="str">
        <f t="shared" si="1"/>
        <v>*</v>
      </c>
      <c r="T27" s="55" t="e">
        <f t="shared" si="37"/>
        <v>#N/A</v>
      </c>
      <c r="U27" s="60">
        <f>IF(Worksheet!S22="%",ABS(Worksheet!Z22),ABS(Worksheet!U22))</f>
        <v>0</v>
      </c>
      <c r="V27" s="127">
        <f>IF(Worksheet!S22="%",Worksheet!AA22,Worksheet!S22)</f>
        <v>0</v>
      </c>
      <c r="W27" s="60" t="str">
        <f>IF(Worksheet!S22="%","",IF(Worksheet!Z22&lt;&gt;"",Worksheet!Z22,""))</f>
        <v/>
      </c>
      <c r="X27" s="60" t="str">
        <f>IF(Worksheet!S22="%","",IF(Worksheet!AA22&lt;&gt;"",Worksheet!AA22,""))</f>
        <v/>
      </c>
      <c r="Y27" s="58" t="str">
        <f t="shared" si="38"/>
        <v/>
      </c>
      <c r="Z27" s="58" t="str">
        <f t="shared" si="39"/>
        <v>0</v>
      </c>
      <c r="AA27" s="58" t="str">
        <f t="shared" si="40"/>
        <v>DC</v>
      </c>
      <c r="AB27" s="58" t="str">
        <f t="shared" si="11"/>
        <v>DC0</v>
      </c>
      <c r="AC27" s="58" t="str">
        <f>IF(Worksheet!H22&lt;&gt;"",Worksheet!H22,"")</f>
        <v/>
      </c>
      <c r="AD27" s="58" t="str">
        <f t="shared" si="2"/>
        <v/>
      </c>
      <c r="AE27" s="109" t="str">
        <f t="shared" si="12"/>
        <v>DC0</v>
      </c>
      <c r="AF27" s="109" t="e">
        <f>HLOOKUP(AE27,$AH$10:AZ27,COUNTIF($AE$7:AE27,"&lt;&gt;"&amp;""),FALSE)</f>
        <v>#N/A</v>
      </c>
      <c r="AG27" s="66" t="e">
        <f t="shared" si="41"/>
        <v>#N/A</v>
      </c>
      <c r="AH27" s="96" t="e">
        <f>VLOOKUP($AG27,INDIRECT(CONCATENATE($CR27,"!",VLOOKUP($CR27,$AG$3:AH$8,AH$2,FALSE))),1,TRUE)</f>
        <v>#N/A</v>
      </c>
      <c r="AI27" s="96" t="e">
        <f>VLOOKUP($AG27,INDIRECT(CONCATENATE($CR27,"!",VLOOKUP($CR27,$AG$3:AI$8,AI$2,FALSE))),1,TRUE)</f>
        <v>#N/A</v>
      </c>
      <c r="AJ27" s="96" t="e">
        <f>VLOOKUP($AG27,INDIRECT(CONCATENATE($CR27,"!",VLOOKUP($CR27,$AG$3:AJ$8,AJ$2,FALSE))),1,TRUE)</f>
        <v>#N/A</v>
      </c>
      <c r="AK27" s="96" t="e">
        <f>VLOOKUP($AG27,INDIRECT(CONCATENATE($CR27,"!",VLOOKUP($CR27,$AG$3:AK$8,AK$2,FALSE))),1,TRUE)</f>
        <v>#N/A</v>
      </c>
      <c r="AL27" s="96" t="e">
        <f>VLOOKUP($AG27,INDIRECT(CONCATENATE($CR27,"!",VLOOKUP($CR27,$AG$3:AL$8,AL$2,FALSE))),1,TRUE)</f>
        <v>#N/A</v>
      </c>
      <c r="AM27" s="96" t="e">
        <f>VLOOKUP($AG27,INDIRECT(CONCATENATE($CR27,"!",VLOOKUP($CR27,$AG$3:AM$8,AM$2,FALSE))),1,TRUE)</f>
        <v>#N/A</v>
      </c>
      <c r="AN27" s="96" t="e">
        <f>VLOOKUP($AG27,INDIRECT(CONCATENATE($CR27,"!",VLOOKUP($CR27,$AG$3:AN$8,AN$2,FALSE))),1,TRUE)</f>
        <v>#N/A</v>
      </c>
      <c r="AO27" s="96" t="e">
        <f>VLOOKUP($AG27,INDIRECT(CONCATENATE($CR27,"!",VLOOKUP($CR27,$AG$3:AO$8,AO$2,FALSE))),1,TRUE)</f>
        <v>#N/A</v>
      </c>
      <c r="AP27" s="96" t="e">
        <f>VLOOKUP($AG27,INDIRECT(CONCATENATE($CR27,"!",VLOOKUP($CR27,$AG$3:AP$8,AP$2,FALSE))),1,TRUE)</f>
        <v>#N/A</v>
      </c>
      <c r="AQ27" s="96" t="e">
        <f>VLOOKUP($AG27,INDIRECT(CONCATENATE($CR27,"!",VLOOKUP($CR27,$AG$3:AQ$8,AQ$2,FALSE))),1,TRUE)</f>
        <v>#N/A</v>
      </c>
      <c r="AR27" s="96" t="e">
        <f>VLOOKUP($AG27,INDIRECT(CONCATENATE($CR27,"!",VLOOKUP($CR27,$AG$3:AR$8,AR$2,FALSE))),1,TRUE)</f>
        <v>#N/A</v>
      </c>
      <c r="AS27" s="96" t="e">
        <f>VLOOKUP($AG27,INDIRECT(CONCATENATE($CR27,"!",VLOOKUP($CR27,$AG$3:AS$8,AS$2,FALSE))),1,TRUE)</f>
        <v>#N/A</v>
      </c>
      <c r="AT27" s="96" t="e">
        <f>VLOOKUP($AG27,INDIRECT(CONCATENATE($CR27,"!",VLOOKUP($CR27,$AG$3:AT$8,AT$2,FALSE))),1,TRUE)</f>
        <v>#N/A</v>
      </c>
      <c r="AU27" s="96"/>
      <c r="AV27" s="96"/>
      <c r="AW27" s="96"/>
      <c r="AX27" s="96"/>
      <c r="AY27" s="96"/>
      <c r="AZ27" s="96"/>
      <c r="BA27" s="62">
        <f t="shared" si="14"/>
        <v>1</v>
      </c>
      <c r="BB27" s="58">
        <f t="shared" si="14"/>
        <v>1</v>
      </c>
      <c r="BC27" s="58">
        <f t="shared" si="15"/>
        <v>1</v>
      </c>
      <c r="BD27" s="58">
        <f t="shared" si="15"/>
        <v>1</v>
      </c>
      <c r="BE27" s="58">
        <f t="shared" si="16"/>
        <v>1</v>
      </c>
      <c r="BF27" s="58">
        <f t="shared" si="17"/>
        <v>1</v>
      </c>
      <c r="BG27" s="58">
        <f t="shared" si="18"/>
        <v>1</v>
      </c>
      <c r="BH27" s="58">
        <f t="shared" ref="BH27:BM50" si="45">IF($V27="mA",0.001,IF($V27="µA",0.000001,IF($V27="kA",1000,1)))</f>
        <v>1</v>
      </c>
      <c r="BI27" s="58">
        <f t="shared" si="45"/>
        <v>1</v>
      </c>
      <c r="BJ27" s="58">
        <f t="shared" si="45"/>
        <v>1</v>
      </c>
      <c r="BK27" s="58">
        <f t="shared" si="45"/>
        <v>1</v>
      </c>
      <c r="BL27" s="58">
        <f t="shared" si="45"/>
        <v>1</v>
      </c>
      <c r="BM27" s="58">
        <f t="shared" si="45"/>
        <v>1</v>
      </c>
      <c r="BU27" s="55" t="e">
        <f>HLOOKUP(AE27,$BA$10:BT27,COUNTIF($AE$7:AE27,"&lt;&gt;"&amp;""),FALSE)</f>
        <v>#N/A</v>
      </c>
      <c r="BV27" s="58">
        <f t="shared" si="19"/>
        <v>1</v>
      </c>
      <c r="BW27" s="55" t="str">
        <f t="shared" si="20"/>
        <v/>
      </c>
      <c r="BX27" s="110" t="str">
        <f>IF(OR(AE27=$BB$10,AE27=$BD$10,AE27=$BK$10,AE27=$BL$10,AE27=$BM$10),VLOOKUP(BW27,INDIRECT(CONCATENATE(CR27,"!",HLOOKUP(AE27,$CU$10:CY27,CZ27,FALSE))),1,TRUE),"")</f>
        <v/>
      </c>
      <c r="BY27" s="96" t="e">
        <f t="shared" si="21"/>
        <v>#N/A</v>
      </c>
      <c r="BZ27" s="96" t="e">
        <f t="shared" si="22"/>
        <v>#N/A</v>
      </c>
      <c r="CA27" s="96" t="e">
        <f t="shared" si="23"/>
        <v>#N/A</v>
      </c>
      <c r="CB27" s="96" t="e">
        <f t="shared" si="24"/>
        <v>#N/A</v>
      </c>
      <c r="CC27" s="96" t="e">
        <f t="shared" si="25"/>
        <v>#VALUE!</v>
      </c>
      <c r="CD27" s="63">
        <f>Worksheet!K22</f>
        <v>0</v>
      </c>
      <c r="CE27" s="63">
        <f>Worksheet!L22</f>
        <v>0</v>
      </c>
      <c r="CF27" s="63">
        <f>Worksheet!M22</f>
        <v>0</v>
      </c>
      <c r="CG27" s="63">
        <f>Worksheet!N22</f>
        <v>0</v>
      </c>
      <c r="CH27" s="63">
        <f>Worksheet!O22</f>
        <v>0</v>
      </c>
      <c r="CI27" s="126" t="e">
        <f t="shared" si="26"/>
        <v>#VALUE!</v>
      </c>
      <c r="CJ27" s="126" t="e">
        <f t="shared" si="27"/>
        <v>#VALUE!</v>
      </c>
      <c r="CK27" s="126" t="e">
        <f t="shared" si="28"/>
        <v>#VALUE!</v>
      </c>
      <c r="CL27" s="126" t="e">
        <f t="shared" si="29"/>
        <v>#VALUE!</v>
      </c>
      <c r="CM27" s="126" t="e">
        <f t="shared" si="30"/>
        <v>#VALUE!</v>
      </c>
      <c r="CN27" s="96" t="e">
        <f t="shared" si="42"/>
        <v>#N/A</v>
      </c>
      <c r="CO27" s="97">
        <f>Worksheet!Q22</f>
        <v>0</v>
      </c>
      <c r="CP27" t="str">
        <f t="shared" si="32"/>
        <v>1</v>
      </c>
      <c r="CQ27" s="108" t="e">
        <f t="shared" si="43"/>
        <v>#N/A</v>
      </c>
      <c r="CR27" t="str">
        <f t="shared" si="34"/>
        <v>Standard1</v>
      </c>
      <c r="CT27" s="104" t="str">
        <f t="shared" si="44"/>
        <v>$B$4:$P$807</v>
      </c>
      <c r="CU27" s="96" t="str">
        <f>VLOOKUP($CR27,$CT$3:CU$8,2,FALSE)</f>
        <v>$I$189:$I$348</v>
      </c>
      <c r="CV27" s="96" t="str">
        <f>VLOOKUP($CR27,$CT$3:CV$8,3,FALSE)</f>
        <v>$I$349:$I$538</v>
      </c>
      <c r="CW27" s="96" t="str">
        <f>VLOOKUP($CR27,$CT$3:CW$8,4,FALSE)</f>
        <v>$I$539:$I$609</v>
      </c>
      <c r="CX27" s="96" t="str">
        <f>VLOOKUP($CR27,$CT$3:CX$8,5,FALSE)</f>
        <v>$I$610:$I$659</v>
      </c>
      <c r="CY27" s="96" t="str">
        <f>VLOOKUP($CR27,$CT$3:CY$8,6,FALSE)</f>
        <v>$I$660:$I$719</v>
      </c>
      <c r="CZ27">
        <f>COUNTIF($CU$10:CU27,"&lt;&gt;"&amp;"")</f>
        <v>18</v>
      </c>
      <c r="DB27" t="str">
        <f t="shared" si="4"/>
        <v/>
      </c>
      <c r="DC27" t="e">
        <f t="shared" si="5"/>
        <v>#N/A</v>
      </c>
    </row>
    <row r="28" spans="17:107" x14ac:dyDescent="0.25">
      <c r="Q28" s="58" t="e">
        <f t="shared" si="36"/>
        <v>#N/A</v>
      </c>
      <c r="R28" t="str">
        <f>IF(Worksheet!I23=$S$2,$S$2,IF(Worksheet!I23=$S$3,$S$3,$S$1))</f>
        <v>5502A</v>
      </c>
      <c r="S28" s="59" t="str">
        <f t="shared" si="1"/>
        <v>*</v>
      </c>
      <c r="T28" s="55" t="e">
        <f t="shared" si="37"/>
        <v>#N/A</v>
      </c>
      <c r="U28" s="60">
        <f>IF(Worksheet!S23="%",ABS(Worksheet!Z23),ABS(Worksheet!U23))</f>
        <v>0</v>
      </c>
      <c r="V28" s="127">
        <f>IF(Worksheet!S23="%",Worksheet!AA23,Worksheet!S23)</f>
        <v>0</v>
      </c>
      <c r="W28" s="60" t="str">
        <f>IF(Worksheet!S23="%","",IF(Worksheet!Z23&lt;&gt;"",Worksheet!Z23,""))</f>
        <v/>
      </c>
      <c r="X28" s="60" t="str">
        <f>IF(Worksheet!S23="%","",IF(Worksheet!AA23&lt;&gt;"",Worksheet!AA23,""))</f>
        <v/>
      </c>
      <c r="Y28" s="58" t="str">
        <f t="shared" si="38"/>
        <v/>
      </c>
      <c r="Z28" s="58" t="str">
        <f t="shared" si="39"/>
        <v>0</v>
      </c>
      <c r="AA28" s="58" t="str">
        <f t="shared" si="40"/>
        <v>DC</v>
      </c>
      <c r="AB28" s="58" t="str">
        <f t="shared" si="11"/>
        <v>DC0</v>
      </c>
      <c r="AC28" s="58" t="str">
        <f>IF(Worksheet!H23&lt;&gt;"",Worksheet!H23,"")</f>
        <v/>
      </c>
      <c r="AD28" s="58" t="str">
        <f t="shared" si="2"/>
        <v/>
      </c>
      <c r="AE28" s="109" t="str">
        <f t="shared" si="12"/>
        <v>DC0</v>
      </c>
      <c r="AF28" s="109" t="e">
        <f>HLOOKUP(AE28,$AH$10:AZ28,COUNTIF($AE$7:AE28,"&lt;&gt;"&amp;""),FALSE)</f>
        <v>#N/A</v>
      </c>
      <c r="AG28" s="66" t="e">
        <f t="shared" si="41"/>
        <v>#N/A</v>
      </c>
      <c r="AH28" s="96" t="e">
        <f>VLOOKUP($AG28,INDIRECT(CONCATENATE($CR28,"!",VLOOKUP($CR28,$AG$3:AH$8,AH$2,FALSE))),1,TRUE)</f>
        <v>#N/A</v>
      </c>
      <c r="AI28" s="96" t="e">
        <f>VLOOKUP($AG28,INDIRECT(CONCATENATE($CR28,"!",VLOOKUP($CR28,$AG$3:AI$8,AI$2,FALSE))),1,TRUE)</f>
        <v>#N/A</v>
      </c>
      <c r="AJ28" s="96" t="e">
        <f>VLOOKUP($AG28,INDIRECT(CONCATENATE($CR28,"!",VLOOKUP($CR28,$AG$3:AJ$8,AJ$2,FALSE))),1,TRUE)</f>
        <v>#N/A</v>
      </c>
      <c r="AK28" s="96" t="e">
        <f>VLOOKUP($AG28,INDIRECT(CONCATENATE($CR28,"!",VLOOKUP($CR28,$AG$3:AK$8,AK$2,FALSE))),1,TRUE)</f>
        <v>#N/A</v>
      </c>
      <c r="AL28" s="96" t="e">
        <f>VLOOKUP($AG28,INDIRECT(CONCATENATE($CR28,"!",VLOOKUP($CR28,$AG$3:AL$8,AL$2,FALSE))),1,TRUE)</f>
        <v>#N/A</v>
      </c>
      <c r="AM28" s="96" t="e">
        <f>VLOOKUP($AG28,INDIRECT(CONCATENATE($CR28,"!",VLOOKUP($CR28,$AG$3:AM$8,AM$2,FALSE))),1,TRUE)</f>
        <v>#N/A</v>
      </c>
      <c r="AN28" s="96" t="e">
        <f>VLOOKUP($AG28,INDIRECT(CONCATENATE($CR28,"!",VLOOKUP($CR28,$AG$3:AN$8,AN$2,FALSE))),1,TRUE)</f>
        <v>#N/A</v>
      </c>
      <c r="AO28" s="96" t="e">
        <f>VLOOKUP($AG28,INDIRECT(CONCATENATE($CR28,"!",VLOOKUP($CR28,$AG$3:AO$8,AO$2,FALSE))),1,TRUE)</f>
        <v>#N/A</v>
      </c>
      <c r="AP28" s="96" t="e">
        <f>VLOOKUP($AG28,INDIRECT(CONCATENATE($CR28,"!",VLOOKUP($CR28,$AG$3:AP$8,AP$2,FALSE))),1,TRUE)</f>
        <v>#N/A</v>
      </c>
      <c r="AQ28" s="96" t="e">
        <f>VLOOKUP($AG28,INDIRECT(CONCATENATE($CR28,"!",VLOOKUP($CR28,$AG$3:AQ$8,AQ$2,FALSE))),1,TRUE)</f>
        <v>#N/A</v>
      </c>
      <c r="AR28" s="96" t="e">
        <f>VLOOKUP($AG28,INDIRECT(CONCATENATE($CR28,"!",VLOOKUP($CR28,$AG$3:AR$8,AR$2,FALSE))),1,TRUE)</f>
        <v>#N/A</v>
      </c>
      <c r="AS28" s="96" t="e">
        <f>VLOOKUP($AG28,INDIRECT(CONCATENATE($CR28,"!",VLOOKUP($CR28,$AG$3:AS$8,AS$2,FALSE))),1,TRUE)</f>
        <v>#N/A</v>
      </c>
      <c r="AT28" s="96" t="e">
        <f>VLOOKUP($AG28,INDIRECT(CONCATENATE($CR28,"!",VLOOKUP($CR28,$AG$3:AT$8,AT$2,FALSE))),1,TRUE)</f>
        <v>#N/A</v>
      </c>
      <c r="AU28" s="96"/>
      <c r="AV28" s="96"/>
      <c r="AW28" s="96"/>
      <c r="AX28" s="96"/>
      <c r="AY28" s="96"/>
      <c r="AZ28" s="96"/>
      <c r="BA28" s="62">
        <f t="shared" ref="BA28:BB50" si="46">IF($V28="mV",0.001,IF($V28="µV",0.000001,IF($V28="kV",1000,1)))</f>
        <v>1</v>
      </c>
      <c r="BB28" s="58">
        <f t="shared" si="46"/>
        <v>1</v>
      </c>
      <c r="BC28" s="58">
        <f t="shared" ref="BC28:BD50" si="47">IF($V28="mA",0.001,IF($V28="µA",0.000001,IF($V28="kA",1000,1)))</f>
        <v>1</v>
      </c>
      <c r="BD28" s="58">
        <f t="shared" si="47"/>
        <v>1</v>
      </c>
      <c r="BE28" s="58">
        <f t="shared" si="16"/>
        <v>1</v>
      </c>
      <c r="BF28" s="58">
        <f t="shared" si="17"/>
        <v>1</v>
      </c>
      <c r="BG28" s="58">
        <f t="shared" si="18"/>
        <v>1</v>
      </c>
      <c r="BH28" s="58">
        <f t="shared" si="45"/>
        <v>1</v>
      </c>
      <c r="BI28" s="58">
        <f t="shared" si="45"/>
        <v>1</v>
      </c>
      <c r="BJ28" s="58">
        <f t="shared" si="45"/>
        <v>1</v>
      </c>
      <c r="BK28" s="58">
        <f t="shared" si="45"/>
        <v>1</v>
      </c>
      <c r="BL28" s="58">
        <f t="shared" si="45"/>
        <v>1</v>
      </c>
      <c r="BM28" s="58">
        <f t="shared" si="45"/>
        <v>1</v>
      </c>
      <c r="BU28" s="55" t="e">
        <f>HLOOKUP(AE28,$BA$10:BT28,COUNTIF($AE$7:AE28,"&lt;&gt;"&amp;""),FALSE)</f>
        <v>#N/A</v>
      </c>
      <c r="BV28" s="58">
        <f t="shared" si="19"/>
        <v>1</v>
      </c>
      <c r="BW28" s="55" t="str">
        <f t="shared" si="20"/>
        <v/>
      </c>
      <c r="BX28" s="110" t="str">
        <f>IF(OR(AE28=$BB$10,AE28=$BD$10,AE28=$BK$10,AE28=$BL$10,AE28=$BM$10),VLOOKUP(BW28,INDIRECT(CONCATENATE(CR28,"!",HLOOKUP(AE28,$CU$10:CY28,CZ28,FALSE))),1,TRUE),"")</f>
        <v/>
      </c>
      <c r="BY28" s="96" t="e">
        <f t="shared" si="21"/>
        <v>#N/A</v>
      </c>
      <c r="BZ28" s="96" t="e">
        <f t="shared" si="22"/>
        <v>#N/A</v>
      </c>
      <c r="CA28" s="96" t="e">
        <f t="shared" si="23"/>
        <v>#N/A</v>
      </c>
      <c r="CB28" s="96" t="e">
        <f t="shared" si="24"/>
        <v>#N/A</v>
      </c>
      <c r="CC28" s="96" t="e">
        <f t="shared" si="25"/>
        <v>#VALUE!</v>
      </c>
      <c r="CD28" s="63">
        <f>Worksheet!K23</f>
        <v>0</v>
      </c>
      <c r="CE28" s="63">
        <f>Worksheet!L23</f>
        <v>0</v>
      </c>
      <c r="CF28" s="63">
        <f>Worksheet!M23</f>
        <v>0</v>
      </c>
      <c r="CG28" s="63">
        <f>Worksheet!N23</f>
        <v>0</v>
      </c>
      <c r="CH28" s="63">
        <f>Worksheet!O23</f>
        <v>0</v>
      </c>
      <c r="CI28" s="126" t="e">
        <f t="shared" si="26"/>
        <v>#VALUE!</v>
      </c>
      <c r="CJ28" s="126" t="e">
        <f t="shared" si="27"/>
        <v>#VALUE!</v>
      </c>
      <c r="CK28" s="126" t="e">
        <f t="shared" si="28"/>
        <v>#VALUE!</v>
      </c>
      <c r="CL28" s="126" t="e">
        <f t="shared" si="29"/>
        <v>#VALUE!</v>
      </c>
      <c r="CM28" s="126" t="e">
        <f t="shared" si="30"/>
        <v>#VALUE!</v>
      </c>
      <c r="CN28" s="96" t="e">
        <f t="shared" si="42"/>
        <v>#N/A</v>
      </c>
      <c r="CO28" s="97">
        <f>Worksheet!Q23</f>
        <v>0</v>
      </c>
      <c r="CP28" t="str">
        <f t="shared" si="32"/>
        <v>1</v>
      </c>
      <c r="CQ28" s="108" t="e">
        <f t="shared" si="43"/>
        <v>#N/A</v>
      </c>
      <c r="CR28" t="str">
        <f t="shared" si="34"/>
        <v>Standard1</v>
      </c>
      <c r="CT28" s="104" t="str">
        <f t="shared" si="44"/>
        <v>$B$4:$P$807</v>
      </c>
      <c r="CU28" s="96" t="str">
        <f>VLOOKUP($CR28,$CT$3:CU$8,2,FALSE)</f>
        <v>$I$189:$I$348</v>
      </c>
      <c r="CV28" s="96" t="str">
        <f>VLOOKUP($CR28,$CT$3:CV$8,3,FALSE)</f>
        <v>$I$349:$I$538</v>
      </c>
      <c r="CW28" s="96" t="str">
        <f>VLOOKUP($CR28,$CT$3:CW$8,4,FALSE)</f>
        <v>$I$539:$I$609</v>
      </c>
      <c r="CX28" s="96" t="str">
        <f>VLOOKUP($CR28,$CT$3:CX$8,5,FALSE)</f>
        <v>$I$610:$I$659</v>
      </c>
      <c r="CY28" s="96" t="str">
        <f>VLOOKUP($CR28,$CT$3:CY$8,6,FALSE)</f>
        <v>$I$660:$I$719</v>
      </c>
      <c r="CZ28">
        <f>COUNTIF($CU$10:CU28,"&lt;&gt;"&amp;"")</f>
        <v>19</v>
      </c>
      <c r="DB28" t="str">
        <f t="shared" si="4"/>
        <v/>
      </c>
      <c r="DC28" t="e">
        <f t="shared" si="5"/>
        <v>#N/A</v>
      </c>
    </row>
    <row r="29" spans="17:107" x14ac:dyDescent="0.25">
      <c r="Q29" s="58" t="e">
        <f t="shared" si="36"/>
        <v>#N/A</v>
      </c>
      <c r="R29" t="str">
        <f>IF(Worksheet!I24=$S$2,$S$2,IF(Worksheet!I24=$S$3,$S$3,$S$1))</f>
        <v>5502A</v>
      </c>
      <c r="S29" s="59" t="str">
        <f t="shared" si="1"/>
        <v>*</v>
      </c>
      <c r="T29" s="55" t="e">
        <f t="shared" si="37"/>
        <v>#N/A</v>
      </c>
      <c r="U29" s="60">
        <f>IF(Worksheet!S24="%",ABS(Worksheet!Z24),ABS(Worksheet!U24))</f>
        <v>0</v>
      </c>
      <c r="V29" s="127">
        <f>IF(Worksheet!S24="%",Worksheet!AA24,Worksheet!S24)</f>
        <v>0</v>
      </c>
      <c r="W29" s="60" t="str">
        <f>IF(Worksheet!S24="%","",IF(Worksheet!Z24&lt;&gt;"",Worksheet!Z24,""))</f>
        <v/>
      </c>
      <c r="X29" s="60" t="str">
        <f>IF(Worksheet!S24="%","",IF(Worksheet!AA24&lt;&gt;"",Worksheet!AA24,""))</f>
        <v/>
      </c>
      <c r="Y29" s="58" t="str">
        <f t="shared" si="38"/>
        <v/>
      </c>
      <c r="Z29" s="58" t="str">
        <f t="shared" si="39"/>
        <v>0</v>
      </c>
      <c r="AA29" s="58" t="str">
        <f t="shared" si="40"/>
        <v>DC</v>
      </c>
      <c r="AB29" s="58" t="str">
        <f t="shared" si="11"/>
        <v>DC0</v>
      </c>
      <c r="AC29" s="58" t="str">
        <f>IF(Worksheet!H24&lt;&gt;"",Worksheet!H24,"")</f>
        <v/>
      </c>
      <c r="AD29" s="58" t="str">
        <f t="shared" si="2"/>
        <v/>
      </c>
      <c r="AE29" s="109" t="str">
        <f t="shared" si="12"/>
        <v>DC0</v>
      </c>
      <c r="AF29" s="109" t="e">
        <f>HLOOKUP(AE29,$AH$10:AZ29,COUNTIF($AE$7:AE29,"&lt;&gt;"&amp;""),FALSE)</f>
        <v>#N/A</v>
      </c>
      <c r="AG29" s="66" t="e">
        <f t="shared" si="41"/>
        <v>#N/A</v>
      </c>
      <c r="AH29" s="96" t="e">
        <f>VLOOKUP($AG29,INDIRECT(CONCATENATE($CR29,"!",VLOOKUP($CR29,$AG$3:AH$8,AH$2,FALSE))),1,TRUE)</f>
        <v>#N/A</v>
      </c>
      <c r="AI29" s="96" t="e">
        <f>VLOOKUP($AG29,INDIRECT(CONCATENATE($CR29,"!",VLOOKUP($CR29,$AG$3:AI$8,AI$2,FALSE))),1,TRUE)</f>
        <v>#N/A</v>
      </c>
      <c r="AJ29" s="96" t="e">
        <f>VLOOKUP($AG29,INDIRECT(CONCATENATE($CR29,"!",VLOOKUP($CR29,$AG$3:AJ$8,AJ$2,FALSE))),1,TRUE)</f>
        <v>#N/A</v>
      </c>
      <c r="AK29" s="96" t="e">
        <f>VLOOKUP($AG29,INDIRECT(CONCATENATE($CR29,"!",VLOOKUP($CR29,$AG$3:AK$8,AK$2,FALSE))),1,TRUE)</f>
        <v>#N/A</v>
      </c>
      <c r="AL29" s="96" t="e">
        <f>VLOOKUP($AG29,INDIRECT(CONCATENATE($CR29,"!",VLOOKUP($CR29,$AG$3:AL$8,AL$2,FALSE))),1,TRUE)</f>
        <v>#N/A</v>
      </c>
      <c r="AM29" s="96" t="e">
        <f>VLOOKUP($AG29,INDIRECT(CONCATENATE($CR29,"!",VLOOKUP($CR29,$AG$3:AM$8,AM$2,FALSE))),1,TRUE)</f>
        <v>#N/A</v>
      </c>
      <c r="AN29" s="96" t="e">
        <f>VLOOKUP($AG29,INDIRECT(CONCATENATE($CR29,"!",VLOOKUP($CR29,$AG$3:AN$8,AN$2,FALSE))),1,TRUE)</f>
        <v>#N/A</v>
      </c>
      <c r="AO29" s="96" t="e">
        <f>VLOOKUP($AG29,INDIRECT(CONCATENATE($CR29,"!",VLOOKUP($CR29,$AG$3:AO$8,AO$2,FALSE))),1,TRUE)</f>
        <v>#N/A</v>
      </c>
      <c r="AP29" s="96" t="e">
        <f>VLOOKUP($AG29,INDIRECT(CONCATENATE($CR29,"!",VLOOKUP($CR29,$AG$3:AP$8,AP$2,FALSE))),1,TRUE)</f>
        <v>#N/A</v>
      </c>
      <c r="AQ29" s="96" t="e">
        <f>VLOOKUP($AG29,INDIRECT(CONCATENATE($CR29,"!",VLOOKUP($CR29,$AG$3:AQ$8,AQ$2,FALSE))),1,TRUE)</f>
        <v>#N/A</v>
      </c>
      <c r="AR29" s="96" t="e">
        <f>VLOOKUP($AG29,INDIRECT(CONCATENATE($CR29,"!",VLOOKUP($CR29,$AG$3:AR$8,AR$2,FALSE))),1,TRUE)</f>
        <v>#N/A</v>
      </c>
      <c r="AS29" s="96" t="e">
        <f>VLOOKUP($AG29,INDIRECT(CONCATENATE($CR29,"!",VLOOKUP($CR29,$AG$3:AS$8,AS$2,FALSE))),1,TRUE)</f>
        <v>#N/A</v>
      </c>
      <c r="AT29" s="96" t="e">
        <f>VLOOKUP($AG29,INDIRECT(CONCATENATE($CR29,"!",VLOOKUP($CR29,$AG$3:AT$8,AT$2,FALSE))),1,TRUE)</f>
        <v>#N/A</v>
      </c>
      <c r="AU29" s="96"/>
      <c r="AV29" s="96"/>
      <c r="AW29" s="96"/>
      <c r="AX29" s="96"/>
      <c r="AY29" s="96"/>
      <c r="AZ29" s="96"/>
      <c r="BA29" s="62">
        <f t="shared" si="46"/>
        <v>1</v>
      </c>
      <c r="BB29" s="58">
        <f t="shared" si="46"/>
        <v>1</v>
      </c>
      <c r="BC29" s="58">
        <f t="shared" si="47"/>
        <v>1</v>
      </c>
      <c r="BD29" s="58">
        <f t="shared" si="47"/>
        <v>1</v>
      </c>
      <c r="BE29" s="58">
        <f t="shared" si="16"/>
        <v>1</v>
      </c>
      <c r="BF29" s="58">
        <f t="shared" si="17"/>
        <v>1</v>
      </c>
      <c r="BG29" s="58">
        <f t="shared" si="18"/>
        <v>1</v>
      </c>
      <c r="BH29" s="58">
        <f t="shared" si="45"/>
        <v>1</v>
      </c>
      <c r="BI29" s="58">
        <f t="shared" si="45"/>
        <v>1</v>
      </c>
      <c r="BJ29" s="58">
        <f t="shared" si="45"/>
        <v>1</v>
      </c>
      <c r="BK29" s="58">
        <f t="shared" si="45"/>
        <v>1</v>
      </c>
      <c r="BL29" s="58">
        <f t="shared" si="45"/>
        <v>1</v>
      </c>
      <c r="BM29" s="58">
        <f t="shared" si="45"/>
        <v>1</v>
      </c>
      <c r="BU29" s="55" t="e">
        <f>HLOOKUP(AE29,$BA$10:BT29,COUNTIF($AE$7:AE29,"&lt;&gt;"&amp;""),FALSE)</f>
        <v>#N/A</v>
      </c>
      <c r="BV29" s="58">
        <f t="shared" si="19"/>
        <v>1</v>
      </c>
      <c r="BW29" s="55" t="str">
        <f t="shared" si="20"/>
        <v/>
      </c>
      <c r="BX29" s="110" t="str">
        <f>IF(OR(AE29=$BB$10,AE29=$BD$10,AE29=$BK$10,AE29=$BL$10,AE29=$BM$10),VLOOKUP(BW29,INDIRECT(CONCATENATE(CR29,"!",HLOOKUP(AE29,$CU$10:CY29,CZ29,FALSE))),1,TRUE),"")</f>
        <v/>
      </c>
      <c r="BY29" s="96" t="e">
        <f t="shared" si="21"/>
        <v>#N/A</v>
      </c>
      <c r="BZ29" s="96" t="e">
        <f t="shared" si="22"/>
        <v>#N/A</v>
      </c>
      <c r="CA29" s="96" t="e">
        <f t="shared" si="23"/>
        <v>#N/A</v>
      </c>
      <c r="CB29" s="96" t="e">
        <f t="shared" si="24"/>
        <v>#N/A</v>
      </c>
      <c r="CC29" s="96" t="e">
        <f t="shared" si="25"/>
        <v>#VALUE!</v>
      </c>
      <c r="CD29" s="63">
        <f>Worksheet!K24</f>
        <v>0</v>
      </c>
      <c r="CE29" s="63">
        <f>Worksheet!L24</f>
        <v>0</v>
      </c>
      <c r="CF29" s="63">
        <f>Worksheet!M24</f>
        <v>0</v>
      </c>
      <c r="CG29" s="63">
        <f>Worksheet!N24</f>
        <v>0</v>
      </c>
      <c r="CH29" s="63">
        <f>Worksheet!O24</f>
        <v>0</v>
      </c>
      <c r="CI29" s="126" t="e">
        <f t="shared" si="26"/>
        <v>#VALUE!</v>
      </c>
      <c r="CJ29" s="126" t="e">
        <f t="shared" si="27"/>
        <v>#VALUE!</v>
      </c>
      <c r="CK29" s="126" t="e">
        <f t="shared" si="28"/>
        <v>#VALUE!</v>
      </c>
      <c r="CL29" s="126" t="e">
        <f t="shared" si="29"/>
        <v>#VALUE!</v>
      </c>
      <c r="CM29" s="126" t="e">
        <f t="shared" si="30"/>
        <v>#VALUE!</v>
      </c>
      <c r="CN29" s="96" t="e">
        <f t="shared" si="42"/>
        <v>#N/A</v>
      </c>
      <c r="CO29" s="97">
        <f>Worksheet!Q24</f>
        <v>0</v>
      </c>
      <c r="CP29" t="str">
        <f t="shared" si="32"/>
        <v>1</v>
      </c>
      <c r="CQ29" s="108" t="e">
        <f t="shared" si="43"/>
        <v>#N/A</v>
      </c>
      <c r="CR29" t="str">
        <f t="shared" si="34"/>
        <v>Standard1</v>
      </c>
      <c r="CT29" s="104" t="str">
        <f t="shared" si="44"/>
        <v>$B$4:$P$807</v>
      </c>
      <c r="CU29" s="96" t="str">
        <f>VLOOKUP($CR29,$CT$3:CU$8,2,FALSE)</f>
        <v>$I$189:$I$348</v>
      </c>
      <c r="CV29" s="96" t="str">
        <f>VLOOKUP($CR29,$CT$3:CV$8,3,FALSE)</f>
        <v>$I$349:$I$538</v>
      </c>
      <c r="CW29" s="96" t="str">
        <f>VLOOKUP($CR29,$CT$3:CW$8,4,FALSE)</f>
        <v>$I$539:$I$609</v>
      </c>
      <c r="CX29" s="96" t="str">
        <f>VLOOKUP($CR29,$CT$3:CX$8,5,FALSE)</f>
        <v>$I$610:$I$659</v>
      </c>
      <c r="CY29" s="96" t="str">
        <f>VLOOKUP($CR29,$CT$3:CY$8,6,FALSE)</f>
        <v>$I$660:$I$719</v>
      </c>
      <c r="CZ29">
        <f>COUNTIF($CU$10:CU29,"&lt;&gt;"&amp;"")</f>
        <v>20</v>
      </c>
      <c r="DB29" t="str">
        <f t="shared" si="4"/>
        <v/>
      </c>
      <c r="DC29" t="e">
        <f t="shared" si="5"/>
        <v>#N/A</v>
      </c>
    </row>
    <row r="30" spans="17:107" x14ac:dyDescent="0.25">
      <c r="Q30" s="58" t="e">
        <f t="shared" si="36"/>
        <v>#N/A</v>
      </c>
      <c r="R30" t="str">
        <f>IF(Worksheet!I25=$S$2,$S$2,IF(Worksheet!I25=$S$3,$S$3,$S$1))</f>
        <v>5502A</v>
      </c>
      <c r="S30" s="59" t="str">
        <f t="shared" si="1"/>
        <v>*</v>
      </c>
      <c r="T30" s="55" t="e">
        <f t="shared" si="37"/>
        <v>#N/A</v>
      </c>
      <c r="U30" s="60">
        <f>IF(Worksheet!S25="%",ABS(Worksheet!Z25),ABS(Worksheet!U25))</f>
        <v>0</v>
      </c>
      <c r="V30" s="127">
        <f>IF(Worksheet!S25="%",Worksheet!AA25,Worksheet!S25)</f>
        <v>0</v>
      </c>
      <c r="W30" s="60" t="str">
        <f>IF(Worksheet!S25="%","",IF(Worksheet!Z25&lt;&gt;"",Worksheet!Z25,""))</f>
        <v/>
      </c>
      <c r="X30" s="60" t="str">
        <f>IF(Worksheet!S25="%","",IF(Worksheet!AA25&lt;&gt;"",Worksheet!AA25,""))</f>
        <v/>
      </c>
      <c r="Y30" s="58" t="str">
        <f t="shared" si="38"/>
        <v/>
      </c>
      <c r="Z30" s="58" t="str">
        <f t="shared" si="39"/>
        <v>0</v>
      </c>
      <c r="AA30" s="58" t="str">
        <f t="shared" si="40"/>
        <v>DC</v>
      </c>
      <c r="AB30" s="58" t="str">
        <f t="shared" si="11"/>
        <v>DC0</v>
      </c>
      <c r="AC30" s="58" t="str">
        <f>IF(Worksheet!H25&lt;&gt;"",Worksheet!H25,"")</f>
        <v/>
      </c>
      <c r="AD30" s="58" t="str">
        <f t="shared" si="2"/>
        <v/>
      </c>
      <c r="AE30" s="109" t="str">
        <f t="shared" si="12"/>
        <v>DC0</v>
      </c>
      <c r="AF30" s="109" t="e">
        <f>HLOOKUP(AE30,$AH$10:AZ30,COUNTIF($AE$7:AE30,"&lt;&gt;"&amp;""),FALSE)</f>
        <v>#N/A</v>
      </c>
      <c r="AG30" s="66" t="e">
        <f t="shared" si="41"/>
        <v>#N/A</v>
      </c>
      <c r="AH30" s="96" t="e">
        <f>VLOOKUP($AG30,INDIRECT(CONCATENATE($CR30,"!",VLOOKUP($CR30,$AG$3:AH$8,AH$2,FALSE))),1,TRUE)</f>
        <v>#N/A</v>
      </c>
      <c r="AI30" s="96" t="e">
        <f>VLOOKUP($AG30,INDIRECT(CONCATENATE($CR30,"!",VLOOKUP($CR30,$AG$3:AI$8,AI$2,FALSE))),1,TRUE)</f>
        <v>#N/A</v>
      </c>
      <c r="AJ30" s="96" t="e">
        <f>VLOOKUP($AG30,INDIRECT(CONCATENATE($CR30,"!",VLOOKUP($CR30,$AG$3:AJ$8,AJ$2,FALSE))),1,TRUE)</f>
        <v>#N/A</v>
      </c>
      <c r="AK30" s="96" t="e">
        <f>VLOOKUP($AG30,INDIRECT(CONCATENATE($CR30,"!",VLOOKUP($CR30,$AG$3:AK$8,AK$2,FALSE))),1,TRUE)</f>
        <v>#N/A</v>
      </c>
      <c r="AL30" s="96" t="e">
        <f>VLOOKUP($AG30,INDIRECT(CONCATENATE($CR30,"!",VLOOKUP($CR30,$AG$3:AL$8,AL$2,FALSE))),1,TRUE)</f>
        <v>#N/A</v>
      </c>
      <c r="AM30" s="96" t="e">
        <f>VLOOKUP($AG30,INDIRECT(CONCATENATE($CR30,"!",VLOOKUP($CR30,$AG$3:AM$8,AM$2,FALSE))),1,TRUE)</f>
        <v>#N/A</v>
      </c>
      <c r="AN30" s="96" t="e">
        <f>VLOOKUP($AG30,INDIRECT(CONCATENATE($CR30,"!",VLOOKUP($CR30,$AG$3:AN$8,AN$2,FALSE))),1,TRUE)</f>
        <v>#N/A</v>
      </c>
      <c r="AO30" s="96" t="e">
        <f>VLOOKUP($AG30,INDIRECT(CONCATENATE($CR30,"!",VLOOKUP($CR30,$AG$3:AO$8,AO$2,FALSE))),1,TRUE)</f>
        <v>#N/A</v>
      </c>
      <c r="AP30" s="96" t="e">
        <f>VLOOKUP($AG30,INDIRECT(CONCATENATE($CR30,"!",VLOOKUP($CR30,$AG$3:AP$8,AP$2,FALSE))),1,TRUE)</f>
        <v>#N/A</v>
      </c>
      <c r="AQ30" s="96" t="e">
        <f>VLOOKUP($AG30,INDIRECT(CONCATENATE($CR30,"!",VLOOKUP($CR30,$AG$3:AQ$8,AQ$2,FALSE))),1,TRUE)</f>
        <v>#N/A</v>
      </c>
      <c r="AR30" s="96" t="e">
        <f>VLOOKUP($AG30,INDIRECT(CONCATENATE($CR30,"!",VLOOKUP($CR30,$AG$3:AR$8,AR$2,FALSE))),1,TRUE)</f>
        <v>#N/A</v>
      </c>
      <c r="AS30" s="96" t="e">
        <f>VLOOKUP($AG30,INDIRECT(CONCATENATE($CR30,"!",VLOOKUP($CR30,$AG$3:AS$8,AS$2,FALSE))),1,TRUE)</f>
        <v>#N/A</v>
      </c>
      <c r="AT30" s="96" t="e">
        <f>VLOOKUP($AG30,INDIRECT(CONCATENATE($CR30,"!",VLOOKUP($CR30,$AG$3:AT$8,AT$2,FALSE))),1,TRUE)</f>
        <v>#N/A</v>
      </c>
      <c r="AU30" s="96"/>
      <c r="AV30" s="96"/>
      <c r="AW30" s="96"/>
      <c r="AX30" s="96"/>
      <c r="AY30" s="96"/>
      <c r="AZ30" s="96"/>
      <c r="BA30" s="62">
        <f t="shared" si="46"/>
        <v>1</v>
      </c>
      <c r="BB30" s="58">
        <f t="shared" si="46"/>
        <v>1</v>
      </c>
      <c r="BC30" s="58">
        <f t="shared" si="47"/>
        <v>1</v>
      </c>
      <c r="BD30" s="58">
        <f t="shared" si="47"/>
        <v>1</v>
      </c>
      <c r="BE30" s="58">
        <f t="shared" si="16"/>
        <v>1</v>
      </c>
      <c r="BF30" s="58">
        <f t="shared" si="17"/>
        <v>1</v>
      </c>
      <c r="BG30" s="58">
        <f t="shared" si="18"/>
        <v>1</v>
      </c>
      <c r="BH30" s="58">
        <f t="shared" si="45"/>
        <v>1</v>
      </c>
      <c r="BI30" s="58">
        <f t="shared" si="45"/>
        <v>1</v>
      </c>
      <c r="BJ30" s="58">
        <f t="shared" si="45"/>
        <v>1</v>
      </c>
      <c r="BK30" s="58">
        <f t="shared" si="45"/>
        <v>1</v>
      </c>
      <c r="BL30" s="58">
        <f t="shared" si="45"/>
        <v>1</v>
      </c>
      <c r="BM30" s="58">
        <f t="shared" si="45"/>
        <v>1</v>
      </c>
      <c r="BU30" s="55" t="e">
        <f>HLOOKUP(AE30,$BA$10:BT30,COUNTIF($AE$7:AE30,"&lt;&gt;"&amp;""),FALSE)</f>
        <v>#N/A</v>
      </c>
      <c r="BV30" s="58">
        <f t="shared" si="19"/>
        <v>1</v>
      </c>
      <c r="BW30" s="55" t="str">
        <f t="shared" si="20"/>
        <v/>
      </c>
      <c r="BX30" s="110" t="str">
        <f>IF(OR(AE30=$BB$10,AE30=$BD$10,AE30=$BK$10,AE30=$BL$10,AE30=$BM$10),VLOOKUP(BW30,INDIRECT(CONCATENATE(CR30,"!",HLOOKUP(AE30,$CU$10:CY30,CZ30,FALSE))),1,TRUE),"")</f>
        <v/>
      </c>
      <c r="BY30" s="96" t="e">
        <f t="shared" si="21"/>
        <v>#N/A</v>
      </c>
      <c r="BZ30" s="96" t="e">
        <f t="shared" si="22"/>
        <v>#N/A</v>
      </c>
      <c r="CA30" s="96" t="e">
        <f t="shared" si="23"/>
        <v>#N/A</v>
      </c>
      <c r="CB30" s="96" t="e">
        <f t="shared" si="24"/>
        <v>#N/A</v>
      </c>
      <c r="CC30" s="96" t="e">
        <f t="shared" si="25"/>
        <v>#VALUE!</v>
      </c>
      <c r="CD30" s="63">
        <f>Worksheet!K25</f>
        <v>0</v>
      </c>
      <c r="CE30" s="63">
        <f>Worksheet!L25</f>
        <v>0</v>
      </c>
      <c r="CF30" s="63">
        <f>Worksheet!M25</f>
        <v>0</v>
      </c>
      <c r="CG30" s="63">
        <f>Worksheet!N25</f>
        <v>0</v>
      </c>
      <c r="CH30" s="63">
        <f>Worksheet!O25</f>
        <v>0</v>
      </c>
      <c r="CI30" s="126" t="e">
        <f t="shared" si="26"/>
        <v>#VALUE!</v>
      </c>
      <c r="CJ30" s="126" t="e">
        <f t="shared" si="27"/>
        <v>#VALUE!</v>
      </c>
      <c r="CK30" s="126" t="e">
        <f t="shared" si="28"/>
        <v>#VALUE!</v>
      </c>
      <c r="CL30" s="126" t="e">
        <f t="shared" si="29"/>
        <v>#VALUE!</v>
      </c>
      <c r="CM30" s="126" t="e">
        <f t="shared" si="30"/>
        <v>#VALUE!</v>
      </c>
      <c r="CN30" s="96" t="e">
        <f t="shared" si="42"/>
        <v>#N/A</v>
      </c>
      <c r="CO30" s="97">
        <f>Worksheet!Q25</f>
        <v>0</v>
      </c>
      <c r="CP30" t="str">
        <f t="shared" si="32"/>
        <v>1</v>
      </c>
      <c r="CQ30" s="108" t="e">
        <f t="shared" si="43"/>
        <v>#N/A</v>
      </c>
      <c r="CR30" t="str">
        <f t="shared" si="34"/>
        <v>Standard1</v>
      </c>
      <c r="CT30" s="104" t="str">
        <f t="shared" si="44"/>
        <v>$B$4:$P$807</v>
      </c>
      <c r="CU30" s="96" t="str">
        <f>VLOOKUP($CR30,$CT$3:CU$8,2,FALSE)</f>
        <v>$I$189:$I$348</v>
      </c>
      <c r="CV30" s="96" t="str">
        <f>VLOOKUP($CR30,$CT$3:CV$8,3,FALSE)</f>
        <v>$I$349:$I$538</v>
      </c>
      <c r="CW30" s="96" t="str">
        <f>VLOOKUP($CR30,$CT$3:CW$8,4,FALSE)</f>
        <v>$I$539:$I$609</v>
      </c>
      <c r="CX30" s="96" t="str">
        <f>VLOOKUP($CR30,$CT$3:CX$8,5,FALSE)</f>
        <v>$I$610:$I$659</v>
      </c>
      <c r="CY30" s="96" t="str">
        <f>VLOOKUP($CR30,$CT$3:CY$8,6,FALSE)</f>
        <v>$I$660:$I$719</v>
      </c>
      <c r="CZ30">
        <f>COUNTIF($CU$10:CU30,"&lt;&gt;"&amp;"")</f>
        <v>21</v>
      </c>
      <c r="DB30" t="str">
        <f t="shared" si="4"/>
        <v/>
      </c>
      <c r="DC30" t="e">
        <f t="shared" si="5"/>
        <v>#N/A</v>
      </c>
    </row>
    <row r="31" spans="17:107" x14ac:dyDescent="0.25">
      <c r="Q31" s="58" t="e">
        <f t="shared" si="36"/>
        <v>#N/A</v>
      </c>
      <c r="R31" t="str">
        <f>IF(Worksheet!I26=$S$2,$S$2,IF(Worksheet!I26=$S$3,$S$3,$S$1))</f>
        <v>5502A</v>
      </c>
      <c r="S31" s="59" t="str">
        <f t="shared" si="1"/>
        <v>*</v>
      </c>
      <c r="T31" s="55" t="e">
        <f t="shared" si="37"/>
        <v>#N/A</v>
      </c>
      <c r="U31" s="60">
        <f>IF(Worksheet!S26="%",ABS(Worksheet!Z26),ABS(Worksheet!U26))</f>
        <v>0</v>
      </c>
      <c r="V31" s="127">
        <f>IF(Worksheet!S26="%",Worksheet!AA26,Worksheet!S26)</f>
        <v>0</v>
      </c>
      <c r="W31" s="60" t="str">
        <f>IF(Worksheet!S26="%","",IF(Worksheet!Z26&lt;&gt;"",Worksheet!Z26,""))</f>
        <v/>
      </c>
      <c r="X31" s="60" t="str">
        <f>IF(Worksheet!S26="%","",IF(Worksheet!AA26&lt;&gt;"",Worksheet!AA26,""))</f>
        <v/>
      </c>
      <c r="Y31" s="58" t="str">
        <f t="shared" si="38"/>
        <v/>
      </c>
      <c r="Z31" s="58" t="str">
        <f t="shared" si="39"/>
        <v>0</v>
      </c>
      <c r="AA31" s="58" t="str">
        <f t="shared" si="40"/>
        <v>DC</v>
      </c>
      <c r="AB31" s="58" t="str">
        <f t="shared" si="11"/>
        <v>DC0</v>
      </c>
      <c r="AC31" s="58" t="str">
        <f>IF(Worksheet!H26&lt;&gt;"",Worksheet!H26,"")</f>
        <v/>
      </c>
      <c r="AD31" s="58" t="str">
        <f t="shared" si="2"/>
        <v/>
      </c>
      <c r="AE31" s="109" t="str">
        <f t="shared" si="12"/>
        <v>DC0</v>
      </c>
      <c r="AF31" s="109" t="e">
        <f>HLOOKUP(AE31,$AH$10:AZ31,COUNTIF($AE$7:AE31,"&lt;&gt;"&amp;""),FALSE)</f>
        <v>#N/A</v>
      </c>
      <c r="AG31" s="66" t="e">
        <f t="shared" si="41"/>
        <v>#N/A</v>
      </c>
      <c r="AH31" s="96" t="e">
        <f>VLOOKUP($AG31,INDIRECT(CONCATENATE($CR31,"!",VLOOKUP($CR31,$AG$3:AH$8,AH$2,FALSE))),1,TRUE)</f>
        <v>#N/A</v>
      </c>
      <c r="AI31" s="96" t="e">
        <f>VLOOKUP($AG31,INDIRECT(CONCATENATE($CR31,"!",VLOOKUP($CR31,$AG$3:AI$8,AI$2,FALSE))),1,TRUE)</f>
        <v>#N/A</v>
      </c>
      <c r="AJ31" s="96" t="e">
        <f>VLOOKUP($AG31,INDIRECT(CONCATENATE($CR31,"!",VLOOKUP($CR31,$AG$3:AJ$8,AJ$2,FALSE))),1,TRUE)</f>
        <v>#N/A</v>
      </c>
      <c r="AK31" s="96" t="e">
        <f>VLOOKUP($AG31,INDIRECT(CONCATENATE($CR31,"!",VLOOKUP($CR31,$AG$3:AK$8,AK$2,FALSE))),1,TRUE)</f>
        <v>#N/A</v>
      </c>
      <c r="AL31" s="96" t="e">
        <f>VLOOKUP($AG31,INDIRECT(CONCATENATE($CR31,"!",VLOOKUP($CR31,$AG$3:AL$8,AL$2,FALSE))),1,TRUE)</f>
        <v>#N/A</v>
      </c>
      <c r="AM31" s="96" t="e">
        <f>VLOOKUP($AG31,INDIRECT(CONCATENATE($CR31,"!",VLOOKUP($CR31,$AG$3:AM$8,AM$2,FALSE))),1,TRUE)</f>
        <v>#N/A</v>
      </c>
      <c r="AN31" s="96" t="e">
        <f>VLOOKUP($AG31,INDIRECT(CONCATENATE($CR31,"!",VLOOKUP($CR31,$AG$3:AN$8,AN$2,FALSE))),1,TRUE)</f>
        <v>#N/A</v>
      </c>
      <c r="AO31" s="96" t="e">
        <f>VLOOKUP($AG31,INDIRECT(CONCATENATE($CR31,"!",VLOOKUP($CR31,$AG$3:AO$8,AO$2,FALSE))),1,TRUE)</f>
        <v>#N/A</v>
      </c>
      <c r="AP31" s="96" t="e">
        <f>VLOOKUP($AG31,INDIRECT(CONCATENATE($CR31,"!",VLOOKUP($CR31,$AG$3:AP$8,AP$2,FALSE))),1,TRUE)</f>
        <v>#N/A</v>
      </c>
      <c r="AQ31" s="96" t="e">
        <f>VLOOKUP($AG31,INDIRECT(CONCATENATE($CR31,"!",VLOOKUP($CR31,$AG$3:AQ$8,AQ$2,FALSE))),1,TRUE)</f>
        <v>#N/A</v>
      </c>
      <c r="AR31" s="96" t="e">
        <f>VLOOKUP($AG31,INDIRECT(CONCATENATE($CR31,"!",VLOOKUP($CR31,$AG$3:AR$8,AR$2,FALSE))),1,TRUE)</f>
        <v>#N/A</v>
      </c>
      <c r="AS31" s="96" t="e">
        <f>VLOOKUP($AG31,INDIRECT(CONCATENATE($CR31,"!",VLOOKUP($CR31,$AG$3:AS$8,AS$2,FALSE))),1,TRUE)</f>
        <v>#N/A</v>
      </c>
      <c r="AT31" s="96" t="e">
        <f>VLOOKUP($AG31,INDIRECT(CONCATENATE($CR31,"!",VLOOKUP($CR31,$AG$3:AT$8,AT$2,FALSE))),1,TRUE)</f>
        <v>#N/A</v>
      </c>
      <c r="AU31" s="96"/>
      <c r="AV31" s="96"/>
      <c r="AW31" s="96"/>
      <c r="AX31" s="96"/>
      <c r="AY31" s="96"/>
      <c r="AZ31" s="96"/>
      <c r="BA31" s="62">
        <f t="shared" si="46"/>
        <v>1</v>
      </c>
      <c r="BB31" s="58">
        <f t="shared" si="46"/>
        <v>1</v>
      </c>
      <c r="BC31" s="58">
        <f t="shared" si="47"/>
        <v>1</v>
      </c>
      <c r="BD31" s="58">
        <f t="shared" si="47"/>
        <v>1</v>
      </c>
      <c r="BE31" s="58">
        <f t="shared" si="16"/>
        <v>1</v>
      </c>
      <c r="BF31" s="58">
        <f t="shared" si="17"/>
        <v>1</v>
      </c>
      <c r="BG31" s="58">
        <f t="shared" si="18"/>
        <v>1</v>
      </c>
      <c r="BH31" s="58">
        <f t="shared" si="45"/>
        <v>1</v>
      </c>
      <c r="BI31" s="58">
        <f t="shared" si="45"/>
        <v>1</v>
      </c>
      <c r="BJ31" s="58">
        <f t="shared" si="45"/>
        <v>1</v>
      </c>
      <c r="BK31" s="58">
        <f t="shared" si="45"/>
        <v>1</v>
      </c>
      <c r="BL31" s="58">
        <f t="shared" si="45"/>
        <v>1</v>
      </c>
      <c r="BM31" s="58">
        <f t="shared" si="45"/>
        <v>1</v>
      </c>
      <c r="BU31" s="55" t="e">
        <f>HLOOKUP(AE31,$BA$10:BT31,COUNTIF($AE$7:AE31,"&lt;&gt;"&amp;""),FALSE)</f>
        <v>#N/A</v>
      </c>
      <c r="BV31" s="58">
        <f t="shared" si="19"/>
        <v>1</v>
      </c>
      <c r="BW31" s="55" t="str">
        <f t="shared" si="20"/>
        <v/>
      </c>
      <c r="BX31" s="110" t="str">
        <f>IF(OR(AE31=$BB$10,AE31=$BD$10,AE31=$BK$10,AE31=$BL$10,AE31=$BM$10),VLOOKUP(BW31,INDIRECT(CONCATENATE(CR31,"!",HLOOKUP(AE31,$CU$10:CY31,CZ31,FALSE))),1,TRUE),"")</f>
        <v/>
      </c>
      <c r="BY31" s="96" t="e">
        <f t="shared" si="21"/>
        <v>#N/A</v>
      </c>
      <c r="BZ31" s="96" t="e">
        <f t="shared" si="22"/>
        <v>#N/A</v>
      </c>
      <c r="CA31" s="96" t="e">
        <f t="shared" si="23"/>
        <v>#N/A</v>
      </c>
      <c r="CB31" s="96" t="e">
        <f t="shared" si="24"/>
        <v>#N/A</v>
      </c>
      <c r="CC31" s="96" t="e">
        <f t="shared" si="25"/>
        <v>#VALUE!</v>
      </c>
      <c r="CD31" s="63">
        <f>Worksheet!K26</f>
        <v>0</v>
      </c>
      <c r="CE31" s="63">
        <f>Worksheet!L26</f>
        <v>0</v>
      </c>
      <c r="CF31" s="63">
        <f>Worksheet!M26</f>
        <v>0</v>
      </c>
      <c r="CG31" s="63">
        <f>Worksheet!N26</f>
        <v>0</v>
      </c>
      <c r="CH31" s="63">
        <f>Worksheet!O26</f>
        <v>0</v>
      </c>
      <c r="CI31" s="126" t="e">
        <f t="shared" si="26"/>
        <v>#VALUE!</v>
      </c>
      <c r="CJ31" s="126" t="e">
        <f t="shared" si="27"/>
        <v>#VALUE!</v>
      </c>
      <c r="CK31" s="126" t="e">
        <f t="shared" si="28"/>
        <v>#VALUE!</v>
      </c>
      <c r="CL31" s="126" t="e">
        <f t="shared" si="29"/>
        <v>#VALUE!</v>
      </c>
      <c r="CM31" s="126" t="e">
        <f t="shared" si="30"/>
        <v>#VALUE!</v>
      </c>
      <c r="CN31" s="96" t="e">
        <f t="shared" si="42"/>
        <v>#N/A</v>
      </c>
      <c r="CO31" s="97">
        <f>Worksheet!Q26</f>
        <v>0</v>
      </c>
      <c r="CP31" t="str">
        <f t="shared" si="32"/>
        <v>1</v>
      </c>
      <c r="CQ31" s="108" t="e">
        <f t="shared" si="43"/>
        <v>#N/A</v>
      </c>
      <c r="CR31" t="str">
        <f t="shared" si="34"/>
        <v>Standard1</v>
      </c>
      <c r="CT31" s="104" t="str">
        <f t="shared" si="44"/>
        <v>$B$4:$P$807</v>
      </c>
      <c r="CU31" s="96" t="str">
        <f>VLOOKUP($CR31,$CT$3:CU$8,2,FALSE)</f>
        <v>$I$189:$I$348</v>
      </c>
      <c r="CV31" s="96" t="str">
        <f>VLOOKUP($CR31,$CT$3:CV$8,3,FALSE)</f>
        <v>$I$349:$I$538</v>
      </c>
      <c r="CW31" s="96" t="str">
        <f>VLOOKUP($CR31,$CT$3:CW$8,4,FALSE)</f>
        <v>$I$539:$I$609</v>
      </c>
      <c r="CX31" s="96" t="str">
        <f>VLOOKUP($CR31,$CT$3:CX$8,5,FALSE)</f>
        <v>$I$610:$I$659</v>
      </c>
      <c r="CY31" s="96" t="str">
        <f>VLOOKUP($CR31,$CT$3:CY$8,6,FALSE)</f>
        <v>$I$660:$I$719</v>
      </c>
      <c r="CZ31">
        <f>COUNTIF($CU$10:CU31,"&lt;&gt;"&amp;"")</f>
        <v>22</v>
      </c>
      <c r="DB31" t="str">
        <f t="shared" si="4"/>
        <v/>
      </c>
      <c r="DC31" t="e">
        <f t="shared" si="5"/>
        <v>#N/A</v>
      </c>
    </row>
    <row r="32" spans="17:107" x14ac:dyDescent="0.25">
      <c r="Q32" s="58" t="e">
        <f t="shared" si="36"/>
        <v>#N/A</v>
      </c>
      <c r="R32" t="str">
        <f>IF(Worksheet!I27=$S$2,$S$2,IF(Worksheet!I27=$S$3,$S$3,$S$1))</f>
        <v>5502A</v>
      </c>
      <c r="S32" s="59" t="str">
        <f t="shared" si="1"/>
        <v>*</v>
      </c>
      <c r="T32" s="55" t="e">
        <f t="shared" si="37"/>
        <v>#N/A</v>
      </c>
      <c r="U32" s="60">
        <f>IF(Worksheet!S27="%",ABS(Worksheet!Z27),ABS(Worksheet!U27))</f>
        <v>0</v>
      </c>
      <c r="V32" s="127">
        <f>IF(Worksheet!S27="%",Worksheet!AA27,Worksheet!S27)</f>
        <v>0</v>
      </c>
      <c r="W32" s="60" t="str">
        <f>IF(Worksheet!S27="%","",IF(Worksheet!Z27&lt;&gt;"",Worksheet!Z27,""))</f>
        <v/>
      </c>
      <c r="X32" s="60" t="str">
        <f>IF(Worksheet!S27="%","",IF(Worksheet!AA27&lt;&gt;"",Worksheet!AA27,""))</f>
        <v/>
      </c>
      <c r="Y32" s="58" t="str">
        <f t="shared" si="38"/>
        <v/>
      </c>
      <c r="Z32" s="58" t="str">
        <f t="shared" si="39"/>
        <v>0</v>
      </c>
      <c r="AA32" s="58" t="str">
        <f t="shared" si="40"/>
        <v>DC</v>
      </c>
      <c r="AB32" s="58" t="str">
        <f t="shared" si="11"/>
        <v>DC0</v>
      </c>
      <c r="AC32" s="58" t="str">
        <f>IF(Worksheet!H27&lt;&gt;"",Worksheet!H27,"")</f>
        <v/>
      </c>
      <c r="AD32" s="58" t="str">
        <f t="shared" si="2"/>
        <v/>
      </c>
      <c r="AE32" s="109" t="str">
        <f t="shared" si="12"/>
        <v>DC0</v>
      </c>
      <c r="AF32" s="109" t="e">
        <f>HLOOKUP(AE32,$AH$10:AZ32,COUNTIF($AE$7:AE32,"&lt;&gt;"&amp;""),FALSE)</f>
        <v>#N/A</v>
      </c>
      <c r="AG32" s="66" t="e">
        <f t="shared" si="41"/>
        <v>#N/A</v>
      </c>
      <c r="AH32" s="96" t="e">
        <f>VLOOKUP($AG32,INDIRECT(CONCATENATE($CR32,"!",VLOOKUP($CR32,$AG$3:AH$8,AH$2,FALSE))),1,TRUE)</f>
        <v>#N/A</v>
      </c>
      <c r="AI32" s="96" t="e">
        <f>VLOOKUP($AG32,INDIRECT(CONCATENATE($CR32,"!",VLOOKUP($CR32,$AG$3:AI$8,AI$2,FALSE))),1,TRUE)</f>
        <v>#N/A</v>
      </c>
      <c r="AJ32" s="96" t="e">
        <f>VLOOKUP($AG32,INDIRECT(CONCATENATE($CR32,"!",VLOOKUP($CR32,$AG$3:AJ$8,AJ$2,FALSE))),1,TRUE)</f>
        <v>#N/A</v>
      </c>
      <c r="AK32" s="96" t="e">
        <f>VLOOKUP($AG32,INDIRECT(CONCATENATE($CR32,"!",VLOOKUP($CR32,$AG$3:AK$8,AK$2,FALSE))),1,TRUE)</f>
        <v>#N/A</v>
      </c>
      <c r="AL32" s="96" t="e">
        <f>VLOOKUP($AG32,INDIRECT(CONCATENATE($CR32,"!",VLOOKUP($CR32,$AG$3:AL$8,AL$2,FALSE))),1,TRUE)</f>
        <v>#N/A</v>
      </c>
      <c r="AM32" s="96" t="e">
        <f>VLOOKUP($AG32,INDIRECT(CONCATENATE($CR32,"!",VLOOKUP($CR32,$AG$3:AM$8,AM$2,FALSE))),1,TRUE)</f>
        <v>#N/A</v>
      </c>
      <c r="AN32" s="96" t="e">
        <f>VLOOKUP($AG32,INDIRECT(CONCATENATE($CR32,"!",VLOOKUP($CR32,$AG$3:AN$8,AN$2,FALSE))),1,TRUE)</f>
        <v>#N/A</v>
      </c>
      <c r="AO32" s="96" t="e">
        <f>VLOOKUP($AG32,INDIRECT(CONCATENATE($CR32,"!",VLOOKUP($CR32,$AG$3:AO$8,AO$2,FALSE))),1,TRUE)</f>
        <v>#N/A</v>
      </c>
      <c r="AP32" s="96" t="e">
        <f>VLOOKUP($AG32,INDIRECT(CONCATENATE($CR32,"!",VLOOKUP($CR32,$AG$3:AP$8,AP$2,FALSE))),1,TRUE)</f>
        <v>#N/A</v>
      </c>
      <c r="AQ32" s="96" t="e">
        <f>VLOOKUP($AG32,INDIRECT(CONCATENATE($CR32,"!",VLOOKUP($CR32,$AG$3:AQ$8,AQ$2,FALSE))),1,TRUE)</f>
        <v>#N/A</v>
      </c>
      <c r="AR32" s="96" t="e">
        <f>VLOOKUP($AG32,INDIRECT(CONCATENATE($CR32,"!",VLOOKUP($CR32,$AG$3:AR$8,AR$2,FALSE))),1,TRUE)</f>
        <v>#N/A</v>
      </c>
      <c r="AS32" s="96" t="e">
        <f>VLOOKUP($AG32,INDIRECT(CONCATENATE($CR32,"!",VLOOKUP($CR32,$AG$3:AS$8,AS$2,FALSE))),1,TRUE)</f>
        <v>#N/A</v>
      </c>
      <c r="AT32" s="96" t="e">
        <f>VLOOKUP($AG32,INDIRECT(CONCATENATE($CR32,"!",VLOOKUP($CR32,$AG$3:AT$8,AT$2,FALSE))),1,TRUE)</f>
        <v>#N/A</v>
      </c>
      <c r="AU32" s="96"/>
      <c r="AV32" s="96"/>
      <c r="AW32" s="96"/>
      <c r="AX32" s="96"/>
      <c r="AY32" s="96"/>
      <c r="AZ32" s="96"/>
      <c r="BA32" s="62">
        <f t="shared" si="46"/>
        <v>1</v>
      </c>
      <c r="BB32" s="58">
        <f t="shared" si="46"/>
        <v>1</v>
      </c>
      <c r="BC32" s="58">
        <f t="shared" si="47"/>
        <v>1</v>
      </c>
      <c r="BD32" s="58">
        <f t="shared" si="47"/>
        <v>1</v>
      </c>
      <c r="BE32" s="58">
        <f t="shared" si="16"/>
        <v>1</v>
      </c>
      <c r="BF32" s="58">
        <f t="shared" si="17"/>
        <v>1</v>
      </c>
      <c r="BG32" s="58">
        <f t="shared" si="18"/>
        <v>1</v>
      </c>
      <c r="BH32" s="58">
        <f t="shared" si="45"/>
        <v>1</v>
      </c>
      <c r="BI32" s="58">
        <f t="shared" si="45"/>
        <v>1</v>
      </c>
      <c r="BJ32" s="58">
        <f t="shared" si="45"/>
        <v>1</v>
      </c>
      <c r="BK32" s="58">
        <f t="shared" si="45"/>
        <v>1</v>
      </c>
      <c r="BL32" s="58">
        <f t="shared" si="45"/>
        <v>1</v>
      </c>
      <c r="BM32" s="58">
        <f t="shared" si="45"/>
        <v>1</v>
      </c>
      <c r="BU32" s="55" t="e">
        <f>HLOOKUP(AE32,$BA$10:BT32,COUNTIF($AE$7:AE32,"&lt;&gt;"&amp;""),FALSE)</f>
        <v>#N/A</v>
      </c>
      <c r="BV32" s="58">
        <f t="shared" si="19"/>
        <v>1</v>
      </c>
      <c r="BW32" s="55" t="str">
        <f t="shared" si="20"/>
        <v/>
      </c>
      <c r="BX32" s="110" t="str">
        <f>IF(OR(AE32=$BB$10,AE32=$BD$10,AE32=$BK$10,AE32=$BL$10,AE32=$BM$10),VLOOKUP(BW32,INDIRECT(CONCATENATE(CR32,"!",HLOOKUP(AE32,$CU$10:CY32,CZ32,FALSE))),1,TRUE),"")</f>
        <v/>
      </c>
      <c r="BY32" s="96" t="e">
        <f t="shared" si="21"/>
        <v>#N/A</v>
      </c>
      <c r="BZ32" s="96" t="e">
        <f t="shared" si="22"/>
        <v>#N/A</v>
      </c>
      <c r="CA32" s="96" t="e">
        <f t="shared" si="23"/>
        <v>#N/A</v>
      </c>
      <c r="CB32" s="96" t="e">
        <f t="shared" si="24"/>
        <v>#N/A</v>
      </c>
      <c r="CC32" s="96" t="e">
        <f t="shared" si="25"/>
        <v>#VALUE!</v>
      </c>
      <c r="CD32" s="63">
        <f>Worksheet!K27</f>
        <v>0</v>
      </c>
      <c r="CE32" s="63">
        <f>Worksheet!L27</f>
        <v>0</v>
      </c>
      <c r="CF32" s="63">
        <f>Worksheet!M27</f>
        <v>0</v>
      </c>
      <c r="CG32" s="63">
        <f>Worksheet!N27</f>
        <v>0</v>
      </c>
      <c r="CH32" s="63">
        <f>Worksheet!O27</f>
        <v>0</v>
      </c>
      <c r="CI32" s="126" t="e">
        <f t="shared" si="26"/>
        <v>#VALUE!</v>
      </c>
      <c r="CJ32" s="126" t="e">
        <f t="shared" si="27"/>
        <v>#VALUE!</v>
      </c>
      <c r="CK32" s="126" t="e">
        <f t="shared" si="28"/>
        <v>#VALUE!</v>
      </c>
      <c r="CL32" s="126" t="e">
        <f t="shared" si="29"/>
        <v>#VALUE!</v>
      </c>
      <c r="CM32" s="126" t="e">
        <f t="shared" si="30"/>
        <v>#VALUE!</v>
      </c>
      <c r="CN32" s="96" t="e">
        <f t="shared" si="42"/>
        <v>#N/A</v>
      </c>
      <c r="CO32" s="97">
        <f>Worksheet!Q27</f>
        <v>0</v>
      </c>
      <c r="CP32" t="str">
        <f t="shared" si="32"/>
        <v>1</v>
      </c>
      <c r="CQ32" s="108" t="e">
        <f t="shared" si="43"/>
        <v>#N/A</v>
      </c>
      <c r="CR32" t="str">
        <f t="shared" si="34"/>
        <v>Standard1</v>
      </c>
      <c r="CT32" s="104" t="str">
        <f t="shared" si="44"/>
        <v>$B$4:$P$807</v>
      </c>
      <c r="CU32" s="96" t="str">
        <f>VLOOKUP($CR32,$CT$3:CU$8,2,FALSE)</f>
        <v>$I$189:$I$348</v>
      </c>
      <c r="CV32" s="96" t="str">
        <f>VLOOKUP($CR32,$CT$3:CV$8,3,FALSE)</f>
        <v>$I$349:$I$538</v>
      </c>
      <c r="CW32" s="96" t="str">
        <f>VLOOKUP($CR32,$CT$3:CW$8,4,FALSE)</f>
        <v>$I$539:$I$609</v>
      </c>
      <c r="CX32" s="96" t="str">
        <f>VLOOKUP($CR32,$CT$3:CX$8,5,FALSE)</f>
        <v>$I$610:$I$659</v>
      </c>
      <c r="CY32" s="96" t="str">
        <f>VLOOKUP($CR32,$CT$3:CY$8,6,FALSE)</f>
        <v>$I$660:$I$719</v>
      </c>
      <c r="CZ32">
        <f>COUNTIF($CU$10:CU32,"&lt;&gt;"&amp;"")</f>
        <v>23</v>
      </c>
      <c r="DB32" t="str">
        <f t="shared" si="4"/>
        <v/>
      </c>
      <c r="DC32" t="e">
        <f t="shared" si="5"/>
        <v>#N/A</v>
      </c>
    </row>
    <row r="33" spans="17:107" x14ac:dyDescent="0.25">
      <c r="Q33" s="58" t="e">
        <f t="shared" si="36"/>
        <v>#N/A</v>
      </c>
      <c r="R33" t="str">
        <f>IF(Worksheet!I28=$S$2,$S$2,IF(Worksheet!I28=$S$3,$S$3,$S$1))</f>
        <v>5502A</v>
      </c>
      <c r="S33" s="59" t="str">
        <f t="shared" si="1"/>
        <v>*</v>
      </c>
      <c r="T33" s="55" t="e">
        <f t="shared" si="37"/>
        <v>#N/A</v>
      </c>
      <c r="U33" s="60">
        <f>IF(Worksheet!S28="%",ABS(Worksheet!Z28),ABS(Worksheet!U28))</f>
        <v>0</v>
      </c>
      <c r="V33" s="127">
        <f>IF(Worksheet!S28="%",Worksheet!AA28,Worksheet!S28)</f>
        <v>0</v>
      </c>
      <c r="W33" s="60" t="str">
        <f>IF(Worksheet!S28="%","",IF(Worksheet!Z28&lt;&gt;"",Worksheet!Z28,""))</f>
        <v/>
      </c>
      <c r="X33" s="60" t="str">
        <f>IF(Worksheet!S28="%","",IF(Worksheet!AA28&lt;&gt;"",Worksheet!AA28,""))</f>
        <v/>
      </c>
      <c r="Y33" s="58" t="str">
        <f t="shared" si="38"/>
        <v/>
      </c>
      <c r="Z33" s="58" t="str">
        <f t="shared" si="39"/>
        <v>0</v>
      </c>
      <c r="AA33" s="58" t="str">
        <f t="shared" si="40"/>
        <v>DC</v>
      </c>
      <c r="AB33" s="58" t="str">
        <f t="shared" si="11"/>
        <v>DC0</v>
      </c>
      <c r="AC33" s="58" t="str">
        <f>IF(Worksheet!H28&lt;&gt;"",Worksheet!H28,"")</f>
        <v/>
      </c>
      <c r="AD33" s="58" t="str">
        <f t="shared" si="2"/>
        <v/>
      </c>
      <c r="AE33" s="109" t="str">
        <f t="shared" si="12"/>
        <v>DC0</v>
      </c>
      <c r="AF33" s="109" t="e">
        <f>HLOOKUP(AE33,$AH$10:AZ33,COUNTIF($AE$7:AE33,"&lt;&gt;"&amp;""),FALSE)</f>
        <v>#N/A</v>
      </c>
      <c r="AG33" s="66" t="e">
        <f t="shared" si="41"/>
        <v>#N/A</v>
      </c>
      <c r="AH33" s="96" t="e">
        <f>VLOOKUP($AG33,INDIRECT(CONCATENATE($CR33,"!",VLOOKUP($CR33,$AG$3:AH$8,AH$2,FALSE))),1,TRUE)</f>
        <v>#N/A</v>
      </c>
      <c r="AI33" s="96" t="e">
        <f>VLOOKUP($AG33,INDIRECT(CONCATENATE($CR33,"!",VLOOKUP($CR33,$AG$3:AI$8,AI$2,FALSE))),1,TRUE)</f>
        <v>#N/A</v>
      </c>
      <c r="AJ33" s="96" t="e">
        <f>VLOOKUP($AG33,INDIRECT(CONCATENATE($CR33,"!",VLOOKUP($CR33,$AG$3:AJ$8,AJ$2,FALSE))),1,TRUE)</f>
        <v>#N/A</v>
      </c>
      <c r="AK33" s="96" t="e">
        <f>VLOOKUP($AG33,INDIRECT(CONCATENATE($CR33,"!",VLOOKUP($CR33,$AG$3:AK$8,AK$2,FALSE))),1,TRUE)</f>
        <v>#N/A</v>
      </c>
      <c r="AL33" s="96" t="e">
        <f>VLOOKUP($AG33,INDIRECT(CONCATENATE($CR33,"!",VLOOKUP($CR33,$AG$3:AL$8,AL$2,FALSE))),1,TRUE)</f>
        <v>#N/A</v>
      </c>
      <c r="AM33" s="96" t="e">
        <f>VLOOKUP($AG33,INDIRECT(CONCATENATE($CR33,"!",VLOOKUP($CR33,$AG$3:AM$8,AM$2,FALSE))),1,TRUE)</f>
        <v>#N/A</v>
      </c>
      <c r="AN33" s="96" t="e">
        <f>VLOOKUP($AG33,INDIRECT(CONCATENATE($CR33,"!",VLOOKUP($CR33,$AG$3:AN$8,AN$2,FALSE))),1,TRUE)</f>
        <v>#N/A</v>
      </c>
      <c r="AO33" s="96" t="e">
        <f>VLOOKUP($AG33,INDIRECT(CONCATENATE($CR33,"!",VLOOKUP($CR33,$AG$3:AO$8,AO$2,FALSE))),1,TRUE)</f>
        <v>#N/A</v>
      </c>
      <c r="AP33" s="96" t="e">
        <f>VLOOKUP($AG33,INDIRECT(CONCATENATE($CR33,"!",VLOOKUP($CR33,$AG$3:AP$8,AP$2,FALSE))),1,TRUE)</f>
        <v>#N/A</v>
      </c>
      <c r="AQ33" s="96" t="e">
        <f>VLOOKUP($AG33,INDIRECT(CONCATENATE($CR33,"!",VLOOKUP($CR33,$AG$3:AQ$8,AQ$2,FALSE))),1,TRUE)</f>
        <v>#N/A</v>
      </c>
      <c r="AR33" s="96" t="e">
        <f>VLOOKUP($AG33,INDIRECT(CONCATENATE($CR33,"!",VLOOKUP($CR33,$AG$3:AR$8,AR$2,FALSE))),1,TRUE)</f>
        <v>#N/A</v>
      </c>
      <c r="AS33" s="96" t="e">
        <f>VLOOKUP($AG33,INDIRECT(CONCATENATE($CR33,"!",VLOOKUP($CR33,$AG$3:AS$8,AS$2,FALSE))),1,TRUE)</f>
        <v>#N/A</v>
      </c>
      <c r="AT33" s="96" t="e">
        <f>VLOOKUP($AG33,INDIRECT(CONCATENATE($CR33,"!",VLOOKUP($CR33,$AG$3:AT$8,AT$2,FALSE))),1,TRUE)</f>
        <v>#N/A</v>
      </c>
      <c r="AU33" s="96"/>
      <c r="AV33" s="96"/>
      <c r="AW33" s="96"/>
      <c r="AX33" s="96"/>
      <c r="AY33" s="96"/>
      <c r="AZ33" s="96"/>
      <c r="BA33" s="62">
        <f t="shared" si="46"/>
        <v>1</v>
      </c>
      <c r="BB33" s="58">
        <f t="shared" si="46"/>
        <v>1</v>
      </c>
      <c r="BC33" s="58">
        <f t="shared" si="47"/>
        <v>1</v>
      </c>
      <c r="BD33" s="58">
        <f t="shared" si="47"/>
        <v>1</v>
      </c>
      <c r="BE33" s="58">
        <f t="shared" si="16"/>
        <v>1</v>
      </c>
      <c r="BF33" s="58">
        <f t="shared" si="17"/>
        <v>1</v>
      </c>
      <c r="BG33" s="58">
        <f t="shared" si="18"/>
        <v>1</v>
      </c>
      <c r="BH33" s="58">
        <f t="shared" si="45"/>
        <v>1</v>
      </c>
      <c r="BI33" s="58">
        <f t="shared" si="45"/>
        <v>1</v>
      </c>
      <c r="BJ33" s="58">
        <f t="shared" si="45"/>
        <v>1</v>
      </c>
      <c r="BK33" s="58">
        <f t="shared" si="45"/>
        <v>1</v>
      </c>
      <c r="BL33" s="58">
        <f t="shared" si="45"/>
        <v>1</v>
      </c>
      <c r="BM33" s="58">
        <f t="shared" si="45"/>
        <v>1</v>
      </c>
      <c r="BU33" s="55" t="e">
        <f>HLOOKUP(AE33,$BA$10:BT33,COUNTIF($AE$7:AE33,"&lt;&gt;"&amp;""),FALSE)</f>
        <v>#N/A</v>
      </c>
      <c r="BV33" s="58">
        <f t="shared" si="19"/>
        <v>1</v>
      </c>
      <c r="BW33" s="55" t="str">
        <f t="shared" si="20"/>
        <v/>
      </c>
      <c r="BX33" s="110" t="str">
        <f>IF(OR(AE33=$BB$10,AE33=$BD$10,AE33=$BK$10,AE33=$BL$10,AE33=$BM$10),VLOOKUP(BW33,INDIRECT(CONCATENATE(CR33,"!",HLOOKUP(AE33,$CU$10:CY33,CZ33,FALSE))),1,TRUE),"")</f>
        <v/>
      </c>
      <c r="BY33" s="96" t="e">
        <f t="shared" si="21"/>
        <v>#N/A</v>
      </c>
      <c r="BZ33" s="96" t="e">
        <f t="shared" si="22"/>
        <v>#N/A</v>
      </c>
      <c r="CA33" s="96" t="e">
        <f t="shared" si="23"/>
        <v>#N/A</v>
      </c>
      <c r="CB33" s="96" t="e">
        <f t="shared" si="24"/>
        <v>#N/A</v>
      </c>
      <c r="CC33" s="96" t="e">
        <f t="shared" si="25"/>
        <v>#VALUE!</v>
      </c>
      <c r="CD33" s="63">
        <f>Worksheet!K28</f>
        <v>0</v>
      </c>
      <c r="CE33" s="63">
        <f>Worksheet!L28</f>
        <v>0</v>
      </c>
      <c r="CF33" s="63">
        <f>Worksheet!M28</f>
        <v>0</v>
      </c>
      <c r="CG33" s="63">
        <f>Worksheet!N28</f>
        <v>0</v>
      </c>
      <c r="CH33" s="63">
        <f>Worksheet!O28</f>
        <v>0</v>
      </c>
      <c r="CI33" s="126" t="e">
        <f t="shared" si="26"/>
        <v>#VALUE!</v>
      </c>
      <c r="CJ33" s="126" t="e">
        <f t="shared" si="27"/>
        <v>#VALUE!</v>
      </c>
      <c r="CK33" s="126" t="e">
        <f t="shared" si="28"/>
        <v>#VALUE!</v>
      </c>
      <c r="CL33" s="126" t="e">
        <f t="shared" si="29"/>
        <v>#VALUE!</v>
      </c>
      <c r="CM33" s="126" t="e">
        <f t="shared" si="30"/>
        <v>#VALUE!</v>
      </c>
      <c r="CN33" s="96" t="e">
        <f t="shared" si="42"/>
        <v>#N/A</v>
      </c>
      <c r="CO33" s="97">
        <f>Worksheet!Q28</f>
        <v>0</v>
      </c>
      <c r="CP33" t="str">
        <f t="shared" si="32"/>
        <v>1</v>
      </c>
      <c r="CQ33" s="108" t="e">
        <f t="shared" si="43"/>
        <v>#N/A</v>
      </c>
      <c r="CR33" t="str">
        <f t="shared" si="34"/>
        <v>Standard1</v>
      </c>
      <c r="CT33" s="104" t="str">
        <f t="shared" si="44"/>
        <v>$B$4:$P$807</v>
      </c>
      <c r="CU33" s="96" t="str">
        <f>VLOOKUP($CR33,$CT$3:CU$8,2,FALSE)</f>
        <v>$I$189:$I$348</v>
      </c>
      <c r="CV33" s="96" t="str">
        <f>VLOOKUP($CR33,$CT$3:CV$8,3,FALSE)</f>
        <v>$I$349:$I$538</v>
      </c>
      <c r="CW33" s="96" t="str">
        <f>VLOOKUP($CR33,$CT$3:CW$8,4,FALSE)</f>
        <v>$I$539:$I$609</v>
      </c>
      <c r="CX33" s="96" t="str">
        <f>VLOOKUP($CR33,$CT$3:CX$8,5,FALSE)</f>
        <v>$I$610:$I$659</v>
      </c>
      <c r="CY33" s="96" t="str">
        <f>VLOOKUP($CR33,$CT$3:CY$8,6,FALSE)</f>
        <v>$I$660:$I$719</v>
      </c>
      <c r="CZ33">
        <f>COUNTIF($CU$10:CU33,"&lt;&gt;"&amp;"")</f>
        <v>24</v>
      </c>
      <c r="DB33" t="str">
        <f t="shared" si="4"/>
        <v/>
      </c>
      <c r="DC33" t="e">
        <f t="shared" si="5"/>
        <v>#N/A</v>
      </c>
    </row>
    <row r="34" spans="17:107" x14ac:dyDescent="0.25">
      <c r="Q34" s="58" t="e">
        <f t="shared" si="36"/>
        <v>#N/A</v>
      </c>
      <c r="R34" t="str">
        <f>IF(Worksheet!I29=$S$2,$S$2,IF(Worksheet!I29=$S$3,$S$3,$S$1))</f>
        <v>5502A</v>
      </c>
      <c r="S34" s="59" t="str">
        <f t="shared" si="1"/>
        <v>*</v>
      </c>
      <c r="T34" s="55" t="e">
        <f t="shared" si="37"/>
        <v>#N/A</v>
      </c>
      <c r="U34" s="60">
        <f>IF(Worksheet!S29="%",ABS(Worksheet!Z29),ABS(Worksheet!U29))</f>
        <v>0</v>
      </c>
      <c r="V34" s="127">
        <f>IF(Worksheet!S29="%",Worksheet!AA29,Worksheet!S29)</f>
        <v>0</v>
      </c>
      <c r="W34" s="60" t="str">
        <f>IF(Worksheet!S29="%","",IF(Worksheet!Z29&lt;&gt;"",Worksheet!Z29,""))</f>
        <v/>
      </c>
      <c r="X34" s="60" t="str">
        <f>IF(Worksheet!S29="%","",IF(Worksheet!AA29&lt;&gt;"",Worksheet!AA29,""))</f>
        <v/>
      </c>
      <c r="Y34" s="58" t="str">
        <f t="shared" si="38"/>
        <v/>
      </c>
      <c r="Z34" s="58" t="str">
        <f t="shared" si="39"/>
        <v>0</v>
      </c>
      <c r="AA34" s="58" t="str">
        <f t="shared" si="40"/>
        <v>DC</v>
      </c>
      <c r="AB34" s="58" t="str">
        <f t="shared" si="11"/>
        <v>DC0</v>
      </c>
      <c r="AC34" s="58" t="str">
        <f>IF(Worksheet!H29&lt;&gt;"",Worksheet!H29,"")</f>
        <v/>
      </c>
      <c r="AD34" s="58" t="str">
        <f t="shared" si="2"/>
        <v/>
      </c>
      <c r="AE34" s="109" t="str">
        <f t="shared" si="12"/>
        <v>DC0</v>
      </c>
      <c r="AF34" s="109" t="e">
        <f>HLOOKUP(AE34,$AH$10:AZ34,COUNTIF($AE$7:AE34,"&lt;&gt;"&amp;""),FALSE)</f>
        <v>#N/A</v>
      </c>
      <c r="AG34" s="66" t="e">
        <f t="shared" si="41"/>
        <v>#N/A</v>
      </c>
      <c r="AH34" s="96" t="e">
        <f>VLOOKUP($AG34,INDIRECT(CONCATENATE($CR34,"!",VLOOKUP($CR34,$AG$3:AH$8,AH$2,FALSE))),1,TRUE)</f>
        <v>#N/A</v>
      </c>
      <c r="AI34" s="96" t="e">
        <f>VLOOKUP($AG34,INDIRECT(CONCATENATE($CR34,"!",VLOOKUP($CR34,$AG$3:AI$8,AI$2,FALSE))),1,TRUE)</f>
        <v>#N/A</v>
      </c>
      <c r="AJ34" s="96" t="e">
        <f>VLOOKUP($AG34,INDIRECT(CONCATENATE($CR34,"!",VLOOKUP($CR34,$AG$3:AJ$8,AJ$2,FALSE))),1,TRUE)</f>
        <v>#N/A</v>
      </c>
      <c r="AK34" s="96" t="e">
        <f>VLOOKUP($AG34,INDIRECT(CONCATENATE($CR34,"!",VLOOKUP($CR34,$AG$3:AK$8,AK$2,FALSE))),1,TRUE)</f>
        <v>#N/A</v>
      </c>
      <c r="AL34" s="96" t="e">
        <f>VLOOKUP($AG34,INDIRECT(CONCATENATE($CR34,"!",VLOOKUP($CR34,$AG$3:AL$8,AL$2,FALSE))),1,TRUE)</f>
        <v>#N/A</v>
      </c>
      <c r="AM34" s="96" t="e">
        <f>VLOOKUP($AG34,INDIRECT(CONCATENATE($CR34,"!",VLOOKUP($CR34,$AG$3:AM$8,AM$2,FALSE))),1,TRUE)</f>
        <v>#N/A</v>
      </c>
      <c r="AN34" s="96" t="e">
        <f>VLOOKUP($AG34,INDIRECT(CONCATENATE($CR34,"!",VLOOKUP($CR34,$AG$3:AN$8,AN$2,FALSE))),1,TRUE)</f>
        <v>#N/A</v>
      </c>
      <c r="AO34" s="96" t="e">
        <f>VLOOKUP($AG34,INDIRECT(CONCATENATE($CR34,"!",VLOOKUP($CR34,$AG$3:AO$8,AO$2,FALSE))),1,TRUE)</f>
        <v>#N/A</v>
      </c>
      <c r="AP34" s="96" t="e">
        <f>VLOOKUP($AG34,INDIRECT(CONCATENATE($CR34,"!",VLOOKUP($CR34,$AG$3:AP$8,AP$2,FALSE))),1,TRUE)</f>
        <v>#N/A</v>
      </c>
      <c r="AQ34" s="96" t="e">
        <f>VLOOKUP($AG34,INDIRECT(CONCATENATE($CR34,"!",VLOOKUP($CR34,$AG$3:AQ$8,AQ$2,FALSE))),1,TRUE)</f>
        <v>#N/A</v>
      </c>
      <c r="AR34" s="96" t="e">
        <f>VLOOKUP($AG34,INDIRECT(CONCATENATE($CR34,"!",VLOOKUP($CR34,$AG$3:AR$8,AR$2,FALSE))),1,TRUE)</f>
        <v>#N/A</v>
      </c>
      <c r="AS34" s="96" t="e">
        <f>VLOOKUP($AG34,INDIRECT(CONCATENATE($CR34,"!",VLOOKUP($CR34,$AG$3:AS$8,AS$2,FALSE))),1,TRUE)</f>
        <v>#N/A</v>
      </c>
      <c r="AT34" s="96" t="e">
        <f>VLOOKUP($AG34,INDIRECT(CONCATENATE($CR34,"!",VLOOKUP($CR34,$AG$3:AT$8,AT$2,FALSE))),1,TRUE)</f>
        <v>#N/A</v>
      </c>
      <c r="AU34" s="96"/>
      <c r="AV34" s="96"/>
      <c r="AW34" s="96"/>
      <c r="AX34" s="96"/>
      <c r="AY34" s="96"/>
      <c r="AZ34" s="96"/>
      <c r="BA34" s="62">
        <f t="shared" si="46"/>
        <v>1</v>
      </c>
      <c r="BB34" s="58">
        <f t="shared" si="46"/>
        <v>1</v>
      </c>
      <c r="BC34" s="58">
        <f t="shared" si="47"/>
        <v>1</v>
      </c>
      <c r="BD34" s="58">
        <f t="shared" si="47"/>
        <v>1</v>
      </c>
      <c r="BE34" s="58">
        <f t="shared" si="16"/>
        <v>1</v>
      </c>
      <c r="BF34" s="58">
        <f t="shared" si="17"/>
        <v>1</v>
      </c>
      <c r="BG34" s="58">
        <f t="shared" si="18"/>
        <v>1</v>
      </c>
      <c r="BH34" s="58">
        <f t="shared" si="45"/>
        <v>1</v>
      </c>
      <c r="BI34" s="58">
        <f t="shared" si="45"/>
        <v>1</v>
      </c>
      <c r="BJ34" s="58">
        <f t="shared" si="45"/>
        <v>1</v>
      </c>
      <c r="BK34" s="58">
        <f t="shared" si="45"/>
        <v>1</v>
      </c>
      <c r="BL34" s="58">
        <f t="shared" si="45"/>
        <v>1</v>
      </c>
      <c r="BM34" s="58">
        <f t="shared" si="45"/>
        <v>1</v>
      </c>
      <c r="BU34" s="55" t="e">
        <f>HLOOKUP(AE34,$BA$10:BT34,COUNTIF($AE$7:AE34,"&lt;&gt;"&amp;""),FALSE)</f>
        <v>#N/A</v>
      </c>
      <c r="BV34" s="58">
        <f t="shared" si="19"/>
        <v>1</v>
      </c>
      <c r="BW34" s="55" t="str">
        <f t="shared" si="20"/>
        <v/>
      </c>
      <c r="BX34" s="110" t="str">
        <f>IF(OR(AE34=$BB$10,AE34=$BD$10,AE34=$BK$10,AE34=$BL$10,AE34=$BM$10),VLOOKUP(BW34,INDIRECT(CONCATENATE(CR34,"!",HLOOKUP(AE34,$CU$10:CY34,CZ34,FALSE))),1,TRUE),"")</f>
        <v/>
      </c>
      <c r="BY34" s="96" t="e">
        <f t="shared" si="21"/>
        <v>#N/A</v>
      </c>
      <c r="BZ34" s="96" t="e">
        <f t="shared" si="22"/>
        <v>#N/A</v>
      </c>
      <c r="CA34" s="96" t="e">
        <f t="shared" si="23"/>
        <v>#N/A</v>
      </c>
      <c r="CB34" s="96" t="e">
        <f t="shared" si="24"/>
        <v>#N/A</v>
      </c>
      <c r="CC34" s="96" t="e">
        <f t="shared" si="25"/>
        <v>#VALUE!</v>
      </c>
      <c r="CD34" s="63">
        <f>Worksheet!K29</f>
        <v>0</v>
      </c>
      <c r="CE34" s="63">
        <f>Worksheet!L29</f>
        <v>0</v>
      </c>
      <c r="CF34" s="63">
        <f>Worksheet!M29</f>
        <v>0</v>
      </c>
      <c r="CG34" s="63">
        <f>Worksheet!N29</f>
        <v>0</v>
      </c>
      <c r="CH34" s="63">
        <f>Worksheet!O29</f>
        <v>0</v>
      </c>
      <c r="CI34" s="126" t="e">
        <f t="shared" si="26"/>
        <v>#VALUE!</v>
      </c>
      <c r="CJ34" s="126" t="e">
        <f t="shared" si="27"/>
        <v>#VALUE!</v>
      </c>
      <c r="CK34" s="126" t="e">
        <f t="shared" si="28"/>
        <v>#VALUE!</v>
      </c>
      <c r="CL34" s="126" t="e">
        <f t="shared" si="29"/>
        <v>#VALUE!</v>
      </c>
      <c r="CM34" s="126" t="e">
        <f t="shared" si="30"/>
        <v>#VALUE!</v>
      </c>
      <c r="CN34" s="96" t="e">
        <f t="shared" si="42"/>
        <v>#N/A</v>
      </c>
      <c r="CO34" s="97">
        <f>Worksheet!Q29</f>
        <v>0</v>
      </c>
      <c r="CP34" t="str">
        <f t="shared" si="32"/>
        <v>1</v>
      </c>
      <c r="CQ34" s="108" t="e">
        <f t="shared" si="43"/>
        <v>#N/A</v>
      </c>
      <c r="CR34" t="str">
        <f t="shared" si="34"/>
        <v>Standard1</v>
      </c>
      <c r="CT34" s="104" t="str">
        <f t="shared" si="44"/>
        <v>$B$4:$P$807</v>
      </c>
      <c r="CU34" s="96" t="str">
        <f>VLOOKUP($CR34,$CT$3:CU$8,2,FALSE)</f>
        <v>$I$189:$I$348</v>
      </c>
      <c r="CV34" s="96" t="str">
        <f>VLOOKUP($CR34,$CT$3:CV$8,3,FALSE)</f>
        <v>$I$349:$I$538</v>
      </c>
      <c r="CW34" s="96" t="str">
        <f>VLOOKUP($CR34,$CT$3:CW$8,4,FALSE)</f>
        <v>$I$539:$I$609</v>
      </c>
      <c r="CX34" s="96" t="str">
        <f>VLOOKUP($CR34,$CT$3:CX$8,5,FALSE)</f>
        <v>$I$610:$I$659</v>
      </c>
      <c r="CY34" s="96" t="str">
        <f>VLOOKUP($CR34,$CT$3:CY$8,6,FALSE)</f>
        <v>$I$660:$I$719</v>
      </c>
      <c r="CZ34">
        <f>COUNTIF($CU$10:CU34,"&lt;&gt;"&amp;"")</f>
        <v>25</v>
      </c>
      <c r="DB34" t="str">
        <f t="shared" si="4"/>
        <v/>
      </c>
      <c r="DC34" t="e">
        <f t="shared" si="5"/>
        <v>#N/A</v>
      </c>
    </row>
    <row r="35" spans="17:107" x14ac:dyDescent="0.25">
      <c r="Q35" s="58" t="e">
        <f t="shared" si="36"/>
        <v>#N/A</v>
      </c>
      <c r="R35" t="str">
        <f>IF(Worksheet!I30=$S$2,$S$2,IF(Worksheet!I30=$S$3,$S$3,$S$1))</f>
        <v>5502A</v>
      </c>
      <c r="S35" s="59" t="str">
        <f t="shared" si="1"/>
        <v>*</v>
      </c>
      <c r="T35" s="55" t="e">
        <f t="shared" si="37"/>
        <v>#N/A</v>
      </c>
      <c r="U35" s="60">
        <f>IF(Worksheet!S30="%",ABS(Worksheet!Z30),ABS(Worksheet!U30))</f>
        <v>0</v>
      </c>
      <c r="V35" s="127">
        <f>IF(Worksheet!S30="%",Worksheet!AA30,Worksheet!S30)</f>
        <v>0</v>
      </c>
      <c r="W35" s="60" t="str">
        <f>IF(Worksheet!S30="%","",IF(Worksheet!Z30&lt;&gt;"",Worksheet!Z30,""))</f>
        <v/>
      </c>
      <c r="X35" s="60" t="str">
        <f>IF(Worksheet!S30="%","",IF(Worksheet!AA30&lt;&gt;"",Worksheet!AA30,""))</f>
        <v/>
      </c>
      <c r="Y35" s="58" t="str">
        <f t="shared" si="38"/>
        <v/>
      </c>
      <c r="Z35" s="58" t="str">
        <f t="shared" si="39"/>
        <v>0</v>
      </c>
      <c r="AA35" s="58" t="str">
        <f t="shared" si="40"/>
        <v>DC</v>
      </c>
      <c r="AB35" s="58" t="str">
        <f t="shared" si="11"/>
        <v>DC0</v>
      </c>
      <c r="AC35" s="58" t="str">
        <f>IF(Worksheet!H30&lt;&gt;"",Worksheet!H30,"")</f>
        <v/>
      </c>
      <c r="AD35" s="58" t="str">
        <f t="shared" si="2"/>
        <v/>
      </c>
      <c r="AE35" s="109" t="str">
        <f t="shared" si="12"/>
        <v>DC0</v>
      </c>
      <c r="AF35" s="109" t="e">
        <f>HLOOKUP(AE35,$AH$10:AZ35,COUNTIF($AE$7:AE35,"&lt;&gt;"&amp;""),FALSE)</f>
        <v>#N/A</v>
      </c>
      <c r="AG35" s="66" t="e">
        <f t="shared" si="41"/>
        <v>#N/A</v>
      </c>
      <c r="AH35" s="96" t="e">
        <f>VLOOKUP($AG35,INDIRECT(CONCATENATE($CR35,"!",VLOOKUP($CR35,$AG$3:AH$8,AH$2,FALSE))),1,TRUE)</f>
        <v>#N/A</v>
      </c>
      <c r="AI35" s="96" t="e">
        <f>VLOOKUP($AG35,INDIRECT(CONCATENATE($CR35,"!",VLOOKUP($CR35,$AG$3:AI$8,AI$2,FALSE))),1,TRUE)</f>
        <v>#N/A</v>
      </c>
      <c r="AJ35" s="96" t="e">
        <f>VLOOKUP($AG35,INDIRECT(CONCATENATE($CR35,"!",VLOOKUP($CR35,$AG$3:AJ$8,AJ$2,FALSE))),1,TRUE)</f>
        <v>#N/A</v>
      </c>
      <c r="AK35" s="96" t="e">
        <f>VLOOKUP($AG35,INDIRECT(CONCATENATE($CR35,"!",VLOOKUP($CR35,$AG$3:AK$8,AK$2,FALSE))),1,TRUE)</f>
        <v>#N/A</v>
      </c>
      <c r="AL35" s="96" t="e">
        <f>VLOOKUP($AG35,INDIRECT(CONCATENATE($CR35,"!",VLOOKUP($CR35,$AG$3:AL$8,AL$2,FALSE))),1,TRUE)</f>
        <v>#N/A</v>
      </c>
      <c r="AM35" s="96" t="e">
        <f>VLOOKUP($AG35,INDIRECT(CONCATENATE($CR35,"!",VLOOKUP($CR35,$AG$3:AM$8,AM$2,FALSE))),1,TRUE)</f>
        <v>#N/A</v>
      </c>
      <c r="AN35" s="96" t="e">
        <f>VLOOKUP($AG35,INDIRECT(CONCATENATE($CR35,"!",VLOOKUP($CR35,$AG$3:AN$8,AN$2,FALSE))),1,TRUE)</f>
        <v>#N/A</v>
      </c>
      <c r="AO35" s="96" t="e">
        <f>VLOOKUP($AG35,INDIRECT(CONCATENATE($CR35,"!",VLOOKUP($CR35,$AG$3:AO$8,AO$2,FALSE))),1,TRUE)</f>
        <v>#N/A</v>
      </c>
      <c r="AP35" s="96" t="e">
        <f>VLOOKUP($AG35,INDIRECT(CONCATENATE($CR35,"!",VLOOKUP($CR35,$AG$3:AP$8,AP$2,FALSE))),1,TRUE)</f>
        <v>#N/A</v>
      </c>
      <c r="AQ35" s="96" t="e">
        <f>VLOOKUP($AG35,INDIRECT(CONCATENATE($CR35,"!",VLOOKUP($CR35,$AG$3:AQ$8,AQ$2,FALSE))),1,TRUE)</f>
        <v>#N/A</v>
      </c>
      <c r="AR35" s="96" t="e">
        <f>VLOOKUP($AG35,INDIRECT(CONCATENATE($CR35,"!",VLOOKUP($CR35,$AG$3:AR$8,AR$2,FALSE))),1,TRUE)</f>
        <v>#N/A</v>
      </c>
      <c r="AS35" s="96" t="e">
        <f>VLOOKUP($AG35,INDIRECT(CONCATENATE($CR35,"!",VLOOKUP($CR35,$AG$3:AS$8,AS$2,FALSE))),1,TRUE)</f>
        <v>#N/A</v>
      </c>
      <c r="AT35" s="96" t="e">
        <f>VLOOKUP($AG35,INDIRECT(CONCATENATE($CR35,"!",VLOOKUP($CR35,$AG$3:AT$8,AT$2,FALSE))),1,TRUE)</f>
        <v>#N/A</v>
      </c>
      <c r="AU35" s="96"/>
      <c r="AV35" s="96"/>
      <c r="AW35" s="96"/>
      <c r="AX35" s="96"/>
      <c r="AY35" s="96"/>
      <c r="AZ35" s="96"/>
      <c r="BA35" s="62">
        <f t="shared" si="46"/>
        <v>1</v>
      </c>
      <c r="BB35" s="58">
        <f t="shared" si="46"/>
        <v>1</v>
      </c>
      <c r="BC35" s="58">
        <f t="shared" si="47"/>
        <v>1</v>
      </c>
      <c r="BD35" s="58">
        <f t="shared" si="47"/>
        <v>1</v>
      </c>
      <c r="BE35" s="58">
        <f t="shared" si="16"/>
        <v>1</v>
      </c>
      <c r="BF35" s="58">
        <f t="shared" si="17"/>
        <v>1</v>
      </c>
      <c r="BG35" s="58">
        <f t="shared" si="18"/>
        <v>1</v>
      </c>
      <c r="BH35" s="58">
        <f t="shared" si="45"/>
        <v>1</v>
      </c>
      <c r="BI35" s="58">
        <f t="shared" si="45"/>
        <v>1</v>
      </c>
      <c r="BJ35" s="58">
        <f t="shared" si="45"/>
        <v>1</v>
      </c>
      <c r="BK35" s="58">
        <f t="shared" si="45"/>
        <v>1</v>
      </c>
      <c r="BL35" s="58">
        <f t="shared" si="45"/>
        <v>1</v>
      </c>
      <c r="BM35" s="58">
        <f t="shared" si="45"/>
        <v>1</v>
      </c>
      <c r="BU35" s="55" t="e">
        <f>HLOOKUP(AE35,$BA$10:BT35,COUNTIF($AE$7:AE35,"&lt;&gt;"&amp;""),FALSE)</f>
        <v>#N/A</v>
      </c>
      <c r="BV35" s="58">
        <f t="shared" si="19"/>
        <v>1</v>
      </c>
      <c r="BW35" s="55" t="str">
        <f t="shared" si="20"/>
        <v/>
      </c>
      <c r="BX35" s="110" t="str">
        <f>IF(OR(AE35=$BB$10,AE35=$BD$10,AE35=$BK$10,AE35=$BL$10,AE35=$BM$10),VLOOKUP(BW35,INDIRECT(CONCATENATE(CR35,"!",HLOOKUP(AE35,$CU$10:CY35,CZ35,FALSE))),1,TRUE),"")</f>
        <v/>
      </c>
      <c r="BY35" s="96" t="e">
        <f t="shared" si="21"/>
        <v>#N/A</v>
      </c>
      <c r="BZ35" s="96" t="e">
        <f t="shared" si="22"/>
        <v>#N/A</v>
      </c>
      <c r="CA35" s="96" t="e">
        <f t="shared" si="23"/>
        <v>#N/A</v>
      </c>
      <c r="CB35" s="96" t="e">
        <f t="shared" si="24"/>
        <v>#N/A</v>
      </c>
      <c r="CC35" s="96" t="e">
        <f t="shared" si="25"/>
        <v>#VALUE!</v>
      </c>
      <c r="CD35" s="63">
        <f>Worksheet!K30</f>
        <v>0</v>
      </c>
      <c r="CE35" s="63">
        <f>Worksheet!L30</f>
        <v>0</v>
      </c>
      <c r="CF35" s="63">
        <f>Worksheet!M30</f>
        <v>0</v>
      </c>
      <c r="CG35" s="63">
        <f>Worksheet!N30</f>
        <v>0</v>
      </c>
      <c r="CH35" s="63">
        <f>Worksheet!O30</f>
        <v>0</v>
      </c>
      <c r="CI35" s="126" t="e">
        <f t="shared" si="26"/>
        <v>#VALUE!</v>
      </c>
      <c r="CJ35" s="126" t="e">
        <f t="shared" si="27"/>
        <v>#VALUE!</v>
      </c>
      <c r="CK35" s="126" t="e">
        <f t="shared" si="28"/>
        <v>#VALUE!</v>
      </c>
      <c r="CL35" s="126" t="e">
        <f t="shared" si="29"/>
        <v>#VALUE!</v>
      </c>
      <c r="CM35" s="126" t="e">
        <f t="shared" si="30"/>
        <v>#VALUE!</v>
      </c>
      <c r="CN35" s="96" t="e">
        <f t="shared" si="42"/>
        <v>#N/A</v>
      </c>
      <c r="CO35" s="97">
        <f>Worksheet!Q30</f>
        <v>0</v>
      </c>
      <c r="CP35" t="str">
        <f t="shared" si="32"/>
        <v>1</v>
      </c>
      <c r="CQ35" s="108" t="e">
        <f t="shared" si="43"/>
        <v>#N/A</v>
      </c>
      <c r="CR35" t="str">
        <f t="shared" si="34"/>
        <v>Standard1</v>
      </c>
      <c r="CT35" s="104" t="str">
        <f t="shared" si="44"/>
        <v>$B$4:$P$807</v>
      </c>
      <c r="CU35" s="96" t="str">
        <f>VLOOKUP($CR35,$CT$3:CU$8,2,FALSE)</f>
        <v>$I$189:$I$348</v>
      </c>
      <c r="CV35" s="96" t="str">
        <f>VLOOKUP($CR35,$CT$3:CV$8,3,FALSE)</f>
        <v>$I$349:$I$538</v>
      </c>
      <c r="CW35" s="96" t="str">
        <f>VLOOKUP($CR35,$CT$3:CW$8,4,FALSE)</f>
        <v>$I$539:$I$609</v>
      </c>
      <c r="CX35" s="96" t="str">
        <f>VLOOKUP($CR35,$CT$3:CX$8,5,FALSE)</f>
        <v>$I$610:$I$659</v>
      </c>
      <c r="CY35" s="96" t="str">
        <f>VLOOKUP($CR35,$CT$3:CY$8,6,FALSE)</f>
        <v>$I$660:$I$719</v>
      </c>
      <c r="CZ35">
        <f>COUNTIF($CU$10:CU35,"&lt;&gt;"&amp;"")</f>
        <v>26</v>
      </c>
      <c r="DB35" t="str">
        <f t="shared" si="4"/>
        <v/>
      </c>
      <c r="DC35" t="e">
        <f t="shared" si="5"/>
        <v>#N/A</v>
      </c>
    </row>
    <row r="36" spans="17:107" x14ac:dyDescent="0.25">
      <c r="Q36" s="58" t="e">
        <f t="shared" si="36"/>
        <v>#N/A</v>
      </c>
      <c r="R36" t="str">
        <f>IF(Worksheet!I31=$S$2,$S$2,IF(Worksheet!I31=$S$3,$S$3,$S$1))</f>
        <v>5502A</v>
      </c>
      <c r="S36" s="59" t="str">
        <f t="shared" si="1"/>
        <v>*</v>
      </c>
      <c r="T36" s="55" t="e">
        <f t="shared" si="37"/>
        <v>#N/A</v>
      </c>
      <c r="U36" s="60">
        <f>IF(Worksheet!S31="%",ABS(Worksheet!Z31),ABS(Worksheet!U31))</f>
        <v>0</v>
      </c>
      <c r="V36" s="127">
        <f>IF(Worksheet!S31="%",Worksheet!AA31,Worksheet!S31)</f>
        <v>0</v>
      </c>
      <c r="W36" s="60" t="str">
        <f>IF(Worksheet!S31="%","",IF(Worksheet!Z31&lt;&gt;"",Worksheet!Z31,""))</f>
        <v/>
      </c>
      <c r="X36" s="60" t="str">
        <f>IF(Worksheet!S31="%","",IF(Worksheet!AA31&lt;&gt;"",Worksheet!AA31,""))</f>
        <v/>
      </c>
      <c r="Y36" s="58" t="str">
        <f t="shared" si="38"/>
        <v/>
      </c>
      <c r="Z36" s="58" t="str">
        <f t="shared" si="39"/>
        <v>0</v>
      </c>
      <c r="AA36" s="58" t="str">
        <f t="shared" si="40"/>
        <v>DC</v>
      </c>
      <c r="AB36" s="58" t="str">
        <f t="shared" si="11"/>
        <v>DC0</v>
      </c>
      <c r="AC36" s="58" t="str">
        <f>IF(Worksheet!H31&lt;&gt;"",Worksheet!H31,"")</f>
        <v/>
      </c>
      <c r="AD36" s="58" t="str">
        <f t="shared" si="2"/>
        <v/>
      </c>
      <c r="AE36" s="109" t="str">
        <f t="shared" si="12"/>
        <v>DC0</v>
      </c>
      <c r="AF36" s="109" t="e">
        <f>HLOOKUP(AE36,$AH$10:AZ36,COUNTIF($AE$7:AE36,"&lt;&gt;"&amp;""),FALSE)</f>
        <v>#N/A</v>
      </c>
      <c r="AG36" s="66" t="e">
        <f t="shared" si="41"/>
        <v>#N/A</v>
      </c>
      <c r="AH36" s="96" t="e">
        <f>VLOOKUP($AG36,INDIRECT(CONCATENATE($CR36,"!",VLOOKUP($CR36,$AG$3:AH$8,AH$2,FALSE))),1,TRUE)</f>
        <v>#N/A</v>
      </c>
      <c r="AI36" s="96" t="e">
        <f>VLOOKUP($AG36,INDIRECT(CONCATENATE($CR36,"!",VLOOKUP($CR36,$AG$3:AI$8,AI$2,FALSE))),1,TRUE)</f>
        <v>#N/A</v>
      </c>
      <c r="AJ36" s="96" t="e">
        <f>VLOOKUP($AG36,INDIRECT(CONCATENATE($CR36,"!",VLOOKUP($CR36,$AG$3:AJ$8,AJ$2,FALSE))),1,TRUE)</f>
        <v>#N/A</v>
      </c>
      <c r="AK36" s="96" t="e">
        <f>VLOOKUP($AG36,INDIRECT(CONCATENATE($CR36,"!",VLOOKUP($CR36,$AG$3:AK$8,AK$2,FALSE))),1,TRUE)</f>
        <v>#N/A</v>
      </c>
      <c r="AL36" s="96" t="e">
        <f>VLOOKUP($AG36,INDIRECT(CONCATENATE($CR36,"!",VLOOKUP($CR36,$AG$3:AL$8,AL$2,FALSE))),1,TRUE)</f>
        <v>#N/A</v>
      </c>
      <c r="AM36" s="96" t="e">
        <f>VLOOKUP($AG36,INDIRECT(CONCATENATE($CR36,"!",VLOOKUP($CR36,$AG$3:AM$8,AM$2,FALSE))),1,TRUE)</f>
        <v>#N/A</v>
      </c>
      <c r="AN36" s="96" t="e">
        <f>VLOOKUP($AG36,INDIRECT(CONCATENATE($CR36,"!",VLOOKUP($CR36,$AG$3:AN$8,AN$2,FALSE))),1,TRUE)</f>
        <v>#N/A</v>
      </c>
      <c r="AO36" s="96" t="e">
        <f>VLOOKUP($AG36,INDIRECT(CONCATENATE($CR36,"!",VLOOKUP($CR36,$AG$3:AO$8,AO$2,FALSE))),1,TRUE)</f>
        <v>#N/A</v>
      </c>
      <c r="AP36" s="96" t="e">
        <f>VLOOKUP($AG36,INDIRECT(CONCATENATE($CR36,"!",VLOOKUP($CR36,$AG$3:AP$8,AP$2,FALSE))),1,TRUE)</f>
        <v>#N/A</v>
      </c>
      <c r="AQ36" s="96" t="e">
        <f>VLOOKUP($AG36,INDIRECT(CONCATENATE($CR36,"!",VLOOKUP($CR36,$AG$3:AQ$8,AQ$2,FALSE))),1,TRUE)</f>
        <v>#N/A</v>
      </c>
      <c r="AR36" s="96" t="e">
        <f>VLOOKUP($AG36,INDIRECT(CONCATENATE($CR36,"!",VLOOKUP($CR36,$AG$3:AR$8,AR$2,FALSE))),1,TRUE)</f>
        <v>#N/A</v>
      </c>
      <c r="AS36" s="96" t="e">
        <f>VLOOKUP($AG36,INDIRECT(CONCATENATE($CR36,"!",VLOOKUP($CR36,$AG$3:AS$8,AS$2,FALSE))),1,TRUE)</f>
        <v>#N/A</v>
      </c>
      <c r="AT36" s="96" t="e">
        <f>VLOOKUP($AG36,INDIRECT(CONCATENATE($CR36,"!",VLOOKUP($CR36,$AG$3:AT$8,AT$2,FALSE))),1,TRUE)</f>
        <v>#N/A</v>
      </c>
      <c r="AU36" s="96"/>
      <c r="AV36" s="96"/>
      <c r="AW36" s="96"/>
      <c r="AX36" s="96"/>
      <c r="AY36" s="96"/>
      <c r="AZ36" s="96"/>
      <c r="BA36" s="62">
        <f t="shared" si="46"/>
        <v>1</v>
      </c>
      <c r="BB36" s="58">
        <f t="shared" si="46"/>
        <v>1</v>
      </c>
      <c r="BC36" s="58">
        <f t="shared" si="47"/>
        <v>1</v>
      </c>
      <c r="BD36" s="58">
        <f t="shared" si="47"/>
        <v>1</v>
      </c>
      <c r="BE36" s="58">
        <f t="shared" si="16"/>
        <v>1</v>
      </c>
      <c r="BF36" s="58">
        <f t="shared" si="17"/>
        <v>1</v>
      </c>
      <c r="BG36" s="58">
        <f t="shared" si="18"/>
        <v>1</v>
      </c>
      <c r="BH36" s="58">
        <f t="shared" si="45"/>
        <v>1</v>
      </c>
      <c r="BI36" s="58">
        <f t="shared" si="45"/>
        <v>1</v>
      </c>
      <c r="BJ36" s="58">
        <f t="shared" si="45"/>
        <v>1</v>
      </c>
      <c r="BK36" s="58">
        <f t="shared" si="45"/>
        <v>1</v>
      </c>
      <c r="BL36" s="58">
        <f t="shared" si="45"/>
        <v>1</v>
      </c>
      <c r="BM36" s="58">
        <f t="shared" si="45"/>
        <v>1</v>
      </c>
      <c r="BU36" s="55" t="e">
        <f>HLOOKUP(AE36,$BA$10:BT36,COUNTIF($AE$7:AE36,"&lt;&gt;"&amp;""),FALSE)</f>
        <v>#N/A</v>
      </c>
      <c r="BV36" s="58">
        <f t="shared" si="19"/>
        <v>1</v>
      </c>
      <c r="BW36" s="55" t="str">
        <f t="shared" si="20"/>
        <v/>
      </c>
      <c r="BX36" s="110" t="str">
        <f>IF(OR(AE36=$BB$10,AE36=$BD$10,AE36=$BK$10,AE36=$BL$10,AE36=$BM$10),VLOOKUP(BW36,INDIRECT(CONCATENATE(CR36,"!",HLOOKUP(AE36,$CU$10:CY36,CZ36,FALSE))),1,TRUE),"")</f>
        <v/>
      </c>
      <c r="BY36" s="96" t="e">
        <f t="shared" si="21"/>
        <v>#N/A</v>
      </c>
      <c r="BZ36" s="96" t="e">
        <f t="shared" si="22"/>
        <v>#N/A</v>
      </c>
      <c r="CA36" s="96" t="e">
        <f t="shared" si="23"/>
        <v>#N/A</v>
      </c>
      <c r="CB36" s="96" t="e">
        <f t="shared" si="24"/>
        <v>#N/A</v>
      </c>
      <c r="CC36" s="96" t="e">
        <f t="shared" si="25"/>
        <v>#VALUE!</v>
      </c>
      <c r="CD36" s="63">
        <f>Worksheet!K31</f>
        <v>0</v>
      </c>
      <c r="CE36" s="63">
        <f>Worksheet!L31</f>
        <v>0</v>
      </c>
      <c r="CF36" s="63">
        <f>Worksheet!M31</f>
        <v>0</v>
      </c>
      <c r="CG36" s="63">
        <f>Worksheet!N31</f>
        <v>0</v>
      </c>
      <c r="CH36" s="63">
        <f>Worksheet!O31</f>
        <v>0</v>
      </c>
      <c r="CI36" s="126" t="e">
        <f t="shared" si="26"/>
        <v>#VALUE!</v>
      </c>
      <c r="CJ36" s="126" t="e">
        <f t="shared" si="27"/>
        <v>#VALUE!</v>
      </c>
      <c r="CK36" s="126" t="e">
        <f t="shared" si="28"/>
        <v>#VALUE!</v>
      </c>
      <c r="CL36" s="126" t="e">
        <f t="shared" si="29"/>
        <v>#VALUE!</v>
      </c>
      <c r="CM36" s="126" t="e">
        <f t="shared" si="30"/>
        <v>#VALUE!</v>
      </c>
      <c r="CN36" s="96" t="e">
        <f t="shared" si="42"/>
        <v>#N/A</v>
      </c>
      <c r="CO36" s="97">
        <f>Worksheet!Q31</f>
        <v>0</v>
      </c>
      <c r="CP36" t="str">
        <f t="shared" si="32"/>
        <v>1</v>
      </c>
      <c r="CQ36" s="108" t="e">
        <f t="shared" si="43"/>
        <v>#N/A</v>
      </c>
      <c r="CR36" t="str">
        <f t="shared" si="34"/>
        <v>Standard1</v>
      </c>
      <c r="CT36" s="104" t="str">
        <f t="shared" si="44"/>
        <v>$B$4:$P$807</v>
      </c>
      <c r="CU36" s="96" t="str">
        <f>VLOOKUP($CR36,$CT$3:CU$8,2,FALSE)</f>
        <v>$I$189:$I$348</v>
      </c>
      <c r="CV36" s="96" t="str">
        <f>VLOOKUP($CR36,$CT$3:CV$8,3,FALSE)</f>
        <v>$I$349:$I$538</v>
      </c>
      <c r="CW36" s="96" t="str">
        <f>VLOOKUP($CR36,$CT$3:CW$8,4,FALSE)</f>
        <v>$I$539:$I$609</v>
      </c>
      <c r="CX36" s="96" t="str">
        <f>VLOOKUP($CR36,$CT$3:CX$8,5,FALSE)</f>
        <v>$I$610:$I$659</v>
      </c>
      <c r="CY36" s="96" t="str">
        <f>VLOOKUP($CR36,$CT$3:CY$8,6,FALSE)</f>
        <v>$I$660:$I$719</v>
      </c>
      <c r="CZ36">
        <f>COUNTIF($CU$10:CU36,"&lt;&gt;"&amp;"")</f>
        <v>27</v>
      </c>
      <c r="DB36" t="str">
        <f t="shared" si="4"/>
        <v/>
      </c>
      <c r="DC36" t="e">
        <f t="shared" si="5"/>
        <v>#N/A</v>
      </c>
    </row>
    <row r="37" spans="17:107" x14ac:dyDescent="0.25">
      <c r="Q37" s="58" t="e">
        <f t="shared" si="36"/>
        <v>#N/A</v>
      </c>
      <c r="R37" t="str">
        <f>IF(Worksheet!I32=$S$2,$S$2,IF(Worksheet!I32=$S$3,$S$3,$S$1))</f>
        <v>5502A</v>
      </c>
      <c r="S37" s="59" t="str">
        <f t="shared" si="1"/>
        <v>*</v>
      </c>
      <c r="T37" s="55" t="e">
        <f t="shared" si="37"/>
        <v>#N/A</v>
      </c>
      <c r="U37" s="60">
        <f>IF(Worksheet!S32="%",ABS(Worksheet!Z32),ABS(Worksheet!U32))</f>
        <v>0</v>
      </c>
      <c r="V37" s="127">
        <f>IF(Worksheet!S32="%",Worksheet!AA32,Worksheet!S32)</f>
        <v>0</v>
      </c>
      <c r="W37" s="60" t="str">
        <f>IF(Worksheet!S32="%","",IF(Worksheet!Z32&lt;&gt;"",Worksheet!Z32,""))</f>
        <v/>
      </c>
      <c r="X37" s="60" t="str">
        <f>IF(Worksheet!S32="%","",IF(Worksheet!AA32&lt;&gt;"",Worksheet!AA32,""))</f>
        <v/>
      </c>
      <c r="Y37" s="58" t="str">
        <f t="shared" si="38"/>
        <v/>
      </c>
      <c r="Z37" s="58" t="str">
        <f t="shared" si="39"/>
        <v>0</v>
      </c>
      <c r="AA37" s="58" t="str">
        <f t="shared" si="40"/>
        <v>DC</v>
      </c>
      <c r="AB37" s="58" t="str">
        <f t="shared" si="11"/>
        <v>DC0</v>
      </c>
      <c r="AC37" s="58" t="str">
        <f>IF(Worksheet!H32&lt;&gt;"",Worksheet!H32,"")</f>
        <v/>
      </c>
      <c r="AD37" s="58" t="str">
        <f t="shared" si="2"/>
        <v/>
      </c>
      <c r="AE37" s="109" t="str">
        <f t="shared" si="12"/>
        <v>DC0</v>
      </c>
      <c r="AF37" s="109" t="e">
        <f>HLOOKUP(AE37,$AH$10:AZ37,COUNTIF($AE$7:AE37,"&lt;&gt;"&amp;""),FALSE)</f>
        <v>#N/A</v>
      </c>
      <c r="AG37" s="66" t="e">
        <f t="shared" si="41"/>
        <v>#N/A</v>
      </c>
      <c r="AH37" s="96" t="e">
        <f>VLOOKUP($AG37,INDIRECT(CONCATENATE($CR37,"!",VLOOKUP($CR37,$AG$3:AH$8,AH$2,FALSE))),1,TRUE)</f>
        <v>#N/A</v>
      </c>
      <c r="AI37" s="96" t="e">
        <f>VLOOKUP($AG37,INDIRECT(CONCATENATE($CR37,"!",VLOOKUP($CR37,$AG$3:AI$8,AI$2,FALSE))),1,TRUE)</f>
        <v>#N/A</v>
      </c>
      <c r="AJ37" s="96" t="e">
        <f>VLOOKUP($AG37,INDIRECT(CONCATENATE($CR37,"!",VLOOKUP($CR37,$AG$3:AJ$8,AJ$2,FALSE))),1,TRUE)</f>
        <v>#N/A</v>
      </c>
      <c r="AK37" s="96" t="e">
        <f>VLOOKUP($AG37,INDIRECT(CONCATENATE($CR37,"!",VLOOKUP($CR37,$AG$3:AK$8,AK$2,FALSE))),1,TRUE)</f>
        <v>#N/A</v>
      </c>
      <c r="AL37" s="96" t="e">
        <f>VLOOKUP($AG37,INDIRECT(CONCATENATE($CR37,"!",VLOOKUP($CR37,$AG$3:AL$8,AL$2,FALSE))),1,TRUE)</f>
        <v>#N/A</v>
      </c>
      <c r="AM37" s="96" t="e">
        <f>VLOOKUP($AG37,INDIRECT(CONCATENATE($CR37,"!",VLOOKUP($CR37,$AG$3:AM$8,AM$2,FALSE))),1,TRUE)</f>
        <v>#N/A</v>
      </c>
      <c r="AN37" s="96" t="e">
        <f>VLOOKUP($AG37,INDIRECT(CONCATENATE($CR37,"!",VLOOKUP($CR37,$AG$3:AN$8,AN$2,FALSE))),1,TRUE)</f>
        <v>#N/A</v>
      </c>
      <c r="AO37" s="96" t="e">
        <f>VLOOKUP($AG37,INDIRECT(CONCATENATE($CR37,"!",VLOOKUP($CR37,$AG$3:AO$8,AO$2,FALSE))),1,TRUE)</f>
        <v>#N/A</v>
      </c>
      <c r="AP37" s="96" t="e">
        <f>VLOOKUP($AG37,INDIRECT(CONCATENATE($CR37,"!",VLOOKUP($CR37,$AG$3:AP$8,AP$2,FALSE))),1,TRUE)</f>
        <v>#N/A</v>
      </c>
      <c r="AQ37" s="96" t="e">
        <f>VLOOKUP($AG37,INDIRECT(CONCATENATE($CR37,"!",VLOOKUP($CR37,$AG$3:AQ$8,AQ$2,FALSE))),1,TRUE)</f>
        <v>#N/A</v>
      </c>
      <c r="AR37" s="96" t="e">
        <f>VLOOKUP($AG37,INDIRECT(CONCATENATE($CR37,"!",VLOOKUP($CR37,$AG$3:AR$8,AR$2,FALSE))),1,TRUE)</f>
        <v>#N/A</v>
      </c>
      <c r="AS37" s="96" t="e">
        <f>VLOOKUP($AG37,INDIRECT(CONCATENATE($CR37,"!",VLOOKUP($CR37,$AG$3:AS$8,AS$2,FALSE))),1,TRUE)</f>
        <v>#N/A</v>
      </c>
      <c r="AT37" s="96" t="e">
        <f>VLOOKUP($AG37,INDIRECT(CONCATENATE($CR37,"!",VLOOKUP($CR37,$AG$3:AT$8,AT$2,FALSE))),1,TRUE)</f>
        <v>#N/A</v>
      </c>
      <c r="AU37" s="96"/>
      <c r="AV37" s="96"/>
      <c r="AW37" s="96"/>
      <c r="AX37" s="96"/>
      <c r="AY37" s="96"/>
      <c r="AZ37" s="96"/>
      <c r="BA37" s="62">
        <f t="shared" si="46"/>
        <v>1</v>
      </c>
      <c r="BB37" s="58">
        <f t="shared" si="46"/>
        <v>1</v>
      </c>
      <c r="BC37" s="58">
        <f t="shared" si="47"/>
        <v>1</v>
      </c>
      <c r="BD37" s="58">
        <f t="shared" si="47"/>
        <v>1</v>
      </c>
      <c r="BE37" s="58">
        <f t="shared" si="16"/>
        <v>1</v>
      </c>
      <c r="BF37" s="58">
        <f t="shared" si="17"/>
        <v>1</v>
      </c>
      <c r="BG37" s="58">
        <f t="shared" si="18"/>
        <v>1</v>
      </c>
      <c r="BH37" s="58">
        <f t="shared" si="45"/>
        <v>1</v>
      </c>
      <c r="BI37" s="58">
        <f t="shared" si="45"/>
        <v>1</v>
      </c>
      <c r="BJ37" s="58">
        <f t="shared" si="45"/>
        <v>1</v>
      </c>
      <c r="BK37" s="58">
        <f t="shared" si="45"/>
        <v>1</v>
      </c>
      <c r="BL37" s="58">
        <f t="shared" si="45"/>
        <v>1</v>
      </c>
      <c r="BM37" s="58">
        <f t="shared" si="45"/>
        <v>1</v>
      </c>
      <c r="BU37" s="55" t="e">
        <f>HLOOKUP(AE37,$BA$10:BT37,COUNTIF($AE$7:AE37,"&lt;&gt;"&amp;""),FALSE)</f>
        <v>#N/A</v>
      </c>
      <c r="BV37" s="58">
        <f t="shared" si="19"/>
        <v>1</v>
      </c>
      <c r="BW37" s="55" t="str">
        <f t="shared" si="20"/>
        <v/>
      </c>
      <c r="BX37" s="110" t="str">
        <f>IF(OR(AE37=$BB$10,AE37=$BD$10,AE37=$BK$10,AE37=$BL$10,AE37=$BM$10),VLOOKUP(BW37,INDIRECT(CONCATENATE(CR37,"!",HLOOKUP(AE37,$CU$10:CY37,CZ37,FALSE))),1,TRUE),"")</f>
        <v/>
      </c>
      <c r="BY37" s="96" t="e">
        <f t="shared" si="21"/>
        <v>#N/A</v>
      </c>
      <c r="BZ37" s="96" t="e">
        <f t="shared" si="22"/>
        <v>#N/A</v>
      </c>
      <c r="CA37" s="96" t="e">
        <f t="shared" si="23"/>
        <v>#N/A</v>
      </c>
      <c r="CB37" s="96" t="e">
        <f t="shared" si="24"/>
        <v>#N/A</v>
      </c>
      <c r="CC37" s="96" t="e">
        <f t="shared" si="25"/>
        <v>#VALUE!</v>
      </c>
      <c r="CD37" s="63">
        <f>Worksheet!K32</f>
        <v>0</v>
      </c>
      <c r="CE37" s="63">
        <f>Worksheet!L32</f>
        <v>0</v>
      </c>
      <c r="CF37" s="63">
        <f>Worksheet!M32</f>
        <v>0</v>
      </c>
      <c r="CG37" s="63">
        <f>Worksheet!N32</f>
        <v>0</v>
      </c>
      <c r="CH37" s="63">
        <f>Worksheet!O32</f>
        <v>0</v>
      </c>
      <c r="CI37" s="126" t="e">
        <f t="shared" si="26"/>
        <v>#VALUE!</v>
      </c>
      <c r="CJ37" s="126" t="e">
        <f t="shared" si="27"/>
        <v>#VALUE!</v>
      </c>
      <c r="CK37" s="126" t="e">
        <f t="shared" si="28"/>
        <v>#VALUE!</v>
      </c>
      <c r="CL37" s="126" t="e">
        <f t="shared" si="29"/>
        <v>#VALUE!</v>
      </c>
      <c r="CM37" s="126" t="e">
        <f t="shared" si="30"/>
        <v>#VALUE!</v>
      </c>
      <c r="CN37" s="96" t="e">
        <f t="shared" si="42"/>
        <v>#N/A</v>
      </c>
      <c r="CO37" s="97">
        <f>Worksheet!Q32</f>
        <v>0</v>
      </c>
      <c r="CP37" t="str">
        <f t="shared" si="32"/>
        <v>1</v>
      </c>
      <c r="CQ37" s="108" t="e">
        <f t="shared" si="43"/>
        <v>#N/A</v>
      </c>
      <c r="CR37" t="str">
        <f t="shared" si="34"/>
        <v>Standard1</v>
      </c>
      <c r="CT37" s="104" t="str">
        <f t="shared" si="44"/>
        <v>$B$4:$P$807</v>
      </c>
      <c r="CU37" s="96" t="str">
        <f>VLOOKUP($CR37,$CT$3:CU$8,2,FALSE)</f>
        <v>$I$189:$I$348</v>
      </c>
      <c r="CV37" s="96" t="str">
        <f>VLOOKUP($CR37,$CT$3:CV$8,3,FALSE)</f>
        <v>$I$349:$I$538</v>
      </c>
      <c r="CW37" s="96" t="str">
        <f>VLOOKUP($CR37,$CT$3:CW$8,4,FALSE)</f>
        <v>$I$539:$I$609</v>
      </c>
      <c r="CX37" s="96" t="str">
        <f>VLOOKUP($CR37,$CT$3:CX$8,5,FALSE)</f>
        <v>$I$610:$I$659</v>
      </c>
      <c r="CY37" s="96" t="str">
        <f>VLOOKUP($CR37,$CT$3:CY$8,6,FALSE)</f>
        <v>$I$660:$I$719</v>
      </c>
      <c r="CZ37">
        <f>COUNTIF($CU$10:CU37,"&lt;&gt;"&amp;"")</f>
        <v>28</v>
      </c>
      <c r="DB37" t="str">
        <f t="shared" si="4"/>
        <v/>
      </c>
      <c r="DC37" t="e">
        <f t="shared" si="5"/>
        <v>#N/A</v>
      </c>
    </row>
    <row r="38" spans="17:107" x14ac:dyDescent="0.25">
      <c r="Q38" s="58" t="e">
        <f t="shared" si="36"/>
        <v>#N/A</v>
      </c>
      <c r="R38" t="str">
        <f>IF(Worksheet!I33=$S$2,$S$2,IF(Worksheet!I33=$S$3,$S$3,$S$1))</f>
        <v>5502A</v>
      </c>
      <c r="S38" s="59" t="str">
        <f t="shared" si="1"/>
        <v>*</v>
      </c>
      <c r="T38" s="55" t="e">
        <f t="shared" si="37"/>
        <v>#N/A</v>
      </c>
      <c r="U38" s="60">
        <f>IF(Worksheet!S33="%",ABS(Worksheet!Z33),ABS(Worksheet!U33))</f>
        <v>0</v>
      </c>
      <c r="V38" s="127">
        <f>IF(Worksheet!S33="%",Worksheet!AA33,Worksheet!S33)</f>
        <v>0</v>
      </c>
      <c r="W38" s="60" t="str">
        <f>IF(Worksheet!S33="%","",IF(Worksheet!Z33&lt;&gt;"",Worksheet!Z33,""))</f>
        <v/>
      </c>
      <c r="X38" s="60" t="str">
        <f>IF(Worksheet!S33="%","",IF(Worksheet!AA33&lt;&gt;"",Worksheet!AA33,""))</f>
        <v/>
      </c>
      <c r="Y38" s="58" t="str">
        <f t="shared" si="38"/>
        <v/>
      </c>
      <c r="Z38" s="58" t="str">
        <f t="shared" si="39"/>
        <v>0</v>
      </c>
      <c r="AA38" s="58" t="str">
        <f t="shared" si="40"/>
        <v>DC</v>
      </c>
      <c r="AB38" s="58" t="str">
        <f t="shared" si="11"/>
        <v>DC0</v>
      </c>
      <c r="AC38" s="58" t="str">
        <f>IF(Worksheet!H33&lt;&gt;"",Worksheet!H33,"")</f>
        <v/>
      </c>
      <c r="AD38" s="58" t="str">
        <f t="shared" si="2"/>
        <v/>
      </c>
      <c r="AE38" s="109" t="str">
        <f t="shared" si="12"/>
        <v>DC0</v>
      </c>
      <c r="AF38" s="109" t="e">
        <f>HLOOKUP(AE38,$AH$10:AZ38,COUNTIF($AE$7:AE38,"&lt;&gt;"&amp;""),FALSE)</f>
        <v>#N/A</v>
      </c>
      <c r="AG38" s="66" t="e">
        <f t="shared" si="41"/>
        <v>#N/A</v>
      </c>
      <c r="AH38" s="96" t="e">
        <f>VLOOKUP($AG38,INDIRECT(CONCATENATE($CR38,"!",VLOOKUP($CR38,$AG$3:AH$8,AH$2,FALSE))),1,TRUE)</f>
        <v>#N/A</v>
      </c>
      <c r="AI38" s="96" t="e">
        <f>VLOOKUP($AG38,INDIRECT(CONCATENATE($CR38,"!",VLOOKUP($CR38,$AG$3:AI$8,AI$2,FALSE))),1,TRUE)</f>
        <v>#N/A</v>
      </c>
      <c r="AJ38" s="96" t="e">
        <f>VLOOKUP($AG38,INDIRECT(CONCATENATE($CR38,"!",VLOOKUP($CR38,$AG$3:AJ$8,AJ$2,FALSE))),1,TRUE)</f>
        <v>#N/A</v>
      </c>
      <c r="AK38" s="96" t="e">
        <f>VLOOKUP($AG38,INDIRECT(CONCATENATE($CR38,"!",VLOOKUP($CR38,$AG$3:AK$8,AK$2,FALSE))),1,TRUE)</f>
        <v>#N/A</v>
      </c>
      <c r="AL38" s="96" t="e">
        <f>VLOOKUP($AG38,INDIRECT(CONCATENATE($CR38,"!",VLOOKUP($CR38,$AG$3:AL$8,AL$2,FALSE))),1,TRUE)</f>
        <v>#N/A</v>
      </c>
      <c r="AM38" s="96" t="e">
        <f>VLOOKUP($AG38,INDIRECT(CONCATENATE($CR38,"!",VLOOKUP($CR38,$AG$3:AM$8,AM$2,FALSE))),1,TRUE)</f>
        <v>#N/A</v>
      </c>
      <c r="AN38" s="96" t="e">
        <f>VLOOKUP($AG38,INDIRECT(CONCATENATE($CR38,"!",VLOOKUP($CR38,$AG$3:AN$8,AN$2,FALSE))),1,TRUE)</f>
        <v>#N/A</v>
      </c>
      <c r="AO38" s="96" t="e">
        <f>VLOOKUP($AG38,INDIRECT(CONCATENATE($CR38,"!",VLOOKUP($CR38,$AG$3:AO$8,AO$2,FALSE))),1,TRUE)</f>
        <v>#N/A</v>
      </c>
      <c r="AP38" s="96" t="e">
        <f>VLOOKUP($AG38,INDIRECT(CONCATENATE($CR38,"!",VLOOKUP($CR38,$AG$3:AP$8,AP$2,FALSE))),1,TRUE)</f>
        <v>#N/A</v>
      </c>
      <c r="AQ38" s="96" t="e">
        <f>VLOOKUP($AG38,INDIRECT(CONCATENATE($CR38,"!",VLOOKUP($CR38,$AG$3:AQ$8,AQ$2,FALSE))),1,TRUE)</f>
        <v>#N/A</v>
      </c>
      <c r="AR38" s="96" t="e">
        <f>VLOOKUP($AG38,INDIRECT(CONCATENATE($CR38,"!",VLOOKUP($CR38,$AG$3:AR$8,AR$2,FALSE))),1,TRUE)</f>
        <v>#N/A</v>
      </c>
      <c r="AS38" s="96" t="e">
        <f>VLOOKUP($AG38,INDIRECT(CONCATENATE($CR38,"!",VLOOKUP($CR38,$AG$3:AS$8,AS$2,FALSE))),1,TRUE)</f>
        <v>#N/A</v>
      </c>
      <c r="AT38" s="96" t="e">
        <f>VLOOKUP($AG38,INDIRECT(CONCATENATE($CR38,"!",VLOOKUP($CR38,$AG$3:AT$8,AT$2,FALSE))),1,TRUE)</f>
        <v>#N/A</v>
      </c>
      <c r="AU38" s="96"/>
      <c r="AV38" s="96"/>
      <c r="AW38" s="96"/>
      <c r="AX38" s="96"/>
      <c r="AY38" s="96"/>
      <c r="AZ38" s="96"/>
      <c r="BA38" s="62">
        <f t="shared" si="46"/>
        <v>1</v>
      </c>
      <c r="BB38" s="58">
        <f t="shared" si="46"/>
        <v>1</v>
      </c>
      <c r="BC38" s="58">
        <f t="shared" si="47"/>
        <v>1</v>
      </c>
      <c r="BD38" s="58">
        <f t="shared" si="47"/>
        <v>1</v>
      </c>
      <c r="BE38" s="58">
        <f t="shared" si="16"/>
        <v>1</v>
      </c>
      <c r="BF38" s="58">
        <f t="shared" si="17"/>
        <v>1</v>
      </c>
      <c r="BG38" s="58">
        <f t="shared" si="18"/>
        <v>1</v>
      </c>
      <c r="BH38" s="58">
        <f t="shared" si="45"/>
        <v>1</v>
      </c>
      <c r="BI38" s="58">
        <f t="shared" si="45"/>
        <v>1</v>
      </c>
      <c r="BJ38" s="58">
        <f t="shared" si="45"/>
        <v>1</v>
      </c>
      <c r="BK38" s="58">
        <f t="shared" si="45"/>
        <v>1</v>
      </c>
      <c r="BL38" s="58">
        <f t="shared" si="45"/>
        <v>1</v>
      </c>
      <c r="BM38" s="58">
        <f t="shared" si="45"/>
        <v>1</v>
      </c>
      <c r="BU38" s="55" t="e">
        <f>HLOOKUP(AE38,$BA$10:BT38,COUNTIF($AE$7:AE38,"&lt;&gt;"&amp;""),FALSE)</f>
        <v>#N/A</v>
      </c>
      <c r="BV38" s="58">
        <f t="shared" si="19"/>
        <v>1</v>
      </c>
      <c r="BW38" s="55" t="str">
        <f t="shared" si="20"/>
        <v/>
      </c>
      <c r="BX38" s="110" t="str">
        <f>IF(OR(AE38=$BB$10,AE38=$BD$10,AE38=$BK$10,AE38=$BL$10,AE38=$BM$10),VLOOKUP(BW38,INDIRECT(CONCATENATE(CR38,"!",HLOOKUP(AE38,$CU$10:CY38,CZ38,FALSE))),1,TRUE),"")</f>
        <v/>
      </c>
      <c r="BY38" s="96" t="e">
        <f t="shared" si="21"/>
        <v>#N/A</v>
      </c>
      <c r="BZ38" s="96" t="e">
        <f t="shared" si="22"/>
        <v>#N/A</v>
      </c>
      <c r="CA38" s="96" t="e">
        <f t="shared" si="23"/>
        <v>#N/A</v>
      </c>
      <c r="CB38" s="96" t="e">
        <f t="shared" si="24"/>
        <v>#N/A</v>
      </c>
      <c r="CC38" s="96" t="e">
        <f t="shared" si="25"/>
        <v>#VALUE!</v>
      </c>
      <c r="CD38" s="63">
        <f>Worksheet!K33</f>
        <v>0</v>
      </c>
      <c r="CE38" s="63">
        <f>Worksheet!L33</f>
        <v>0</v>
      </c>
      <c r="CF38" s="63">
        <f>Worksheet!M33</f>
        <v>0</v>
      </c>
      <c r="CG38" s="63">
        <f>Worksheet!N33</f>
        <v>0</v>
      </c>
      <c r="CH38" s="63">
        <f>Worksheet!O33</f>
        <v>0</v>
      </c>
      <c r="CI38" s="126" t="e">
        <f t="shared" si="26"/>
        <v>#VALUE!</v>
      </c>
      <c r="CJ38" s="126" t="e">
        <f t="shared" si="27"/>
        <v>#VALUE!</v>
      </c>
      <c r="CK38" s="126" t="e">
        <f t="shared" si="28"/>
        <v>#VALUE!</v>
      </c>
      <c r="CL38" s="126" t="e">
        <f t="shared" si="29"/>
        <v>#VALUE!</v>
      </c>
      <c r="CM38" s="126" t="e">
        <f t="shared" si="30"/>
        <v>#VALUE!</v>
      </c>
      <c r="CN38" s="96" t="e">
        <f t="shared" si="42"/>
        <v>#N/A</v>
      </c>
      <c r="CO38" s="97">
        <f>Worksheet!Q33</f>
        <v>0</v>
      </c>
      <c r="CP38" t="str">
        <f t="shared" si="32"/>
        <v>1</v>
      </c>
      <c r="CQ38" s="108" t="e">
        <f t="shared" si="43"/>
        <v>#N/A</v>
      </c>
      <c r="CR38" t="str">
        <f t="shared" si="34"/>
        <v>Standard1</v>
      </c>
      <c r="CT38" s="104" t="str">
        <f t="shared" si="44"/>
        <v>$B$4:$P$807</v>
      </c>
      <c r="CU38" s="96" t="str">
        <f>VLOOKUP($CR38,$CT$3:CU$8,2,FALSE)</f>
        <v>$I$189:$I$348</v>
      </c>
      <c r="CV38" s="96" t="str">
        <f>VLOOKUP($CR38,$CT$3:CV$8,3,FALSE)</f>
        <v>$I$349:$I$538</v>
      </c>
      <c r="CW38" s="96" t="str">
        <f>VLOOKUP($CR38,$CT$3:CW$8,4,FALSE)</f>
        <v>$I$539:$I$609</v>
      </c>
      <c r="CX38" s="96" t="str">
        <f>VLOOKUP($CR38,$CT$3:CX$8,5,FALSE)</f>
        <v>$I$610:$I$659</v>
      </c>
      <c r="CY38" s="96" t="str">
        <f>VLOOKUP($CR38,$CT$3:CY$8,6,FALSE)</f>
        <v>$I$660:$I$719</v>
      </c>
      <c r="CZ38">
        <f>COUNTIF($CU$10:CU38,"&lt;&gt;"&amp;"")</f>
        <v>29</v>
      </c>
      <c r="DB38" t="str">
        <f t="shared" si="4"/>
        <v/>
      </c>
      <c r="DC38" t="e">
        <f t="shared" si="5"/>
        <v>#N/A</v>
      </c>
    </row>
    <row r="39" spans="17:107" x14ac:dyDescent="0.25">
      <c r="Q39" s="58" t="e">
        <f t="shared" si="36"/>
        <v>#N/A</v>
      </c>
      <c r="R39" t="str">
        <f>IF(Worksheet!I34=$S$2,$S$2,IF(Worksheet!I34=$S$3,$S$3,$S$1))</f>
        <v>5502A</v>
      </c>
      <c r="S39" s="59" t="str">
        <f t="shared" si="1"/>
        <v>*</v>
      </c>
      <c r="T39" s="55" t="e">
        <f t="shared" si="37"/>
        <v>#N/A</v>
      </c>
      <c r="U39" s="60">
        <f>IF(Worksheet!S34="%",ABS(Worksheet!Z34),ABS(Worksheet!U34))</f>
        <v>0</v>
      </c>
      <c r="V39" s="127">
        <f>IF(Worksheet!S34="%",Worksheet!AA34,Worksheet!S34)</f>
        <v>0</v>
      </c>
      <c r="W39" s="60" t="str">
        <f>IF(Worksheet!S34="%","",IF(Worksheet!Z34&lt;&gt;"",Worksheet!Z34,""))</f>
        <v/>
      </c>
      <c r="X39" s="60" t="str">
        <f>IF(Worksheet!S34="%","",IF(Worksheet!AA34&lt;&gt;"",Worksheet!AA34,""))</f>
        <v/>
      </c>
      <c r="Y39" s="58" t="str">
        <f t="shared" si="38"/>
        <v/>
      </c>
      <c r="Z39" s="58" t="str">
        <f t="shared" si="39"/>
        <v>0</v>
      </c>
      <c r="AA39" s="58" t="str">
        <f t="shared" si="40"/>
        <v>DC</v>
      </c>
      <c r="AB39" s="58" t="str">
        <f t="shared" si="11"/>
        <v>DC0</v>
      </c>
      <c r="AC39" s="58" t="str">
        <f>IF(Worksheet!H34&lt;&gt;"",Worksheet!H34,"")</f>
        <v/>
      </c>
      <c r="AD39" s="58" t="str">
        <f t="shared" si="2"/>
        <v/>
      </c>
      <c r="AE39" s="109" t="str">
        <f t="shared" si="12"/>
        <v>DC0</v>
      </c>
      <c r="AF39" s="109" t="e">
        <f>HLOOKUP(AE39,$AH$10:AZ39,COUNTIF($AE$7:AE39,"&lt;&gt;"&amp;""),FALSE)</f>
        <v>#N/A</v>
      </c>
      <c r="AG39" s="66" t="e">
        <f t="shared" si="41"/>
        <v>#N/A</v>
      </c>
      <c r="AH39" s="96" t="e">
        <f>VLOOKUP($AG39,INDIRECT(CONCATENATE($CR39,"!",VLOOKUP($CR39,$AG$3:AH$8,AH$2,FALSE))),1,TRUE)</f>
        <v>#N/A</v>
      </c>
      <c r="AI39" s="96" t="e">
        <f>VLOOKUP($AG39,INDIRECT(CONCATENATE($CR39,"!",VLOOKUP($CR39,$AG$3:AI$8,AI$2,FALSE))),1,TRUE)</f>
        <v>#N/A</v>
      </c>
      <c r="AJ39" s="96" t="e">
        <f>VLOOKUP($AG39,INDIRECT(CONCATENATE($CR39,"!",VLOOKUP($CR39,$AG$3:AJ$8,AJ$2,FALSE))),1,TRUE)</f>
        <v>#N/A</v>
      </c>
      <c r="AK39" s="96" t="e">
        <f>VLOOKUP($AG39,INDIRECT(CONCATENATE($CR39,"!",VLOOKUP($CR39,$AG$3:AK$8,AK$2,FALSE))),1,TRUE)</f>
        <v>#N/A</v>
      </c>
      <c r="AL39" s="96" t="e">
        <f>VLOOKUP($AG39,INDIRECT(CONCATENATE($CR39,"!",VLOOKUP($CR39,$AG$3:AL$8,AL$2,FALSE))),1,TRUE)</f>
        <v>#N/A</v>
      </c>
      <c r="AM39" s="96" t="e">
        <f>VLOOKUP($AG39,INDIRECT(CONCATENATE($CR39,"!",VLOOKUP($CR39,$AG$3:AM$8,AM$2,FALSE))),1,TRUE)</f>
        <v>#N/A</v>
      </c>
      <c r="AN39" s="96" t="e">
        <f>VLOOKUP($AG39,INDIRECT(CONCATENATE($CR39,"!",VLOOKUP($CR39,$AG$3:AN$8,AN$2,FALSE))),1,TRUE)</f>
        <v>#N/A</v>
      </c>
      <c r="AO39" s="96" t="e">
        <f>VLOOKUP($AG39,INDIRECT(CONCATENATE($CR39,"!",VLOOKUP($CR39,$AG$3:AO$8,AO$2,FALSE))),1,TRUE)</f>
        <v>#N/A</v>
      </c>
      <c r="AP39" s="96" t="e">
        <f>VLOOKUP($AG39,INDIRECT(CONCATENATE($CR39,"!",VLOOKUP($CR39,$AG$3:AP$8,AP$2,FALSE))),1,TRUE)</f>
        <v>#N/A</v>
      </c>
      <c r="AQ39" s="96" t="e">
        <f>VLOOKUP($AG39,INDIRECT(CONCATENATE($CR39,"!",VLOOKUP($CR39,$AG$3:AQ$8,AQ$2,FALSE))),1,TRUE)</f>
        <v>#N/A</v>
      </c>
      <c r="AR39" s="96" t="e">
        <f>VLOOKUP($AG39,INDIRECT(CONCATENATE($CR39,"!",VLOOKUP($CR39,$AG$3:AR$8,AR$2,FALSE))),1,TRUE)</f>
        <v>#N/A</v>
      </c>
      <c r="AS39" s="96" t="e">
        <f>VLOOKUP($AG39,INDIRECT(CONCATENATE($CR39,"!",VLOOKUP($CR39,$AG$3:AS$8,AS$2,FALSE))),1,TRUE)</f>
        <v>#N/A</v>
      </c>
      <c r="AT39" s="96" t="e">
        <f>VLOOKUP($AG39,INDIRECT(CONCATENATE($CR39,"!",VLOOKUP($CR39,$AG$3:AT$8,AT$2,FALSE))),1,TRUE)</f>
        <v>#N/A</v>
      </c>
      <c r="AU39" s="96"/>
      <c r="AV39" s="96"/>
      <c r="AW39" s="96"/>
      <c r="AX39" s="96"/>
      <c r="AY39" s="96"/>
      <c r="AZ39" s="96"/>
      <c r="BA39" s="62">
        <f t="shared" si="46"/>
        <v>1</v>
      </c>
      <c r="BB39" s="58">
        <f t="shared" si="46"/>
        <v>1</v>
      </c>
      <c r="BC39" s="58">
        <f t="shared" si="47"/>
        <v>1</v>
      </c>
      <c r="BD39" s="58">
        <f t="shared" si="47"/>
        <v>1</v>
      </c>
      <c r="BE39" s="58">
        <f t="shared" si="16"/>
        <v>1</v>
      </c>
      <c r="BF39" s="58">
        <f t="shared" si="17"/>
        <v>1</v>
      </c>
      <c r="BG39" s="58">
        <f t="shared" si="18"/>
        <v>1</v>
      </c>
      <c r="BH39" s="58">
        <f t="shared" si="45"/>
        <v>1</v>
      </c>
      <c r="BI39" s="58">
        <f t="shared" si="45"/>
        <v>1</v>
      </c>
      <c r="BJ39" s="58">
        <f t="shared" si="45"/>
        <v>1</v>
      </c>
      <c r="BK39" s="58">
        <f t="shared" si="45"/>
        <v>1</v>
      </c>
      <c r="BL39" s="58">
        <f t="shared" si="45"/>
        <v>1</v>
      </c>
      <c r="BM39" s="58">
        <f t="shared" si="45"/>
        <v>1</v>
      </c>
      <c r="BU39" s="55" t="e">
        <f>HLOOKUP(AE39,$BA$10:BT39,COUNTIF($AE$7:AE39,"&lt;&gt;"&amp;""),FALSE)</f>
        <v>#N/A</v>
      </c>
      <c r="BV39" s="58">
        <f t="shared" si="19"/>
        <v>1</v>
      </c>
      <c r="BW39" s="55" t="str">
        <f t="shared" si="20"/>
        <v/>
      </c>
      <c r="BX39" s="110" t="str">
        <f>IF(OR(AE39=$BB$10,AE39=$BD$10,AE39=$BK$10,AE39=$BL$10,AE39=$BM$10),VLOOKUP(BW39,INDIRECT(CONCATENATE(CR39,"!",HLOOKUP(AE39,$CU$10:CY39,CZ39,FALSE))),1,TRUE),"")</f>
        <v/>
      </c>
      <c r="BY39" s="96" t="e">
        <f t="shared" si="21"/>
        <v>#N/A</v>
      </c>
      <c r="BZ39" s="96" t="e">
        <f t="shared" si="22"/>
        <v>#N/A</v>
      </c>
      <c r="CA39" s="96" t="e">
        <f t="shared" si="23"/>
        <v>#N/A</v>
      </c>
      <c r="CB39" s="96" t="e">
        <f t="shared" si="24"/>
        <v>#N/A</v>
      </c>
      <c r="CC39" s="96" t="e">
        <f t="shared" si="25"/>
        <v>#VALUE!</v>
      </c>
      <c r="CD39" s="63">
        <f>Worksheet!K34</f>
        <v>0</v>
      </c>
      <c r="CE39" s="63">
        <f>Worksheet!L34</f>
        <v>0</v>
      </c>
      <c r="CF39" s="63">
        <f>Worksheet!M34</f>
        <v>0</v>
      </c>
      <c r="CG39" s="63">
        <f>Worksheet!N34</f>
        <v>0</v>
      </c>
      <c r="CH39" s="63">
        <f>Worksheet!O34</f>
        <v>0</v>
      </c>
      <c r="CI39" s="126" t="e">
        <f t="shared" si="26"/>
        <v>#VALUE!</v>
      </c>
      <c r="CJ39" s="126" t="e">
        <f t="shared" si="27"/>
        <v>#VALUE!</v>
      </c>
      <c r="CK39" s="126" t="e">
        <f t="shared" si="28"/>
        <v>#VALUE!</v>
      </c>
      <c r="CL39" s="126" t="e">
        <f t="shared" si="29"/>
        <v>#VALUE!</v>
      </c>
      <c r="CM39" s="126" t="e">
        <f t="shared" si="30"/>
        <v>#VALUE!</v>
      </c>
      <c r="CN39" s="96" t="e">
        <f t="shared" si="42"/>
        <v>#N/A</v>
      </c>
      <c r="CO39" s="97">
        <f>Worksheet!Q34</f>
        <v>0</v>
      </c>
      <c r="CP39" t="str">
        <f t="shared" si="32"/>
        <v>1</v>
      </c>
      <c r="CQ39" s="108" t="e">
        <f t="shared" si="43"/>
        <v>#N/A</v>
      </c>
      <c r="CR39" t="str">
        <f t="shared" si="34"/>
        <v>Standard1</v>
      </c>
      <c r="CT39" s="104" t="str">
        <f t="shared" si="44"/>
        <v>$B$4:$P$807</v>
      </c>
      <c r="CU39" s="96" t="str">
        <f>VLOOKUP($CR39,$CT$3:CU$8,2,FALSE)</f>
        <v>$I$189:$I$348</v>
      </c>
      <c r="CV39" s="96" t="str">
        <f>VLOOKUP($CR39,$CT$3:CV$8,3,FALSE)</f>
        <v>$I$349:$I$538</v>
      </c>
      <c r="CW39" s="96" t="str">
        <f>VLOOKUP($CR39,$CT$3:CW$8,4,FALSE)</f>
        <v>$I$539:$I$609</v>
      </c>
      <c r="CX39" s="96" t="str">
        <f>VLOOKUP($CR39,$CT$3:CX$8,5,FALSE)</f>
        <v>$I$610:$I$659</v>
      </c>
      <c r="CY39" s="96" t="str">
        <f>VLOOKUP($CR39,$CT$3:CY$8,6,FALSE)</f>
        <v>$I$660:$I$719</v>
      </c>
      <c r="CZ39">
        <f>COUNTIF($CU$10:CU39,"&lt;&gt;"&amp;"")</f>
        <v>30</v>
      </c>
      <c r="DB39" t="str">
        <f t="shared" si="4"/>
        <v/>
      </c>
      <c r="DC39" t="e">
        <f t="shared" si="5"/>
        <v>#N/A</v>
      </c>
    </row>
    <row r="40" spans="17:107" x14ac:dyDescent="0.25">
      <c r="Q40" s="58" t="e">
        <f t="shared" si="36"/>
        <v>#N/A</v>
      </c>
      <c r="R40" t="str">
        <f>IF(Worksheet!I35=$S$2,$S$2,IF(Worksheet!I35=$S$3,$S$3,$S$1))</f>
        <v>5502A</v>
      </c>
      <c r="S40" s="59" t="str">
        <f t="shared" si="1"/>
        <v>*</v>
      </c>
      <c r="T40" s="55" t="e">
        <f t="shared" si="37"/>
        <v>#N/A</v>
      </c>
      <c r="U40" s="60">
        <f>IF(Worksheet!S35="%",ABS(Worksheet!Z35),ABS(Worksheet!U35))</f>
        <v>0</v>
      </c>
      <c r="V40" s="127">
        <f>IF(Worksheet!S35="%",Worksheet!AA35,Worksheet!S35)</f>
        <v>0</v>
      </c>
      <c r="W40" s="60" t="str">
        <f>IF(Worksheet!S35="%","",IF(Worksheet!Z35&lt;&gt;"",Worksheet!Z35,""))</f>
        <v/>
      </c>
      <c r="X40" s="60" t="str">
        <f>IF(Worksheet!S35="%","",IF(Worksheet!AA35&lt;&gt;"",Worksheet!AA35,""))</f>
        <v/>
      </c>
      <c r="Y40" s="58" t="str">
        <f t="shared" si="38"/>
        <v/>
      </c>
      <c r="Z40" s="58" t="str">
        <f t="shared" si="39"/>
        <v>0</v>
      </c>
      <c r="AA40" s="58" t="str">
        <f t="shared" si="40"/>
        <v>DC</v>
      </c>
      <c r="AB40" s="58" t="str">
        <f t="shared" si="11"/>
        <v>DC0</v>
      </c>
      <c r="AC40" s="58" t="str">
        <f>IF(Worksheet!H35&lt;&gt;"",Worksheet!H35,"")</f>
        <v/>
      </c>
      <c r="AD40" s="58" t="str">
        <f t="shared" si="2"/>
        <v/>
      </c>
      <c r="AE40" s="109" t="str">
        <f t="shared" si="12"/>
        <v>DC0</v>
      </c>
      <c r="AF40" s="109" t="e">
        <f>HLOOKUP(AE40,$AH$10:AZ40,COUNTIF($AE$7:AE40,"&lt;&gt;"&amp;""),FALSE)</f>
        <v>#N/A</v>
      </c>
      <c r="AG40" s="66" t="e">
        <f t="shared" si="41"/>
        <v>#N/A</v>
      </c>
      <c r="AH40" s="96" t="e">
        <f>VLOOKUP($AG40,INDIRECT(CONCATENATE($CR40,"!",VLOOKUP($CR40,$AG$3:AH$8,AH$2,FALSE))),1,TRUE)</f>
        <v>#N/A</v>
      </c>
      <c r="AI40" s="96" t="e">
        <f>VLOOKUP($AG40,INDIRECT(CONCATENATE($CR40,"!",VLOOKUP($CR40,$AG$3:AI$8,AI$2,FALSE))),1,TRUE)</f>
        <v>#N/A</v>
      </c>
      <c r="AJ40" s="96" t="e">
        <f>VLOOKUP($AG40,INDIRECT(CONCATENATE($CR40,"!",VLOOKUP($CR40,$AG$3:AJ$8,AJ$2,FALSE))),1,TRUE)</f>
        <v>#N/A</v>
      </c>
      <c r="AK40" s="96" t="e">
        <f>VLOOKUP($AG40,INDIRECT(CONCATENATE($CR40,"!",VLOOKUP($CR40,$AG$3:AK$8,AK$2,FALSE))),1,TRUE)</f>
        <v>#N/A</v>
      </c>
      <c r="AL40" s="96" t="e">
        <f>VLOOKUP($AG40,INDIRECT(CONCATENATE($CR40,"!",VLOOKUP($CR40,$AG$3:AL$8,AL$2,FALSE))),1,TRUE)</f>
        <v>#N/A</v>
      </c>
      <c r="AM40" s="96" t="e">
        <f>VLOOKUP($AG40,INDIRECT(CONCATENATE($CR40,"!",VLOOKUP($CR40,$AG$3:AM$8,AM$2,FALSE))),1,TRUE)</f>
        <v>#N/A</v>
      </c>
      <c r="AN40" s="96" t="e">
        <f>VLOOKUP($AG40,INDIRECT(CONCATENATE($CR40,"!",VLOOKUP($CR40,$AG$3:AN$8,AN$2,FALSE))),1,TRUE)</f>
        <v>#N/A</v>
      </c>
      <c r="AO40" s="96" t="e">
        <f>VLOOKUP($AG40,INDIRECT(CONCATENATE($CR40,"!",VLOOKUP($CR40,$AG$3:AO$8,AO$2,FALSE))),1,TRUE)</f>
        <v>#N/A</v>
      </c>
      <c r="AP40" s="96" t="e">
        <f>VLOOKUP($AG40,INDIRECT(CONCATENATE($CR40,"!",VLOOKUP($CR40,$AG$3:AP$8,AP$2,FALSE))),1,TRUE)</f>
        <v>#N/A</v>
      </c>
      <c r="AQ40" s="96" t="e">
        <f>VLOOKUP($AG40,INDIRECT(CONCATENATE($CR40,"!",VLOOKUP($CR40,$AG$3:AQ$8,AQ$2,FALSE))),1,TRUE)</f>
        <v>#N/A</v>
      </c>
      <c r="AR40" s="96" t="e">
        <f>VLOOKUP($AG40,INDIRECT(CONCATENATE($CR40,"!",VLOOKUP($CR40,$AG$3:AR$8,AR$2,FALSE))),1,TRUE)</f>
        <v>#N/A</v>
      </c>
      <c r="AS40" s="96" t="e">
        <f>VLOOKUP($AG40,INDIRECT(CONCATENATE($CR40,"!",VLOOKUP($CR40,$AG$3:AS$8,AS$2,FALSE))),1,TRUE)</f>
        <v>#N/A</v>
      </c>
      <c r="AT40" s="96" t="e">
        <f>VLOOKUP($AG40,INDIRECT(CONCATENATE($CR40,"!",VLOOKUP($CR40,$AG$3:AT$8,AT$2,FALSE))),1,TRUE)</f>
        <v>#N/A</v>
      </c>
      <c r="AU40" s="96"/>
      <c r="AV40" s="96"/>
      <c r="AW40" s="96"/>
      <c r="AX40" s="96"/>
      <c r="AY40" s="96"/>
      <c r="AZ40" s="96"/>
      <c r="BA40" s="62">
        <f t="shared" si="46"/>
        <v>1</v>
      </c>
      <c r="BB40" s="58">
        <f t="shared" si="46"/>
        <v>1</v>
      </c>
      <c r="BC40" s="58">
        <f t="shared" si="47"/>
        <v>1</v>
      </c>
      <c r="BD40" s="58">
        <f t="shared" si="47"/>
        <v>1</v>
      </c>
      <c r="BE40" s="58">
        <f t="shared" si="16"/>
        <v>1</v>
      </c>
      <c r="BF40" s="58">
        <f t="shared" si="17"/>
        <v>1</v>
      </c>
      <c r="BG40" s="58">
        <f t="shared" si="18"/>
        <v>1</v>
      </c>
      <c r="BH40" s="58">
        <f t="shared" si="45"/>
        <v>1</v>
      </c>
      <c r="BI40" s="58">
        <f t="shared" si="45"/>
        <v>1</v>
      </c>
      <c r="BJ40" s="58">
        <f t="shared" si="45"/>
        <v>1</v>
      </c>
      <c r="BK40" s="58">
        <f t="shared" si="45"/>
        <v>1</v>
      </c>
      <c r="BL40" s="58">
        <f t="shared" si="45"/>
        <v>1</v>
      </c>
      <c r="BM40" s="58">
        <f t="shared" si="45"/>
        <v>1</v>
      </c>
      <c r="BU40" s="55" t="e">
        <f>HLOOKUP(AE40,$BA$10:BT40,COUNTIF($AE$7:AE40,"&lt;&gt;"&amp;""),FALSE)</f>
        <v>#N/A</v>
      </c>
      <c r="BV40" s="58">
        <f t="shared" si="19"/>
        <v>1</v>
      </c>
      <c r="BW40" s="55" t="str">
        <f t="shared" si="20"/>
        <v/>
      </c>
      <c r="BX40" s="110" t="str">
        <f>IF(OR(AE40=$BB$10,AE40=$BD$10,AE40=$BK$10,AE40=$BL$10,AE40=$BM$10),VLOOKUP(BW40,INDIRECT(CONCATENATE(CR40,"!",HLOOKUP(AE40,$CU$10:CY40,CZ40,FALSE))),1,TRUE),"")</f>
        <v/>
      </c>
      <c r="BY40" s="96" t="e">
        <f t="shared" si="21"/>
        <v>#N/A</v>
      </c>
      <c r="BZ40" s="96" t="e">
        <f t="shared" si="22"/>
        <v>#N/A</v>
      </c>
      <c r="CA40" s="96" t="e">
        <f t="shared" si="23"/>
        <v>#N/A</v>
      </c>
      <c r="CB40" s="96" t="e">
        <f t="shared" si="24"/>
        <v>#N/A</v>
      </c>
      <c r="CC40" s="96" t="e">
        <f t="shared" si="25"/>
        <v>#VALUE!</v>
      </c>
      <c r="CD40" s="63">
        <f>Worksheet!K35</f>
        <v>0</v>
      </c>
      <c r="CE40" s="63">
        <f>Worksheet!L35</f>
        <v>0</v>
      </c>
      <c r="CF40" s="63">
        <f>Worksheet!M35</f>
        <v>0</v>
      </c>
      <c r="CG40" s="63">
        <f>Worksheet!N35</f>
        <v>0</v>
      </c>
      <c r="CH40" s="63">
        <f>Worksheet!O35</f>
        <v>0</v>
      </c>
      <c r="CI40" s="126" t="e">
        <f t="shared" si="26"/>
        <v>#VALUE!</v>
      </c>
      <c r="CJ40" s="126" t="e">
        <f t="shared" si="27"/>
        <v>#VALUE!</v>
      </c>
      <c r="CK40" s="126" t="e">
        <f t="shared" si="28"/>
        <v>#VALUE!</v>
      </c>
      <c r="CL40" s="126" t="e">
        <f t="shared" si="29"/>
        <v>#VALUE!</v>
      </c>
      <c r="CM40" s="126" t="e">
        <f t="shared" si="30"/>
        <v>#VALUE!</v>
      </c>
      <c r="CN40" s="96" t="e">
        <f t="shared" si="42"/>
        <v>#N/A</v>
      </c>
      <c r="CO40" s="97">
        <f>Worksheet!Q35</f>
        <v>0</v>
      </c>
      <c r="CP40" t="str">
        <f t="shared" si="32"/>
        <v>1</v>
      </c>
      <c r="CQ40" s="108" t="e">
        <f t="shared" si="43"/>
        <v>#N/A</v>
      </c>
      <c r="CR40" t="str">
        <f t="shared" si="34"/>
        <v>Standard1</v>
      </c>
      <c r="CT40" s="104" t="str">
        <f t="shared" si="44"/>
        <v>$B$4:$P$807</v>
      </c>
      <c r="CU40" s="96" t="str">
        <f>VLOOKUP($CR40,$CT$3:CU$8,2,FALSE)</f>
        <v>$I$189:$I$348</v>
      </c>
      <c r="CV40" s="96" t="str">
        <f>VLOOKUP($CR40,$CT$3:CV$8,3,FALSE)</f>
        <v>$I$349:$I$538</v>
      </c>
      <c r="CW40" s="96" t="str">
        <f>VLOOKUP($CR40,$CT$3:CW$8,4,FALSE)</f>
        <v>$I$539:$I$609</v>
      </c>
      <c r="CX40" s="96" t="str">
        <f>VLOOKUP($CR40,$CT$3:CX$8,5,FALSE)</f>
        <v>$I$610:$I$659</v>
      </c>
      <c r="CY40" s="96" t="str">
        <f>VLOOKUP($CR40,$CT$3:CY$8,6,FALSE)</f>
        <v>$I$660:$I$719</v>
      </c>
      <c r="CZ40">
        <f>COUNTIF($CU$10:CU40,"&lt;&gt;"&amp;"")</f>
        <v>31</v>
      </c>
      <c r="DB40" t="str">
        <f t="shared" si="4"/>
        <v/>
      </c>
      <c r="DC40" t="e">
        <f t="shared" si="5"/>
        <v>#N/A</v>
      </c>
    </row>
    <row r="41" spans="17:107" x14ac:dyDescent="0.25">
      <c r="Q41" s="58" t="e">
        <f t="shared" si="36"/>
        <v>#N/A</v>
      </c>
      <c r="R41" t="str">
        <f>IF(Worksheet!I36=$S$2,$S$2,IF(Worksheet!I36=$S$3,$S$3,$S$1))</f>
        <v>5502A</v>
      </c>
      <c r="S41" s="59" t="str">
        <f t="shared" si="1"/>
        <v>*</v>
      </c>
      <c r="T41" s="55" t="e">
        <f t="shared" si="37"/>
        <v>#N/A</v>
      </c>
      <c r="U41" s="60">
        <f>IF(Worksheet!S36="%",ABS(Worksheet!Z36),ABS(Worksheet!U36))</f>
        <v>0</v>
      </c>
      <c r="V41" s="127">
        <f>IF(Worksheet!S36="%",Worksheet!AA36,Worksheet!S36)</f>
        <v>0</v>
      </c>
      <c r="W41" s="60" t="str">
        <f>IF(Worksheet!S36="%","",IF(Worksheet!Z36&lt;&gt;"",Worksheet!Z36,""))</f>
        <v/>
      </c>
      <c r="X41" s="60" t="str">
        <f>IF(Worksheet!S36="%","",IF(Worksheet!AA36&lt;&gt;"",Worksheet!AA36,""))</f>
        <v/>
      </c>
      <c r="Y41" s="58" t="str">
        <f t="shared" si="38"/>
        <v/>
      </c>
      <c r="Z41" s="58" t="str">
        <f t="shared" si="39"/>
        <v>0</v>
      </c>
      <c r="AA41" s="58" t="str">
        <f t="shared" si="40"/>
        <v>DC</v>
      </c>
      <c r="AB41" s="58" t="str">
        <f t="shared" si="11"/>
        <v>DC0</v>
      </c>
      <c r="AC41" s="58" t="str">
        <f>IF(Worksheet!H36&lt;&gt;"",Worksheet!H36,"")</f>
        <v/>
      </c>
      <c r="AD41" s="58" t="str">
        <f t="shared" si="2"/>
        <v/>
      </c>
      <c r="AE41" s="109" t="str">
        <f t="shared" si="12"/>
        <v>DC0</v>
      </c>
      <c r="AF41" s="109" t="e">
        <f>HLOOKUP(AE41,$AH$10:AZ41,COUNTIF($AE$7:AE41,"&lt;&gt;"&amp;""),FALSE)</f>
        <v>#N/A</v>
      </c>
      <c r="AG41" s="66" t="e">
        <f t="shared" si="41"/>
        <v>#N/A</v>
      </c>
      <c r="AH41" s="96" t="e">
        <f>VLOOKUP($AG41,INDIRECT(CONCATENATE($CR41,"!",VLOOKUP($CR41,$AG$3:AH$8,AH$2,FALSE))),1,TRUE)</f>
        <v>#N/A</v>
      </c>
      <c r="AI41" s="96" t="e">
        <f>VLOOKUP($AG41,INDIRECT(CONCATENATE($CR41,"!",VLOOKUP($CR41,$AG$3:AI$8,AI$2,FALSE))),1,TRUE)</f>
        <v>#N/A</v>
      </c>
      <c r="AJ41" s="96" t="e">
        <f>VLOOKUP($AG41,INDIRECT(CONCATENATE($CR41,"!",VLOOKUP($CR41,$AG$3:AJ$8,AJ$2,FALSE))),1,TRUE)</f>
        <v>#N/A</v>
      </c>
      <c r="AK41" s="96" t="e">
        <f>VLOOKUP($AG41,INDIRECT(CONCATENATE($CR41,"!",VLOOKUP($CR41,$AG$3:AK$8,AK$2,FALSE))),1,TRUE)</f>
        <v>#N/A</v>
      </c>
      <c r="AL41" s="96" t="e">
        <f>VLOOKUP($AG41,INDIRECT(CONCATENATE($CR41,"!",VLOOKUP($CR41,$AG$3:AL$8,AL$2,FALSE))),1,TRUE)</f>
        <v>#N/A</v>
      </c>
      <c r="AM41" s="96" t="e">
        <f>VLOOKUP($AG41,INDIRECT(CONCATENATE($CR41,"!",VLOOKUP($CR41,$AG$3:AM$8,AM$2,FALSE))),1,TRUE)</f>
        <v>#N/A</v>
      </c>
      <c r="AN41" s="96" t="e">
        <f>VLOOKUP($AG41,INDIRECT(CONCATENATE($CR41,"!",VLOOKUP($CR41,$AG$3:AN$8,AN$2,FALSE))),1,TRUE)</f>
        <v>#N/A</v>
      </c>
      <c r="AO41" s="96" t="e">
        <f>VLOOKUP($AG41,INDIRECT(CONCATENATE($CR41,"!",VLOOKUP($CR41,$AG$3:AO$8,AO$2,FALSE))),1,TRUE)</f>
        <v>#N/A</v>
      </c>
      <c r="AP41" s="96" t="e">
        <f>VLOOKUP($AG41,INDIRECT(CONCATENATE($CR41,"!",VLOOKUP($CR41,$AG$3:AP$8,AP$2,FALSE))),1,TRUE)</f>
        <v>#N/A</v>
      </c>
      <c r="AQ41" s="96" t="e">
        <f>VLOOKUP($AG41,INDIRECT(CONCATENATE($CR41,"!",VLOOKUP($CR41,$AG$3:AQ$8,AQ$2,FALSE))),1,TRUE)</f>
        <v>#N/A</v>
      </c>
      <c r="AR41" s="96" t="e">
        <f>VLOOKUP($AG41,INDIRECT(CONCATENATE($CR41,"!",VLOOKUP($CR41,$AG$3:AR$8,AR$2,FALSE))),1,TRUE)</f>
        <v>#N/A</v>
      </c>
      <c r="AS41" s="96" t="e">
        <f>VLOOKUP($AG41,INDIRECT(CONCATENATE($CR41,"!",VLOOKUP($CR41,$AG$3:AS$8,AS$2,FALSE))),1,TRUE)</f>
        <v>#N/A</v>
      </c>
      <c r="AT41" s="96" t="e">
        <f>VLOOKUP($AG41,INDIRECT(CONCATENATE($CR41,"!",VLOOKUP($CR41,$AG$3:AT$8,AT$2,FALSE))),1,TRUE)</f>
        <v>#N/A</v>
      </c>
      <c r="AU41" s="96"/>
      <c r="AV41" s="96"/>
      <c r="AW41" s="96"/>
      <c r="AX41" s="96"/>
      <c r="AY41" s="96"/>
      <c r="AZ41" s="96"/>
      <c r="BA41" s="62">
        <f t="shared" si="46"/>
        <v>1</v>
      </c>
      <c r="BB41" s="58">
        <f t="shared" si="46"/>
        <v>1</v>
      </c>
      <c r="BC41" s="58">
        <f t="shared" si="47"/>
        <v>1</v>
      </c>
      <c r="BD41" s="58">
        <f t="shared" si="47"/>
        <v>1</v>
      </c>
      <c r="BE41" s="58">
        <f t="shared" si="16"/>
        <v>1</v>
      </c>
      <c r="BF41" s="58">
        <f t="shared" si="17"/>
        <v>1</v>
      </c>
      <c r="BG41" s="58">
        <f t="shared" si="18"/>
        <v>1</v>
      </c>
      <c r="BH41" s="58">
        <f t="shared" si="45"/>
        <v>1</v>
      </c>
      <c r="BI41" s="58">
        <f t="shared" si="45"/>
        <v>1</v>
      </c>
      <c r="BJ41" s="58">
        <f t="shared" si="45"/>
        <v>1</v>
      </c>
      <c r="BK41" s="58">
        <f t="shared" si="45"/>
        <v>1</v>
      </c>
      <c r="BL41" s="58">
        <f t="shared" si="45"/>
        <v>1</v>
      </c>
      <c r="BM41" s="58">
        <f t="shared" si="45"/>
        <v>1</v>
      </c>
      <c r="BU41" s="55" t="e">
        <f>HLOOKUP(AE41,$BA$10:BT41,COUNTIF($AE$7:AE41,"&lt;&gt;"&amp;""),FALSE)</f>
        <v>#N/A</v>
      </c>
      <c r="BV41" s="58">
        <f t="shared" si="19"/>
        <v>1</v>
      </c>
      <c r="BW41" s="55" t="str">
        <f t="shared" si="20"/>
        <v/>
      </c>
      <c r="BX41" s="110" t="str">
        <f>IF(OR(AE41=$BB$10,AE41=$BD$10,AE41=$BK$10,AE41=$BL$10,AE41=$BM$10),VLOOKUP(BW41,INDIRECT(CONCATENATE(CR41,"!",HLOOKUP(AE41,$CU$10:CY41,CZ41,FALSE))),1,TRUE),"")</f>
        <v/>
      </c>
      <c r="BY41" s="96" t="e">
        <f t="shared" si="21"/>
        <v>#N/A</v>
      </c>
      <c r="BZ41" s="96" t="e">
        <f t="shared" si="22"/>
        <v>#N/A</v>
      </c>
      <c r="CA41" s="96" t="e">
        <f t="shared" si="23"/>
        <v>#N/A</v>
      </c>
      <c r="CB41" s="96" t="e">
        <f t="shared" si="24"/>
        <v>#N/A</v>
      </c>
      <c r="CC41" s="96" t="e">
        <f t="shared" si="25"/>
        <v>#VALUE!</v>
      </c>
      <c r="CD41" s="63">
        <f>Worksheet!K36</f>
        <v>0</v>
      </c>
      <c r="CE41" s="63">
        <f>Worksheet!L36</f>
        <v>0</v>
      </c>
      <c r="CF41" s="63">
        <f>Worksheet!M36</f>
        <v>0</v>
      </c>
      <c r="CG41" s="63">
        <f>Worksheet!N36</f>
        <v>0</v>
      </c>
      <c r="CH41" s="63">
        <f>Worksheet!O36</f>
        <v>0</v>
      </c>
      <c r="CI41" s="126" t="e">
        <f t="shared" si="26"/>
        <v>#VALUE!</v>
      </c>
      <c r="CJ41" s="126" t="e">
        <f t="shared" si="27"/>
        <v>#VALUE!</v>
      </c>
      <c r="CK41" s="126" t="e">
        <f t="shared" si="28"/>
        <v>#VALUE!</v>
      </c>
      <c r="CL41" s="126" t="e">
        <f t="shared" si="29"/>
        <v>#VALUE!</v>
      </c>
      <c r="CM41" s="126" t="e">
        <f t="shared" si="30"/>
        <v>#VALUE!</v>
      </c>
      <c r="CN41" s="96" t="e">
        <f t="shared" si="42"/>
        <v>#N/A</v>
      </c>
      <c r="CO41" s="97">
        <f>Worksheet!Q36</f>
        <v>0</v>
      </c>
      <c r="CP41" t="str">
        <f t="shared" si="32"/>
        <v>1</v>
      </c>
      <c r="CQ41" s="108" t="e">
        <f>VALUE(CP41)*BU41</f>
        <v>#N/A</v>
      </c>
      <c r="CR41" t="str">
        <f t="shared" si="34"/>
        <v>Standard1</v>
      </c>
      <c r="CT41" s="104" t="str">
        <f t="shared" si="44"/>
        <v>$B$4:$P$807</v>
      </c>
      <c r="CU41" s="96" t="str">
        <f>VLOOKUP($CR41,$CT$3:CU$8,2,FALSE)</f>
        <v>$I$189:$I$348</v>
      </c>
      <c r="CV41" s="96" t="str">
        <f>VLOOKUP($CR41,$CT$3:CV$8,3,FALSE)</f>
        <v>$I$349:$I$538</v>
      </c>
      <c r="CW41" s="96" t="str">
        <f>VLOOKUP($CR41,$CT$3:CW$8,4,FALSE)</f>
        <v>$I$539:$I$609</v>
      </c>
      <c r="CX41" s="96" t="str">
        <f>VLOOKUP($CR41,$CT$3:CX$8,5,FALSE)</f>
        <v>$I$610:$I$659</v>
      </c>
      <c r="CY41" s="96" t="str">
        <f>VLOOKUP($CR41,$CT$3:CY$8,6,FALSE)</f>
        <v>$I$660:$I$719</v>
      </c>
      <c r="CZ41">
        <f>COUNTIF($CU$10:CU41,"&lt;&gt;"&amp;"")</f>
        <v>32</v>
      </c>
      <c r="DB41" t="str">
        <f t="shared" si="4"/>
        <v/>
      </c>
      <c r="DC41" t="e">
        <f t="shared" si="5"/>
        <v>#N/A</v>
      </c>
    </row>
    <row r="42" spans="17:107" x14ac:dyDescent="0.25">
      <c r="Q42" s="58" t="e">
        <f t="shared" si="36"/>
        <v>#N/A</v>
      </c>
      <c r="R42" t="str">
        <f>IF(Worksheet!I37=$S$2,$S$2,IF(Worksheet!I37=$S$3,$S$3,$S$1))</f>
        <v>5502A</v>
      </c>
      <c r="S42" s="59" t="str">
        <f t="shared" si="1"/>
        <v>*</v>
      </c>
      <c r="T42" s="55" t="e">
        <f t="shared" si="37"/>
        <v>#N/A</v>
      </c>
      <c r="U42" s="60">
        <f>IF(Worksheet!S37="%",ABS(Worksheet!Z37),ABS(Worksheet!U37))</f>
        <v>0</v>
      </c>
      <c r="V42" s="127">
        <f>IF(Worksheet!S37="%",Worksheet!AA37,Worksheet!S37)</f>
        <v>0</v>
      </c>
      <c r="W42" s="60" t="str">
        <f>IF(Worksheet!S37="%","",IF(Worksheet!Z37&lt;&gt;"",Worksheet!Z37,""))</f>
        <v/>
      </c>
      <c r="X42" s="60" t="str">
        <f>IF(Worksheet!S37="%","",IF(Worksheet!AA37&lt;&gt;"",Worksheet!AA37,""))</f>
        <v/>
      </c>
      <c r="Y42" s="58" t="str">
        <f t="shared" si="38"/>
        <v/>
      </c>
      <c r="Z42" s="58" t="str">
        <f t="shared" si="39"/>
        <v>0</v>
      </c>
      <c r="AA42" s="58" t="str">
        <f t="shared" si="40"/>
        <v>DC</v>
      </c>
      <c r="AB42" s="58" t="str">
        <f t="shared" si="11"/>
        <v>DC0</v>
      </c>
      <c r="AC42" s="58" t="str">
        <f>IF(Worksheet!H37&lt;&gt;"",Worksheet!H37,"")</f>
        <v/>
      </c>
      <c r="AD42" s="58" t="str">
        <f t="shared" si="2"/>
        <v/>
      </c>
      <c r="AE42" s="109" t="str">
        <f t="shared" si="12"/>
        <v>DC0</v>
      </c>
      <c r="AF42" s="109" t="e">
        <f>HLOOKUP(AE42,$AH$10:AZ42,COUNTIF($AE$7:AE42,"&lt;&gt;"&amp;""),FALSE)</f>
        <v>#N/A</v>
      </c>
      <c r="AG42" s="66" t="e">
        <f t="shared" si="41"/>
        <v>#N/A</v>
      </c>
      <c r="AH42" s="96" t="e">
        <f>VLOOKUP($AG42,INDIRECT(CONCATENATE($CR42,"!",VLOOKUP($CR42,$AG$3:AH$8,AH$2,FALSE))),1,TRUE)</f>
        <v>#N/A</v>
      </c>
      <c r="AI42" s="96" t="e">
        <f>VLOOKUP($AG42,INDIRECT(CONCATENATE($CR42,"!",VLOOKUP($CR42,$AG$3:AI$8,AI$2,FALSE))),1,TRUE)</f>
        <v>#N/A</v>
      </c>
      <c r="AJ42" s="96" t="e">
        <f>VLOOKUP($AG42,INDIRECT(CONCATENATE($CR42,"!",VLOOKUP($CR42,$AG$3:AJ$8,AJ$2,FALSE))),1,TRUE)</f>
        <v>#N/A</v>
      </c>
      <c r="AK42" s="96" t="e">
        <f>VLOOKUP($AG42,INDIRECT(CONCATENATE($CR42,"!",VLOOKUP($CR42,$AG$3:AK$8,AK$2,FALSE))),1,TRUE)</f>
        <v>#N/A</v>
      </c>
      <c r="AL42" s="96" t="e">
        <f>VLOOKUP($AG42,INDIRECT(CONCATENATE($CR42,"!",VLOOKUP($CR42,$AG$3:AL$8,AL$2,FALSE))),1,TRUE)</f>
        <v>#N/A</v>
      </c>
      <c r="AM42" s="96" t="e">
        <f>VLOOKUP($AG42,INDIRECT(CONCATENATE($CR42,"!",VLOOKUP($CR42,$AG$3:AM$8,AM$2,FALSE))),1,TRUE)</f>
        <v>#N/A</v>
      </c>
      <c r="AN42" s="96" t="e">
        <f>VLOOKUP($AG42,INDIRECT(CONCATENATE($CR42,"!",VLOOKUP($CR42,$AG$3:AN$8,AN$2,FALSE))),1,TRUE)</f>
        <v>#N/A</v>
      </c>
      <c r="AO42" s="96" t="e">
        <f>VLOOKUP($AG42,INDIRECT(CONCATENATE($CR42,"!",VLOOKUP($CR42,$AG$3:AO$8,AO$2,FALSE))),1,TRUE)</f>
        <v>#N/A</v>
      </c>
      <c r="AP42" s="96" t="e">
        <f>VLOOKUP($AG42,INDIRECT(CONCATENATE($CR42,"!",VLOOKUP($CR42,$AG$3:AP$8,AP$2,FALSE))),1,TRUE)</f>
        <v>#N/A</v>
      </c>
      <c r="AQ42" s="96" t="e">
        <f>VLOOKUP($AG42,INDIRECT(CONCATENATE($CR42,"!",VLOOKUP($CR42,$AG$3:AQ$8,AQ$2,FALSE))),1,TRUE)</f>
        <v>#N/A</v>
      </c>
      <c r="AR42" s="96" t="e">
        <f>VLOOKUP($AG42,INDIRECT(CONCATENATE($CR42,"!",VLOOKUP($CR42,$AG$3:AR$8,AR$2,FALSE))),1,TRUE)</f>
        <v>#N/A</v>
      </c>
      <c r="AS42" s="96" t="e">
        <f>VLOOKUP($AG42,INDIRECT(CONCATENATE($CR42,"!",VLOOKUP($CR42,$AG$3:AS$8,AS$2,FALSE))),1,TRUE)</f>
        <v>#N/A</v>
      </c>
      <c r="AT42" s="96" t="e">
        <f>VLOOKUP($AG42,INDIRECT(CONCATENATE($CR42,"!",VLOOKUP($CR42,$AG$3:AT$8,AT$2,FALSE))),1,TRUE)</f>
        <v>#N/A</v>
      </c>
      <c r="AU42" s="96"/>
      <c r="AV42" s="96"/>
      <c r="AW42" s="96"/>
      <c r="AX42" s="96"/>
      <c r="AY42" s="96"/>
      <c r="AZ42" s="96"/>
      <c r="BA42" s="62">
        <f t="shared" si="46"/>
        <v>1</v>
      </c>
      <c r="BB42" s="58">
        <f t="shared" si="46"/>
        <v>1</v>
      </c>
      <c r="BC42" s="58">
        <f t="shared" si="47"/>
        <v>1</v>
      </c>
      <c r="BD42" s="58">
        <f t="shared" si="47"/>
        <v>1</v>
      </c>
      <c r="BE42" s="58">
        <f t="shared" si="16"/>
        <v>1</v>
      </c>
      <c r="BF42" s="58">
        <f t="shared" si="17"/>
        <v>1</v>
      </c>
      <c r="BG42" s="58">
        <f t="shared" si="18"/>
        <v>1</v>
      </c>
      <c r="BH42" s="58">
        <f t="shared" si="45"/>
        <v>1</v>
      </c>
      <c r="BI42" s="58">
        <f t="shared" si="45"/>
        <v>1</v>
      </c>
      <c r="BJ42" s="58">
        <f>IF($V42="mA",0.001,IF($V42="µA",0.000001,IF($V42="kA",1000,1)))</f>
        <v>1</v>
      </c>
      <c r="BK42" s="58">
        <f t="shared" si="45"/>
        <v>1</v>
      </c>
      <c r="BL42" s="58">
        <f t="shared" si="45"/>
        <v>1</v>
      </c>
      <c r="BM42" s="58">
        <f t="shared" si="45"/>
        <v>1</v>
      </c>
      <c r="BU42" s="55" t="e">
        <f>HLOOKUP(AE42,$BA$10:BT42,COUNTIF($AE$7:AE42,"&lt;&gt;"&amp;""),FALSE)</f>
        <v>#N/A</v>
      </c>
      <c r="BV42" s="58">
        <f t="shared" si="19"/>
        <v>1</v>
      </c>
      <c r="BW42" s="55" t="str">
        <f t="shared" si="20"/>
        <v/>
      </c>
      <c r="BX42" s="110" t="str">
        <f>IF(OR(AE42=$BB$10,AE42=$BD$10,AE42=$BK$10,AE42=$BL$10,AE42=$BM$10),VLOOKUP(BW42,INDIRECT(CONCATENATE(CR42,"!",HLOOKUP(AE42,$CU$10:CY42,CZ42,FALSE))),1,TRUE),"")</f>
        <v/>
      </c>
      <c r="BY42" s="96" t="e">
        <f>VLOOKUP(Q42,INDIRECT(CONCATENATE(CR42,"!",$CT42)),11,FALSE)</f>
        <v>#N/A</v>
      </c>
      <c r="BZ42" s="96" t="e">
        <f t="shared" si="22"/>
        <v>#N/A</v>
      </c>
      <c r="CA42" s="96" t="e">
        <f t="shared" si="23"/>
        <v>#N/A</v>
      </c>
      <c r="CB42" s="96" t="e">
        <f t="shared" si="24"/>
        <v>#N/A</v>
      </c>
      <c r="CC42" s="96" t="e">
        <f t="shared" si="25"/>
        <v>#VALUE!</v>
      </c>
      <c r="CD42" s="63">
        <f>Worksheet!K37</f>
        <v>0</v>
      </c>
      <c r="CE42" s="63">
        <f>Worksheet!L37</f>
        <v>0</v>
      </c>
      <c r="CF42" s="63">
        <f>Worksheet!M37</f>
        <v>0</v>
      </c>
      <c r="CG42" s="63">
        <f>Worksheet!N37</f>
        <v>0</v>
      </c>
      <c r="CH42" s="63">
        <f>Worksheet!O37</f>
        <v>0</v>
      </c>
      <c r="CI42" s="126" t="e">
        <f t="shared" si="26"/>
        <v>#VALUE!</v>
      </c>
      <c r="CJ42" s="126" t="e">
        <f t="shared" si="27"/>
        <v>#VALUE!</v>
      </c>
      <c r="CK42" s="126" t="e">
        <f t="shared" si="28"/>
        <v>#VALUE!</v>
      </c>
      <c r="CL42" s="126" t="e">
        <f t="shared" si="29"/>
        <v>#VALUE!</v>
      </c>
      <c r="CM42" s="126" t="e">
        <f t="shared" si="30"/>
        <v>#VALUE!</v>
      </c>
      <c r="CN42" s="96" t="e">
        <f t="shared" si="42"/>
        <v>#N/A</v>
      </c>
      <c r="CO42" s="97">
        <f>Worksheet!Q37</f>
        <v>0</v>
      </c>
      <c r="CP42" t="str">
        <f t="shared" si="32"/>
        <v>1</v>
      </c>
      <c r="CQ42" s="108" t="e">
        <f t="shared" si="43"/>
        <v>#N/A</v>
      </c>
      <c r="CR42" t="str">
        <f t="shared" si="34"/>
        <v>Standard1</v>
      </c>
      <c r="CT42" s="104" t="str">
        <f t="shared" si="44"/>
        <v>$B$4:$P$807</v>
      </c>
      <c r="CU42" s="96" t="str">
        <f>VLOOKUP($CR42,$CT$3:CU$8,2,FALSE)</f>
        <v>$I$189:$I$348</v>
      </c>
      <c r="CV42" s="96" t="str">
        <f>VLOOKUP($CR42,$CT$3:CV$8,3,FALSE)</f>
        <v>$I$349:$I$538</v>
      </c>
      <c r="CW42" s="96" t="str">
        <f>VLOOKUP($CR42,$CT$3:CW$8,4,FALSE)</f>
        <v>$I$539:$I$609</v>
      </c>
      <c r="CX42" s="96" t="str">
        <f>VLOOKUP($CR42,$CT$3:CX$8,5,FALSE)</f>
        <v>$I$610:$I$659</v>
      </c>
      <c r="CY42" s="96" t="str">
        <f>VLOOKUP($CR42,$CT$3:CY$8,6,FALSE)</f>
        <v>$I$660:$I$719</v>
      </c>
      <c r="CZ42">
        <f>COUNTIF($CU$10:CU42,"&lt;&gt;"&amp;"")</f>
        <v>33</v>
      </c>
      <c r="DB42" t="str">
        <f t="shared" si="4"/>
        <v/>
      </c>
      <c r="DC42" t="e">
        <f t="shared" si="5"/>
        <v>#N/A</v>
      </c>
    </row>
    <row r="43" spans="17:107" x14ac:dyDescent="0.25">
      <c r="Q43" s="58" t="e">
        <f t="shared" si="36"/>
        <v>#N/A</v>
      </c>
      <c r="R43" t="str">
        <f>IF(Worksheet!I38=$S$2,$S$2,IF(Worksheet!I38=$S$3,$S$3,$S$1))</f>
        <v>5502A</v>
      </c>
      <c r="S43" s="59" t="str">
        <f t="shared" si="1"/>
        <v>*</v>
      </c>
      <c r="T43" s="55" t="e">
        <f t="shared" si="37"/>
        <v>#N/A</v>
      </c>
      <c r="U43" s="60">
        <f>IF(Worksheet!S38="%",ABS(Worksheet!Z38),ABS(Worksheet!U38))</f>
        <v>0</v>
      </c>
      <c r="V43" s="127">
        <f>IF(Worksheet!S38="%",Worksheet!AA38,Worksheet!S38)</f>
        <v>0</v>
      </c>
      <c r="W43" s="60" t="str">
        <f>IF(Worksheet!S38="%","",IF(Worksheet!Z38&lt;&gt;"",Worksheet!Z38,""))</f>
        <v/>
      </c>
      <c r="X43" s="60" t="str">
        <f>IF(Worksheet!S38="%","",IF(Worksheet!AA38&lt;&gt;"",Worksheet!AA38,""))</f>
        <v/>
      </c>
      <c r="Y43" s="58" t="str">
        <f t="shared" si="38"/>
        <v/>
      </c>
      <c r="Z43" s="58" t="str">
        <f t="shared" si="39"/>
        <v>0</v>
      </c>
      <c r="AA43" s="58" t="str">
        <f t="shared" si="40"/>
        <v>DC</v>
      </c>
      <c r="AB43" s="58" t="str">
        <f t="shared" si="11"/>
        <v>DC0</v>
      </c>
      <c r="AC43" s="58" t="str">
        <f>IF(Worksheet!H38&lt;&gt;"",Worksheet!H38,"")</f>
        <v/>
      </c>
      <c r="AD43" s="58" t="str">
        <f t="shared" si="2"/>
        <v/>
      </c>
      <c r="AE43" s="109" t="str">
        <f t="shared" si="12"/>
        <v>DC0</v>
      </c>
      <c r="AF43" s="109" t="e">
        <f>HLOOKUP(AE43,$AH$10:AZ43,COUNTIF($AE$7:AE43,"&lt;&gt;"&amp;""),FALSE)</f>
        <v>#N/A</v>
      </c>
      <c r="AG43" s="66" t="e">
        <f t="shared" si="41"/>
        <v>#N/A</v>
      </c>
      <c r="AH43" s="96" t="e">
        <f>VLOOKUP($AG43,INDIRECT(CONCATENATE($CR43,"!",VLOOKUP($CR43,$AG$3:AH$8,AH$2,FALSE))),1,TRUE)</f>
        <v>#N/A</v>
      </c>
      <c r="AI43" s="96" t="e">
        <f>VLOOKUP($AG43,INDIRECT(CONCATENATE($CR43,"!",VLOOKUP($CR43,$AG$3:AI$8,AI$2,FALSE))),1,TRUE)</f>
        <v>#N/A</v>
      </c>
      <c r="AJ43" s="96" t="e">
        <f>VLOOKUP($AG43,INDIRECT(CONCATENATE($CR43,"!",VLOOKUP($CR43,$AG$3:AJ$8,AJ$2,FALSE))),1,TRUE)</f>
        <v>#N/A</v>
      </c>
      <c r="AK43" s="96" t="e">
        <f>VLOOKUP($AG43,INDIRECT(CONCATENATE($CR43,"!",VLOOKUP($CR43,$AG$3:AK$8,AK$2,FALSE))),1,TRUE)</f>
        <v>#N/A</v>
      </c>
      <c r="AL43" s="96" t="e">
        <f>VLOOKUP($AG43,INDIRECT(CONCATENATE($CR43,"!",VLOOKUP($CR43,$AG$3:AL$8,AL$2,FALSE))),1,TRUE)</f>
        <v>#N/A</v>
      </c>
      <c r="AM43" s="96" t="e">
        <f>VLOOKUP($AG43,INDIRECT(CONCATENATE($CR43,"!",VLOOKUP($CR43,$AG$3:AM$8,AM$2,FALSE))),1,TRUE)</f>
        <v>#N/A</v>
      </c>
      <c r="AN43" s="96" t="e">
        <f>VLOOKUP($AG43,INDIRECT(CONCATENATE($CR43,"!",VLOOKUP($CR43,$AG$3:AN$8,AN$2,FALSE))),1,TRUE)</f>
        <v>#N/A</v>
      </c>
      <c r="AO43" s="96" t="e">
        <f>VLOOKUP($AG43,INDIRECT(CONCATENATE($CR43,"!",VLOOKUP($CR43,$AG$3:AO$8,AO$2,FALSE))),1,TRUE)</f>
        <v>#N/A</v>
      </c>
      <c r="AP43" s="96" t="e">
        <f>VLOOKUP($AG43,INDIRECT(CONCATENATE($CR43,"!",VLOOKUP($CR43,$AG$3:AP$8,AP$2,FALSE))),1,TRUE)</f>
        <v>#N/A</v>
      </c>
      <c r="AQ43" s="96" t="e">
        <f>VLOOKUP($AG43,INDIRECT(CONCATENATE($CR43,"!",VLOOKUP($CR43,$AG$3:AQ$8,AQ$2,FALSE))),1,TRUE)</f>
        <v>#N/A</v>
      </c>
      <c r="AR43" s="96" t="e">
        <f>VLOOKUP($AG43,INDIRECT(CONCATENATE($CR43,"!",VLOOKUP($CR43,$AG$3:AR$8,AR$2,FALSE))),1,TRUE)</f>
        <v>#N/A</v>
      </c>
      <c r="AS43" s="96" t="e">
        <f>VLOOKUP($AG43,INDIRECT(CONCATENATE($CR43,"!",VLOOKUP($CR43,$AG$3:AS$8,AS$2,FALSE))),1,TRUE)</f>
        <v>#N/A</v>
      </c>
      <c r="AT43" s="96" t="e">
        <f>VLOOKUP($AG43,INDIRECT(CONCATENATE($CR43,"!",VLOOKUP($CR43,$AG$3:AT$8,AT$2,FALSE))),1,TRUE)</f>
        <v>#N/A</v>
      </c>
      <c r="AU43" s="96"/>
      <c r="AV43" s="96"/>
      <c r="AW43" s="96"/>
      <c r="AX43" s="96"/>
      <c r="AY43" s="96"/>
      <c r="AZ43" s="96"/>
      <c r="BA43" s="62">
        <f t="shared" si="46"/>
        <v>1</v>
      </c>
      <c r="BB43" s="58">
        <f t="shared" si="46"/>
        <v>1</v>
      </c>
      <c r="BC43" s="58">
        <f t="shared" si="47"/>
        <v>1</v>
      </c>
      <c r="BD43" s="58">
        <f t="shared" si="47"/>
        <v>1</v>
      </c>
      <c r="BE43" s="58">
        <f t="shared" si="16"/>
        <v>1</v>
      </c>
      <c r="BF43" s="58">
        <f t="shared" si="17"/>
        <v>1</v>
      </c>
      <c r="BG43" s="58">
        <f t="shared" si="18"/>
        <v>1</v>
      </c>
      <c r="BH43" s="58">
        <f t="shared" si="45"/>
        <v>1</v>
      </c>
      <c r="BI43" s="58">
        <f t="shared" si="45"/>
        <v>1</v>
      </c>
      <c r="BJ43" s="58">
        <f t="shared" si="45"/>
        <v>1</v>
      </c>
      <c r="BK43" s="58">
        <f t="shared" si="45"/>
        <v>1</v>
      </c>
      <c r="BL43" s="58">
        <f t="shared" si="45"/>
        <v>1</v>
      </c>
      <c r="BM43" s="58">
        <f t="shared" si="45"/>
        <v>1</v>
      </c>
      <c r="BU43" s="55" t="e">
        <f>HLOOKUP(AE43,$BA$10:BT43,COUNTIF($AE$7:AE43,"&lt;&gt;"&amp;""),FALSE)</f>
        <v>#N/A</v>
      </c>
      <c r="BV43" s="58">
        <f t="shared" si="19"/>
        <v>1</v>
      </c>
      <c r="BW43" s="55" t="str">
        <f t="shared" si="20"/>
        <v/>
      </c>
      <c r="BX43" s="110" t="str">
        <f>IF(OR(AE43=$BB$10,AE43=$BD$10,AE43=$BK$10,AE43=$BL$10,AE43=$BM$10),VLOOKUP(BW43,INDIRECT(CONCATENATE(CR43,"!",HLOOKUP(AE43,$CU$10:CY43,CZ43,FALSE))),1,TRUE),"")</f>
        <v/>
      </c>
      <c r="BY43" s="96" t="e">
        <f t="shared" si="21"/>
        <v>#N/A</v>
      </c>
      <c r="BZ43" s="96" t="e">
        <f t="shared" si="22"/>
        <v>#N/A</v>
      </c>
      <c r="CA43" s="96" t="e">
        <f t="shared" si="23"/>
        <v>#N/A</v>
      </c>
      <c r="CB43" s="96" t="e">
        <f t="shared" si="24"/>
        <v>#N/A</v>
      </c>
      <c r="CC43" s="96" t="e">
        <f t="shared" si="25"/>
        <v>#VALUE!</v>
      </c>
      <c r="CD43" s="63">
        <f>Worksheet!K38</f>
        <v>0</v>
      </c>
      <c r="CE43" s="63">
        <f>Worksheet!L38</f>
        <v>0</v>
      </c>
      <c r="CF43" s="63">
        <f>Worksheet!M38</f>
        <v>0</v>
      </c>
      <c r="CG43" s="63">
        <f>Worksheet!N38</f>
        <v>0</v>
      </c>
      <c r="CH43" s="63">
        <f>Worksheet!O38</f>
        <v>0</v>
      </c>
      <c r="CI43" s="126" t="e">
        <f t="shared" si="26"/>
        <v>#VALUE!</v>
      </c>
      <c r="CJ43" s="126" t="e">
        <f t="shared" si="27"/>
        <v>#VALUE!</v>
      </c>
      <c r="CK43" s="126" t="e">
        <f t="shared" si="28"/>
        <v>#VALUE!</v>
      </c>
      <c r="CL43" s="126" t="e">
        <f t="shared" si="29"/>
        <v>#VALUE!</v>
      </c>
      <c r="CM43" s="126" t="e">
        <f t="shared" si="30"/>
        <v>#VALUE!</v>
      </c>
      <c r="CN43" s="96" t="e">
        <f t="shared" si="42"/>
        <v>#N/A</v>
      </c>
      <c r="CO43" s="97">
        <f>Worksheet!Q38</f>
        <v>0</v>
      </c>
      <c r="CP43" t="str">
        <f t="shared" si="32"/>
        <v>1</v>
      </c>
      <c r="CQ43" s="108" t="e">
        <f t="shared" si="43"/>
        <v>#N/A</v>
      </c>
      <c r="CR43" t="str">
        <f t="shared" si="34"/>
        <v>Standard1</v>
      </c>
      <c r="CT43" s="104" t="str">
        <f t="shared" si="44"/>
        <v>$B$4:$P$807</v>
      </c>
      <c r="CU43" s="96" t="str">
        <f>VLOOKUP($CR43,$CT$3:CU$8,2,FALSE)</f>
        <v>$I$189:$I$348</v>
      </c>
      <c r="CV43" s="96" t="str">
        <f>VLOOKUP($CR43,$CT$3:CV$8,3,FALSE)</f>
        <v>$I$349:$I$538</v>
      </c>
      <c r="CW43" s="96" t="str">
        <f>VLOOKUP($CR43,$CT$3:CW$8,4,FALSE)</f>
        <v>$I$539:$I$609</v>
      </c>
      <c r="CX43" s="96" t="str">
        <f>VLOOKUP($CR43,$CT$3:CX$8,5,FALSE)</f>
        <v>$I$610:$I$659</v>
      </c>
      <c r="CY43" s="96" t="str">
        <f>VLOOKUP($CR43,$CT$3:CY$8,6,FALSE)</f>
        <v>$I$660:$I$719</v>
      </c>
      <c r="CZ43">
        <f>COUNTIF($CU$10:CU43,"&lt;&gt;"&amp;"")</f>
        <v>34</v>
      </c>
      <c r="DB43" t="str">
        <f t="shared" si="4"/>
        <v/>
      </c>
      <c r="DC43" t="e">
        <f t="shared" si="5"/>
        <v>#N/A</v>
      </c>
    </row>
    <row r="44" spans="17:107" x14ac:dyDescent="0.25">
      <c r="Q44" s="58" t="e">
        <f t="shared" si="36"/>
        <v>#N/A</v>
      </c>
      <c r="R44" t="str">
        <f>IF(Worksheet!I39=$S$2,$S$2,IF(Worksheet!I39=$S$3,$S$3,$S$1))</f>
        <v>5502A</v>
      </c>
      <c r="S44" s="59" t="str">
        <f t="shared" si="1"/>
        <v>*</v>
      </c>
      <c r="T44" s="55" t="e">
        <f t="shared" si="37"/>
        <v>#N/A</v>
      </c>
      <c r="U44" s="60">
        <f>IF(Worksheet!S39="%",ABS(Worksheet!Z39),ABS(Worksheet!U39))</f>
        <v>0</v>
      </c>
      <c r="V44" s="127">
        <f>IF(Worksheet!S39="%",Worksheet!AA39,Worksheet!S39)</f>
        <v>0</v>
      </c>
      <c r="W44" s="60" t="str">
        <f>IF(Worksheet!S39="%","",IF(Worksheet!Z39&lt;&gt;"",Worksheet!Z39,""))</f>
        <v/>
      </c>
      <c r="X44" s="60" t="str">
        <f>IF(Worksheet!S39="%","",IF(Worksheet!AA39&lt;&gt;"",Worksheet!AA39,""))</f>
        <v/>
      </c>
      <c r="Y44" s="58" t="str">
        <f t="shared" si="38"/>
        <v/>
      </c>
      <c r="Z44" s="58" t="str">
        <f t="shared" si="39"/>
        <v>0</v>
      </c>
      <c r="AA44" s="58" t="str">
        <f t="shared" si="40"/>
        <v>DC</v>
      </c>
      <c r="AB44" s="58" t="str">
        <f t="shared" si="11"/>
        <v>DC0</v>
      </c>
      <c r="AC44" s="58" t="str">
        <f>IF(Worksheet!H39&lt;&gt;"",Worksheet!H39,"")</f>
        <v/>
      </c>
      <c r="AD44" s="58" t="str">
        <f t="shared" ref="AD44" si="48">IF(RIGHT(AB44,2)="f","Capacitance",IF(RIGHT(AB44,1)="Z","Frequency",IF(RIGHT(AB44,1)="O","Resistance",IF(AND(RIGHT(AB44,1)="A",AC44&lt;&gt;""),CONCATENATE(AB44,$R$5,AC44,$R$5,"TURN"),""))))</f>
        <v/>
      </c>
      <c r="AE44" s="109" t="str">
        <f t="shared" si="12"/>
        <v>DC0</v>
      </c>
      <c r="AF44" s="109" t="e">
        <f>HLOOKUP(AE44,$AH$10:AZ44,COUNTIF($AE$7:AE44,"&lt;&gt;"&amp;""),FALSE)</f>
        <v>#N/A</v>
      </c>
      <c r="AG44" s="66" t="e">
        <f t="shared" si="41"/>
        <v>#N/A</v>
      </c>
      <c r="AH44" s="96" t="e">
        <f>VLOOKUP($AG44,INDIRECT(CONCATENATE($CR44,"!",VLOOKUP($CR44,$AG$3:AH$8,AH$2,FALSE))),1,TRUE)</f>
        <v>#N/A</v>
      </c>
      <c r="AI44" s="96" t="e">
        <f>VLOOKUP($AG44,INDIRECT(CONCATENATE($CR44,"!",VLOOKUP($CR44,$AG$3:AI$8,AI$2,FALSE))),1,TRUE)</f>
        <v>#N/A</v>
      </c>
      <c r="AJ44" s="96" t="e">
        <f>VLOOKUP($AG44,INDIRECT(CONCATENATE($CR44,"!",VLOOKUP($CR44,$AG$3:AJ$8,AJ$2,FALSE))),1,TRUE)</f>
        <v>#N/A</v>
      </c>
      <c r="AK44" s="96" t="e">
        <f>VLOOKUP($AG44,INDIRECT(CONCATENATE($CR44,"!",VLOOKUP($CR44,$AG$3:AK$8,AK$2,FALSE))),1,TRUE)</f>
        <v>#N/A</v>
      </c>
      <c r="AL44" s="96" t="e">
        <f>VLOOKUP($AG44,INDIRECT(CONCATENATE($CR44,"!",VLOOKUP($CR44,$AG$3:AL$8,AL$2,FALSE))),1,TRUE)</f>
        <v>#N/A</v>
      </c>
      <c r="AM44" s="96" t="e">
        <f>VLOOKUP($AG44,INDIRECT(CONCATENATE($CR44,"!",VLOOKUP($CR44,$AG$3:AM$8,AM$2,FALSE))),1,TRUE)</f>
        <v>#N/A</v>
      </c>
      <c r="AN44" s="96" t="e">
        <f>VLOOKUP($AG44,INDIRECT(CONCATENATE($CR44,"!",VLOOKUP($CR44,$AG$3:AN$8,AN$2,FALSE))),1,TRUE)</f>
        <v>#N/A</v>
      </c>
      <c r="AO44" s="96" t="e">
        <f>VLOOKUP($AG44,INDIRECT(CONCATENATE($CR44,"!",VLOOKUP($CR44,$AG$3:AO$8,AO$2,FALSE))),1,TRUE)</f>
        <v>#N/A</v>
      </c>
      <c r="AP44" s="96" t="e">
        <f>VLOOKUP($AG44,INDIRECT(CONCATENATE($CR44,"!",VLOOKUP($CR44,$AG$3:AP$8,AP$2,FALSE))),1,TRUE)</f>
        <v>#N/A</v>
      </c>
      <c r="AQ44" s="96" t="e">
        <f>VLOOKUP($AG44,INDIRECT(CONCATENATE($CR44,"!",VLOOKUP($CR44,$AG$3:AQ$8,AQ$2,FALSE))),1,TRUE)</f>
        <v>#N/A</v>
      </c>
      <c r="AR44" s="96" t="e">
        <f>VLOOKUP($AG44,INDIRECT(CONCATENATE($CR44,"!",VLOOKUP($CR44,$AG$3:AR$8,AR$2,FALSE))),1,TRUE)</f>
        <v>#N/A</v>
      </c>
      <c r="AS44" s="96" t="e">
        <f>VLOOKUP($AG44,INDIRECT(CONCATENATE($CR44,"!",VLOOKUP($CR44,$AG$3:AS$8,AS$2,FALSE))),1,TRUE)</f>
        <v>#N/A</v>
      </c>
      <c r="AT44" s="96" t="e">
        <f>VLOOKUP($AG44,INDIRECT(CONCATENATE($CR44,"!",VLOOKUP($CR44,$AG$3:AT$8,AT$2,FALSE))),1,TRUE)</f>
        <v>#N/A</v>
      </c>
      <c r="AU44" s="96"/>
      <c r="AV44" s="96"/>
      <c r="AW44" s="96"/>
      <c r="AX44" s="96"/>
      <c r="AY44" s="96"/>
      <c r="AZ44" s="96"/>
      <c r="BA44" s="62">
        <f t="shared" si="46"/>
        <v>1</v>
      </c>
      <c r="BB44" s="58">
        <f t="shared" si="46"/>
        <v>1</v>
      </c>
      <c r="BC44" s="58">
        <f t="shared" si="47"/>
        <v>1</v>
      </c>
      <c r="BD44" s="58">
        <f t="shared" si="47"/>
        <v>1</v>
      </c>
      <c r="BE44" s="58">
        <f t="shared" si="16"/>
        <v>1</v>
      </c>
      <c r="BF44" s="58">
        <f t="shared" si="17"/>
        <v>1</v>
      </c>
      <c r="BG44" s="58">
        <f t="shared" si="18"/>
        <v>1</v>
      </c>
      <c r="BH44" s="58">
        <f t="shared" si="45"/>
        <v>1</v>
      </c>
      <c r="BI44" s="58">
        <f t="shared" si="45"/>
        <v>1</v>
      </c>
      <c r="BJ44" s="58">
        <f t="shared" si="45"/>
        <v>1</v>
      </c>
      <c r="BK44" s="58">
        <f t="shared" si="45"/>
        <v>1</v>
      </c>
      <c r="BL44" s="58">
        <f t="shared" si="45"/>
        <v>1</v>
      </c>
      <c r="BM44" s="58">
        <f t="shared" si="45"/>
        <v>1</v>
      </c>
      <c r="BU44" s="55" t="e">
        <f>HLOOKUP(AE44,$BA$10:BT44,COUNTIF($AE$7:AE44,"&lt;&gt;"&amp;""),FALSE)</f>
        <v>#N/A</v>
      </c>
      <c r="BV44" s="58">
        <f t="shared" si="19"/>
        <v>1</v>
      </c>
      <c r="BW44" s="55" t="str">
        <f t="shared" si="20"/>
        <v/>
      </c>
      <c r="BX44" s="110" t="str">
        <f>IF(OR(AE44=$BB$10,AE44=$BD$10,AE44=$BK$10,AE44=$BL$10,AE44=$BM$10),VLOOKUP(BW44,INDIRECT(CONCATENATE(CR44,"!",HLOOKUP(AE44,$CU$10:CY44,CZ44,FALSE))),1,TRUE),"")</f>
        <v/>
      </c>
      <c r="BY44" s="96" t="e">
        <f t="shared" si="21"/>
        <v>#N/A</v>
      </c>
      <c r="BZ44" s="96" t="e">
        <f t="shared" si="22"/>
        <v>#N/A</v>
      </c>
      <c r="CA44" s="96" t="e">
        <f t="shared" si="23"/>
        <v>#N/A</v>
      </c>
      <c r="CB44" s="96" t="e">
        <f t="shared" si="24"/>
        <v>#N/A</v>
      </c>
      <c r="CC44" s="96" t="e">
        <f t="shared" si="25"/>
        <v>#VALUE!</v>
      </c>
      <c r="CD44" s="63">
        <f>Worksheet!K39</f>
        <v>0</v>
      </c>
      <c r="CE44" s="63">
        <f>Worksheet!L39</f>
        <v>0</v>
      </c>
      <c r="CF44" s="63">
        <f>Worksheet!M39</f>
        <v>0</v>
      </c>
      <c r="CG44" s="63">
        <f>Worksheet!N39</f>
        <v>0</v>
      </c>
      <c r="CH44" s="63">
        <f>Worksheet!O39</f>
        <v>0</v>
      </c>
      <c r="CI44" s="126" t="e">
        <f t="shared" si="26"/>
        <v>#VALUE!</v>
      </c>
      <c r="CJ44" s="126" t="e">
        <f t="shared" si="27"/>
        <v>#VALUE!</v>
      </c>
      <c r="CK44" s="126" t="e">
        <f t="shared" si="28"/>
        <v>#VALUE!</v>
      </c>
      <c r="CL44" s="126" t="e">
        <f t="shared" si="29"/>
        <v>#VALUE!</v>
      </c>
      <c r="CM44" s="126" t="e">
        <f t="shared" si="30"/>
        <v>#VALUE!</v>
      </c>
      <c r="CN44" s="96" t="e">
        <f t="shared" si="42"/>
        <v>#N/A</v>
      </c>
      <c r="CO44" s="97">
        <f>Worksheet!Q39</f>
        <v>0</v>
      </c>
      <c r="CP44" t="str">
        <f t="shared" si="32"/>
        <v>1</v>
      </c>
      <c r="CQ44" s="108" t="e">
        <f t="shared" si="43"/>
        <v>#N/A</v>
      </c>
      <c r="CR44" t="str">
        <f t="shared" si="34"/>
        <v>Standard1</v>
      </c>
      <c r="CT44" s="104" t="str">
        <f t="shared" si="44"/>
        <v>$B$4:$P$807</v>
      </c>
      <c r="CU44" s="96" t="str">
        <f>VLOOKUP($CR44,$CT$3:CU$8,2,FALSE)</f>
        <v>$I$189:$I$348</v>
      </c>
      <c r="CV44" s="96" t="str">
        <f>VLOOKUP($CR44,$CT$3:CV$8,3,FALSE)</f>
        <v>$I$349:$I$538</v>
      </c>
      <c r="CW44" s="96" t="str">
        <f>VLOOKUP($CR44,$CT$3:CW$8,4,FALSE)</f>
        <v>$I$539:$I$609</v>
      </c>
      <c r="CX44" s="96" t="str">
        <f>VLOOKUP($CR44,$CT$3:CX$8,5,FALSE)</f>
        <v>$I$610:$I$659</v>
      </c>
      <c r="CY44" s="96" t="str">
        <f>VLOOKUP($CR44,$CT$3:CY$8,6,FALSE)</f>
        <v>$I$660:$I$719</v>
      </c>
      <c r="CZ44">
        <f>COUNTIF($CU$10:CU44,"&lt;&gt;"&amp;"")</f>
        <v>35</v>
      </c>
      <c r="DB44" t="str">
        <f t="shared" si="4"/>
        <v/>
      </c>
      <c r="DC44" t="e">
        <f t="shared" si="5"/>
        <v>#N/A</v>
      </c>
    </row>
    <row r="45" spans="17:107" x14ac:dyDescent="0.25">
      <c r="Q45" s="58" t="e">
        <f t="shared" si="36"/>
        <v>#N/A</v>
      </c>
      <c r="R45" t="str">
        <f>IF(Worksheet!I40=$S$2,$S$2,IF(Worksheet!I40=$S$3,$S$3,$S$1))</f>
        <v>5502A</v>
      </c>
      <c r="S45" s="59" t="str">
        <f t="shared" si="1"/>
        <v>*</v>
      </c>
      <c r="T45" s="55" t="e">
        <f t="shared" si="37"/>
        <v>#N/A</v>
      </c>
      <c r="U45" s="60">
        <f>IF(Worksheet!S40="%",ABS(Worksheet!Z40),ABS(Worksheet!U40))</f>
        <v>0</v>
      </c>
      <c r="V45" s="127">
        <f>IF(Worksheet!S40="%",Worksheet!AA40,Worksheet!S40)</f>
        <v>0</v>
      </c>
      <c r="W45" s="60" t="str">
        <f>IF(Worksheet!S40="%","",IF(Worksheet!Z40&lt;&gt;"",Worksheet!Z40,""))</f>
        <v/>
      </c>
      <c r="X45" s="60" t="str">
        <f>IF(Worksheet!S40="%","",IF(Worksheet!AA40&lt;&gt;"",Worksheet!AA40,""))</f>
        <v/>
      </c>
      <c r="Y45" s="58" t="str">
        <f t="shared" si="38"/>
        <v/>
      </c>
      <c r="Z45" s="58" t="str">
        <f t="shared" si="39"/>
        <v>0</v>
      </c>
      <c r="AA45" s="58" t="str">
        <f t="shared" si="40"/>
        <v>DC</v>
      </c>
      <c r="AB45" s="58" t="str">
        <f t="shared" si="11"/>
        <v>DC0</v>
      </c>
      <c r="AC45" s="58" t="str">
        <f>IF(Worksheet!H40&lt;&gt;"",Worksheet!H40,"")</f>
        <v/>
      </c>
      <c r="AD45" s="58" t="str">
        <f>IF(RIGHT(AB45,2)="f","Capacitance",IF(RIGHT(AB45,1)="Z","Frequency",IF(RIGHT(AB45,1)="O","Resistance",IF(AND(RIGHT(AB45,1)="A",AC45&lt;&gt;""),CONCATENATE(AB45,$R$5,AC45,$R$5,"TURN"),""))))</f>
        <v/>
      </c>
      <c r="AE45" s="109" t="str">
        <f t="shared" si="12"/>
        <v>DC0</v>
      </c>
      <c r="AF45" s="109" t="e">
        <f>HLOOKUP(AE45,$AH$10:AZ45,COUNTIF($AE$7:AE45,"&lt;&gt;"&amp;""),FALSE)</f>
        <v>#N/A</v>
      </c>
      <c r="AG45" s="66" t="e">
        <f t="shared" si="41"/>
        <v>#N/A</v>
      </c>
      <c r="AH45" s="96" t="e">
        <f>VLOOKUP($AG45,INDIRECT(CONCATENATE($CR45,"!",VLOOKUP($CR45,$AG$3:AH$8,AH$2,FALSE))),1,TRUE)</f>
        <v>#N/A</v>
      </c>
      <c r="AI45" s="96" t="e">
        <f>VLOOKUP($AG45,INDIRECT(CONCATENATE($CR45,"!",VLOOKUP($CR45,$AG$3:AI$8,AI$2,FALSE))),1,TRUE)</f>
        <v>#N/A</v>
      </c>
      <c r="AJ45" s="96" t="e">
        <f>VLOOKUP($AG45,INDIRECT(CONCATENATE($CR45,"!",VLOOKUP($CR45,$AG$3:AJ$8,AJ$2,FALSE))),1,TRUE)</f>
        <v>#N/A</v>
      </c>
      <c r="AK45" s="96" t="e">
        <f>VLOOKUP($AG45,INDIRECT(CONCATENATE($CR45,"!",VLOOKUP($CR45,$AG$3:AK$8,AK$2,FALSE))),1,TRUE)</f>
        <v>#N/A</v>
      </c>
      <c r="AL45" s="96" t="e">
        <f>VLOOKUP($AG45,INDIRECT(CONCATENATE($CR45,"!",VLOOKUP($CR45,$AG$3:AL$8,AL$2,FALSE))),1,TRUE)</f>
        <v>#N/A</v>
      </c>
      <c r="AM45" s="96" t="e">
        <f>VLOOKUP($AG45,INDIRECT(CONCATENATE($CR45,"!",VLOOKUP($CR45,$AG$3:AM$8,AM$2,FALSE))),1,TRUE)</f>
        <v>#N/A</v>
      </c>
      <c r="AN45" s="96" t="e">
        <f>VLOOKUP($AG45,INDIRECT(CONCATENATE($CR45,"!",VLOOKUP($CR45,$AG$3:AN$8,AN$2,FALSE))),1,TRUE)</f>
        <v>#N/A</v>
      </c>
      <c r="AO45" s="96" t="e">
        <f>VLOOKUP($AG45,INDIRECT(CONCATENATE($CR45,"!",VLOOKUP($CR45,$AG$3:AO$8,AO$2,FALSE))),1,TRUE)</f>
        <v>#N/A</v>
      </c>
      <c r="AP45" s="96" t="e">
        <f>VLOOKUP($AG45,INDIRECT(CONCATENATE($CR45,"!",VLOOKUP($CR45,$AG$3:AP$8,AP$2,FALSE))),1,TRUE)</f>
        <v>#N/A</v>
      </c>
      <c r="AQ45" s="96" t="e">
        <f>VLOOKUP($AG45,INDIRECT(CONCATENATE($CR45,"!",VLOOKUP($CR45,$AG$3:AQ$8,AQ$2,FALSE))),1,TRUE)</f>
        <v>#N/A</v>
      </c>
      <c r="AR45" s="96" t="e">
        <f>VLOOKUP($AG45,INDIRECT(CONCATENATE($CR45,"!",VLOOKUP($CR45,$AG$3:AR$8,AR$2,FALSE))),1,TRUE)</f>
        <v>#N/A</v>
      </c>
      <c r="AS45" s="96" t="e">
        <f>VLOOKUP($AG45,INDIRECT(CONCATENATE($CR45,"!",VLOOKUP($CR45,$AG$3:AS$8,AS$2,FALSE))),1,TRUE)</f>
        <v>#N/A</v>
      </c>
      <c r="AT45" s="96" t="e">
        <f>VLOOKUP($AG45,INDIRECT(CONCATENATE($CR45,"!",VLOOKUP($CR45,$AG$3:AT$8,AT$2,FALSE))),1,TRUE)</f>
        <v>#N/A</v>
      </c>
      <c r="AU45" s="96"/>
      <c r="AV45" s="96"/>
      <c r="AW45" s="96"/>
      <c r="AX45" s="96"/>
      <c r="AY45" s="96"/>
      <c r="AZ45" s="96"/>
      <c r="BA45" s="62">
        <f t="shared" si="46"/>
        <v>1</v>
      </c>
      <c r="BB45" s="58">
        <f t="shared" si="46"/>
        <v>1</v>
      </c>
      <c r="BC45" s="58">
        <f t="shared" si="47"/>
        <v>1</v>
      </c>
      <c r="BD45" s="58">
        <f t="shared" si="47"/>
        <v>1</v>
      </c>
      <c r="BE45" s="58">
        <f t="shared" si="16"/>
        <v>1</v>
      </c>
      <c r="BF45" s="58">
        <f t="shared" si="17"/>
        <v>1</v>
      </c>
      <c r="BG45" s="58">
        <f t="shared" si="18"/>
        <v>1</v>
      </c>
      <c r="BH45" s="58">
        <f t="shared" si="45"/>
        <v>1</v>
      </c>
      <c r="BI45" s="58">
        <f t="shared" si="45"/>
        <v>1</v>
      </c>
      <c r="BJ45" s="58">
        <f t="shared" si="45"/>
        <v>1</v>
      </c>
      <c r="BK45" s="58">
        <f t="shared" si="45"/>
        <v>1</v>
      </c>
      <c r="BL45" s="58">
        <f t="shared" si="45"/>
        <v>1</v>
      </c>
      <c r="BM45" s="58">
        <f t="shared" si="45"/>
        <v>1</v>
      </c>
      <c r="BU45" s="55" t="e">
        <f>HLOOKUP(AE45,$BA$10:BT45,COUNTIF($AE$7:AE45,"&lt;&gt;"&amp;""),FALSE)</f>
        <v>#N/A</v>
      </c>
      <c r="BV45" s="58">
        <f t="shared" si="19"/>
        <v>1</v>
      </c>
      <c r="BW45" s="55" t="str">
        <f t="shared" si="20"/>
        <v/>
      </c>
      <c r="BX45" s="110" t="str">
        <f>IF(OR(AE45=$BB$10,AE45=$BD$10,AE45=$BK$10,AE45=$BL$10,AE45=$BM$10),VLOOKUP(BW45,INDIRECT(CONCATENATE(CR45,"!",HLOOKUP(AE45,$CU$10:CY45,CZ45,FALSE))),1,TRUE),"")</f>
        <v/>
      </c>
      <c r="BY45" s="96" t="e">
        <f t="shared" si="21"/>
        <v>#N/A</v>
      </c>
      <c r="BZ45" s="96" t="e">
        <f t="shared" si="22"/>
        <v>#N/A</v>
      </c>
      <c r="CA45" s="96" t="e">
        <f t="shared" si="23"/>
        <v>#N/A</v>
      </c>
      <c r="CB45" s="96" t="e">
        <f t="shared" si="24"/>
        <v>#N/A</v>
      </c>
      <c r="CC45" s="96" t="e">
        <f t="shared" si="25"/>
        <v>#VALUE!</v>
      </c>
      <c r="CD45" s="63">
        <f>Worksheet!K40</f>
        <v>0</v>
      </c>
      <c r="CE45" s="63">
        <f>Worksheet!L40</f>
        <v>0</v>
      </c>
      <c r="CF45" s="63">
        <f>Worksheet!M40</f>
        <v>0</v>
      </c>
      <c r="CG45" s="63">
        <f>Worksheet!N40</f>
        <v>0</v>
      </c>
      <c r="CH45" s="63">
        <f>Worksheet!O40</f>
        <v>0</v>
      </c>
      <c r="CI45" s="126" t="e">
        <f t="shared" si="26"/>
        <v>#VALUE!</v>
      </c>
      <c r="CJ45" s="126" t="e">
        <f t="shared" si="27"/>
        <v>#VALUE!</v>
      </c>
      <c r="CK45" s="126" t="e">
        <f t="shared" si="28"/>
        <v>#VALUE!</v>
      </c>
      <c r="CL45" s="126" t="e">
        <f t="shared" si="29"/>
        <v>#VALUE!</v>
      </c>
      <c r="CM45" s="126" t="e">
        <f t="shared" si="30"/>
        <v>#VALUE!</v>
      </c>
      <c r="CN45" s="96" t="e">
        <f t="shared" si="42"/>
        <v>#N/A</v>
      </c>
      <c r="CO45" s="97">
        <f>Worksheet!Q40</f>
        <v>0</v>
      </c>
      <c r="CP45" t="str">
        <f t="shared" si="32"/>
        <v>1</v>
      </c>
      <c r="CQ45" s="108" t="e">
        <f t="shared" si="43"/>
        <v>#N/A</v>
      </c>
      <c r="CR45" t="str">
        <f t="shared" si="34"/>
        <v>Standard1</v>
      </c>
      <c r="CT45" s="104" t="str">
        <f t="shared" si="44"/>
        <v>$B$4:$P$807</v>
      </c>
      <c r="CU45" s="96" t="str">
        <f>VLOOKUP($CR45,$CT$3:CU$8,2,FALSE)</f>
        <v>$I$189:$I$348</v>
      </c>
      <c r="CV45" s="96" t="str">
        <f>VLOOKUP($CR45,$CT$3:CV$8,3,FALSE)</f>
        <v>$I$349:$I$538</v>
      </c>
      <c r="CW45" s="96" t="str">
        <f>VLOOKUP($CR45,$CT$3:CW$8,4,FALSE)</f>
        <v>$I$539:$I$609</v>
      </c>
      <c r="CX45" s="96" t="str">
        <f>VLOOKUP($CR45,$CT$3:CX$8,5,FALSE)</f>
        <v>$I$610:$I$659</v>
      </c>
      <c r="CY45" s="96" t="str">
        <f>VLOOKUP($CR45,$CT$3:CY$8,6,FALSE)</f>
        <v>$I$660:$I$719</v>
      </c>
      <c r="CZ45">
        <f>COUNTIF($CU$10:CU45,"&lt;&gt;"&amp;"")</f>
        <v>36</v>
      </c>
      <c r="DB45" t="str">
        <f t="shared" si="4"/>
        <v/>
      </c>
      <c r="DC45" t="e">
        <f t="shared" si="5"/>
        <v>#N/A</v>
      </c>
    </row>
    <row r="46" spans="17:107" x14ac:dyDescent="0.25">
      <c r="Q46" s="58" t="e">
        <f t="shared" si="36"/>
        <v>#N/A</v>
      </c>
      <c r="R46" t="str">
        <f>IF(Worksheet!I41=$S$2,$S$2,IF(Worksheet!I41=$S$3,$S$3,$S$1))</f>
        <v>5502A</v>
      </c>
      <c r="S46" s="59" t="str">
        <f t="shared" si="1"/>
        <v>*</v>
      </c>
      <c r="T46" s="55" t="e">
        <f t="shared" si="37"/>
        <v>#N/A</v>
      </c>
      <c r="U46" s="60">
        <f>IF(Worksheet!S41="%",ABS(Worksheet!Z41),ABS(Worksheet!U41))</f>
        <v>0</v>
      </c>
      <c r="V46" s="127">
        <f>IF(Worksheet!S41="%",Worksheet!AA41,Worksheet!S41)</f>
        <v>0</v>
      </c>
      <c r="W46" s="60" t="str">
        <f>IF(Worksheet!S41="%","",IF(Worksheet!Z41&lt;&gt;"",Worksheet!Z41,""))</f>
        <v/>
      </c>
      <c r="X46" s="60" t="str">
        <f>IF(Worksheet!S41="%","",IF(Worksheet!AA41&lt;&gt;"",Worksheet!AA41,""))</f>
        <v/>
      </c>
      <c r="Y46" s="58" t="str">
        <f t="shared" si="38"/>
        <v/>
      </c>
      <c r="Z46" s="58" t="str">
        <f t="shared" si="39"/>
        <v>0</v>
      </c>
      <c r="AA46" s="58" t="str">
        <f t="shared" si="40"/>
        <v>DC</v>
      </c>
      <c r="AB46" s="58" t="str">
        <f t="shared" si="11"/>
        <v>DC0</v>
      </c>
      <c r="AC46" s="58" t="str">
        <f>IF(Worksheet!H41&lt;&gt;"",Worksheet!H41,"")</f>
        <v/>
      </c>
      <c r="AD46" s="58" t="str">
        <f>IF(RIGHT(AB46,2)="f","Capacitance",IF(RIGHT(AB46,1)="Z","Frequency",IF(RIGHT(AB46,1)="O","Resistance",IF(AND(RIGHT(AB46,1)="A",AC46&lt;&gt;""),CONCATENATE(AB46,$R$5,AC46,$R$5,"TURN"),""))))</f>
        <v/>
      </c>
      <c r="AE46" s="109" t="str">
        <f t="shared" si="12"/>
        <v>DC0</v>
      </c>
      <c r="AF46" s="109" t="e">
        <f>HLOOKUP(AE46,$AH$10:AZ46,COUNTIF($AE$7:AE46,"&lt;&gt;"&amp;""),FALSE)</f>
        <v>#N/A</v>
      </c>
      <c r="AG46" s="66" t="e">
        <f t="shared" si="41"/>
        <v>#N/A</v>
      </c>
      <c r="AH46" s="96" t="e">
        <f>VLOOKUP($AG46,INDIRECT(CONCATENATE($CR46,"!",VLOOKUP($CR46,$AG$3:AH$8,AH$2,FALSE))),1,TRUE)</f>
        <v>#N/A</v>
      </c>
      <c r="AI46" s="96" t="e">
        <f>VLOOKUP($AG46,INDIRECT(CONCATENATE($CR46,"!",VLOOKUP($CR46,$AG$3:AI$8,AI$2,FALSE))),1,TRUE)</f>
        <v>#N/A</v>
      </c>
      <c r="AJ46" s="96" t="e">
        <f>VLOOKUP($AG46,INDIRECT(CONCATENATE($CR46,"!",VLOOKUP($CR46,$AG$3:AJ$8,AJ$2,FALSE))),1,TRUE)</f>
        <v>#N/A</v>
      </c>
      <c r="AK46" s="96" t="e">
        <f>VLOOKUP($AG46,INDIRECT(CONCATENATE($CR46,"!",VLOOKUP($CR46,$AG$3:AK$8,AK$2,FALSE))),1,TRUE)</f>
        <v>#N/A</v>
      </c>
      <c r="AL46" s="96" t="e">
        <f>VLOOKUP($AG46,INDIRECT(CONCATENATE($CR46,"!",VLOOKUP($CR46,$AG$3:AL$8,AL$2,FALSE))),1,TRUE)</f>
        <v>#N/A</v>
      </c>
      <c r="AM46" s="96" t="e">
        <f>VLOOKUP($AG46,INDIRECT(CONCATENATE($CR46,"!",VLOOKUP($CR46,$AG$3:AM$8,AM$2,FALSE))),1,TRUE)</f>
        <v>#N/A</v>
      </c>
      <c r="AN46" s="96" t="e">
        <f>VLOOKUP($AG46,INDIRECT(CONCATENATE($CR46,"!",VLOOKUP($CR46,$AG$3:AN$8,AN$2,FALSE))),1,TRUE)</f>
        <v>#N/A</v>
      </c>
      <c r="AO46" s="96" t="e">
        <f>VLOOKUP($AG46,INDIRECT(CONCATENATE($CR46,"!",VLOOKUP($CR46,$AG$3:AO$8,AO$2,FALSE))),1,TRUE)</f>
        <v>#N/A</v>
      </c>
      <c r="AP46" s="96" t="e">
        <f>VLOOKUP($AG46,INDIRECT(CONCATENATE($CR46,"!",VLOOKUP($CR46,$AG$3:AP$8,AP$2,FALSE))),1,TRUE)</f>
        <v>#N/A</v>
      </c>
      <c r="AQ46" s="96" t="e">
        <f>VLOOKUP($AG46,INDIRECT(CONCATENATE($CR46,"!",VLOOKUP($CR46,$AG$3:AQ$8,AQ$2,FALSE))),1,TRUE)</f>
        <v>#N/A</v>
      </c>
      <c r="AR46" s="96" t="e">
        <f>VLOOKUP($AG46,INDIRECT(CONCATENATE($CR46,"!",VLOOKUP($CR46,$AG$3:AR$8,AR$2,FALSE))),1,TRUE)</f>
        <v>#N/A</v>
      </c>
      <c r="AS46" s="96" t="e">
        <f>VLOOKUP($AG46,INDIRECT(CONCATENATE($CR46,"!",VLOOKUP($CR46,$AG$3:AS$8,AS$2,FALSE))),1,TRUE)</f>
        <v>#N/A</v>
      </c>
      <c r="AT46" s="96" t="e">
        <f>VLOOKUP($AG46,INDIRECT(CONCATENATE($CR46,"!",VLOOKUP($CR46,$AG$3:AT$8,AT$2,FALSE))),1,TRUE)</f>
        <v>#N/A</v>
      </c>
      <c r="AU46" s="96"/>
      <c r="AV46" s="96"/>
      <c r="AW46" s="96"/>
      <c r="AX46" s="96"/>
      <c r="AY46" s="96"/>
      <c r="AZ46" s="96"/>
      <c r="BA46" s="62">
        <f t="shared" si="46"/>
        <v>1</v>
      </c>
      <c r="BB46" s="58">
        <f t="shared" si="46"/>
        <v>1</v>
      </c>
      <c r="BC46" s="58">
        <f t="shared" si="47"/>
        <v>1</v>
      </c>
      <c r="BD46" s="58">
        <f t="shared" si="47"/>
        <v>1</v>
      </c>
      <c r="BE46" s="58">
        <f t="shared" si="16"/>
        <v>1</v>
      </c>
      <c r="BF46" s="58">
        <f t="shared" si="17"/>
        <v>1</v>
      </c>
      <c r="BG46" s="58">
        <f t="shared" si="18"/>
        <v>1</v>
      </c>
      <c r="BH46" s="58">
        <f t="shared" si="45"/>
        <v>1</v>
      </c>
      <c r="BI46" s="58">
        <f t="shared" si="45"/>
        <v>1</v>
      </c>
      <c r="BJ46" s="58">
        <f t="shared" si="45"/>
        <v>1</v>
      </c>
      <c r="BK46" s="58">
        <f t="shared" si="45"/>
        <v>1</v>
      </c>
      <c r="BL46" s="58">
        <f t="shared" si="45"/>
        <v>1</v>
      </c>
      <c r="BM46" s="58">
        <f t="shared" si="45"/>
        <v>1</v>
      </c>
      <c r="BU46" s="55" t="e">
        <f>HLOOKUP(AE46,$BA$10:BT46,COUNTIF($AE$7:AE46,"&lt;&gt;"&amp;""),FALSE)</f>
        <v>#N/A</v>
      </c>
      <c r="BV46" s="58">
        <f t="shared" si="19"/>
        <v>1</v>
      </c>
      <c r="BW46" s="55" t="str">
        <f t="shared" si="20"/>
        <v/>
      </c>
      <c r="BX46" s="110" t="str">
        <f>IF(OR(AE46=$BB$10,AE46=$BD$10,AE46=$BK$10,AE46=$BL$10,AE46=$BM$10),VLOOKUP(BW46,INDIRECT(CONCATENATE(CR46,"!",HLOOKUP(AE46,$CU$10:CY46,CZ46,FALSE))),1,TRUE),"")</f>
        <v/>
      </c>
      <c r="BY46" s="96" t="e">
        <f t="shared" si="21"/>
        <v>#N/A</v>
      </c>
      <c r="BZ46" s="96" t="e">
        <f t="shared" si="22"/>
        <v>#N/A</v>
      </c>
      <c r="CA46" s="96" t="e">
        <f t="shared" si="23"/>
        <v>#N/A</v>
      </c>
      <c r="CB46" s="96" t="e">
        <f t="shared" si="24"/>
        <v>#N/A</v>
      </c>
      <c r="CC46" s="96" t="e">
        <f t="shared" si="25"/>
        <v>#VALUE!</v>
      </c>
      <c r="CD46" s="63">
        <f>Worksheet!K41</f>
        <v>0</v>
      </c>
      <c r="CE46" s="63">
        <f>Worksheet!L41</f>
        <v>0</v>
      </c>
      <c r="CF46" s="63">
        <f>Worksheet!M41</f>
        <v>0</v>
      </c>
      <c r="CG46" s="63">
        <f>Worksheet!N41</f>
        <v>0</v>
      </c>
      <c r="CH46" s="63">
        <f>Worksheet!O41</f>
        <v>0</v>
      </c>
      <c r="CI46" s="126" t="e">
        <f t="shared" si="26"/>
        <v>#VALUE!</v>
      </c>
      <c r="CJ46" s="126" t="e">
        <f t="shared" si="27"/>
        <v>#VALUE!</v>
      </c>
      <c r="CK46" s="126" t="e">
        <f t="shared" si="28"/>
        <v>#VALUE!</v>
      </c>
      <c r="CL46" s="126" t="e">
        <f t="shared" si="29"/>
        <v>#VALUE!</v>
      </c>
      <c r="CM46" s="126" t="e">
        <f t="shared" si="30"/>
        <v>#VALUE!</v>
      </c>
      <c r="CN46" s="96" t="e">
        <f t="shared" si="42"/>
        <v>#N/A</v>
      </c>
      <c r="CO46" s="97">
        <f>Worksheet!Q41</f>
        <v>0</v>
      </c>
      <c r="CP46" t="str">
        <f t="shared" si="32"/>
        <v>1</v>
      </c>
      <c r="CQ46" s="108" t="e">
        <f t="shared" si="43"/>
        <v>#N/A</v>
      </c>
      <c r="CR46" t="str">
        <f t="shared" si="34"/>
        <v>Standard1</v>
      </c>
      <c r="CT46" s="104" t="str">
        <f t="shared" si="44"/>
        <v>$B$4:$P$807</v>
      </c>
      <c r="CU46" s="96" t="str">
        <f>VLOOKUP($CR46,$CT$3:CU$8,2,FALSE)</f>
        <v>$I$189:$I$348</v>
      </c>
      <c r="CV46" s="96" t="str">
        <f>VLOOKUP($CR46,$CT$3:CV$8,3,FALSE)</f>
        <v>$I$349:$I$538</v>
      </c>
      <c r="CW46" s="96" t="str">
        <f>VLOOKUP($CR46,$CT$3:CW$8,4,FALSE)</f>
        <v>$I$539:$I$609</v>
      </c>
      <c r="CX46" s="96" t="str">
        <f>VLOOKUP($CR46,$CT$3:CX$8,5,FALSE)</f>
        <v>$I$610:$I$659</v>
      </c>
      <c r="CY46" s="96" t="str">
        <f>VLOOKUP($CR46,$CT$3:CY$8,6,FALSE)</f>
        <v>$I$660:$I$719</v>
      </c>
      <c r="CZ46">
        <f>COUNTIF($CU$10:CU46,"&lt;&gt;"&amp;"")</f>
        <v>37</v>
      </c>
      <c r="DB46" t="str">
        <f t="shared" si="4"/>
        <v/>
      </c>
      <c r="DC46" t="e">
        <f t="shared" si="5"/>
        <v>#N/A</v>
      </c>
    </row>
    <row r="47" spans="17:107" x14ac:dyDescent="0.25">
      <c r="Q47" s="58" t="e">
        <f t="shared" si="36"/>
        <v>#N/A</v>
      </c>
      <c r="R47" t="str">
        <f>IF(Worksheet!I42=$S$2,$S$2,IF(Worksheet!I42=$S$3,$S$3,$S$1))</f>
        <v>5502A</v>
      </c>
      <c r="S47" s="59" t="str">
        <f t="shared" si="1"/>
        <v>*</v>
      </c>
      <c r="T47" s="55" t="e">
        <f t="shared" si="37"/>
        <v>#N/A</v>
      </c>
      <c r="U47" s="60">
        <f>IF(Worksheet!S42="%",ABS(Worksheet!Z42),ABS(Worksheet!U42))</f>
        <v>0</v>
      </c>
      <c r="V47" s="127">
        <f>IF(Worksheet!S42="%",Worksheet!AA42,Worksheet!S42)</f>
        <v>0</v>
      </c>
      <c r="W47" s="60" t="str">
        <f>IF(Worksheet!S42="%","",IF(Worksheet!Z42&lt;&gt;"",Worksheet!Z42,""))</f>
        <v/>
      </c>
      <c r="X47" s="60" t="str">
        <f>IF(Worksheet!S42="%","",IF(Worksheet!AA42&lt;&gt;"",Worksheet!AA42,""))</f>
        <v/>
      </c>
      <c r="Y47" s="58" t="str">
        <f t="shared" si="38"/>
        <v/>
      </c>
      <c r="Z47" s="58" t="str">
        <f t="shared" si="39"/>
        <v>0</v>
      </c>
      <c r="AA47" s="58" t="str">
        <f t="shared" si="40"/>
        <v>DC</v>
      </c>
      <c r="AB47" s="58" t="str">
        <f t="shared" si="11"/>
        <v>DC0</v>
      </c>
      <c r="AC47" s="58" t="str">
        <f>IF(Worksheet!H42&lt;&gt;"",Worksheet!H42,"")</f>
        <v/>
      </c>
      <c r="AD47" s="58" t="str">
        <f t="shared" ref="AD47:AD100" si="49">IF(RIGHT(AB47,2)="f","Capacitance",IF(RIGHT(AB47,1)="Z","Frequency",IF(RIGHT(AB47,1)="O","Resistance",IF(AND(RIGHT(AB47,1)="A",AC47&lt;&gt;""),CONCATENATE(AB47,$R$5,AC47,$R$5,"TURN"),""))))</f>
        <v/>
      </c>
      <c r="AE47" s="109" t="str">
        <f t="shared" si="12"/>
        <v>DC0</v>
      </c>
      <c r="AF47" s="109" t="e">
        <f>HLOOKUP(AE47,$AH$10:AZ47,COUNTIF($AE$7:AE47,"&lt;&gt;"&amp;""),FALSE)</f>
        <v>#N/A</v>
      </c>
      <c r="AG47" s="66" t="e">
        <f t="shared" si="41"/>
        <v>#N/A</v>
      </c>
      <c r="AH47" s="96" t="e">
        <f>VLOOKUP($AG47,INDIRECT(CONCATENATE($CR47,"!",VLOOKUP($CR47,$AG$3:AH$8,AH$2,FALSE))),1,TRUE)</f>
        <v>#N/A</v>
      </c>
      <c r="AI47" s="96" t="e">
        <f>VLOOKUP($AG47,INDIRECT(CONCATENATE($CR47,"!",VLOOKUP($CR47,$AG$3:AI$8,AI$2,FALSE))),1,TRUE)</f>
        <v>#N/A</v>
      </c>
      <c r="AJ47" s="96" t="e">
        <f>VLOOKUP($AG47,INDIRECT(CONCATENATE($CR47,"!",VLOOKUP($CR47,$AG$3:AJ$8,AJ$2,FALSE))),1,TRUE)</f>
        <v>#N/A</v>
      </c>
      <c r="AK47" s="96" t="e">
        <f>VLOOKUP($AG47,INDIRECT(CONCATENATE($CR47,"!",VLOOKUP($CR47,$AG$3:AK$8,AK$2,FALSE))),1,TRUE)</f>
        <v>#N/A</v>
      </c>
      <c r="AL47" s="96" t="e">
        <f>VLOOKUP($AG47,INDIRECT(CONCATENATE($CR47,"!",VLOOKUP($CR47,$AG$3:AL$8,AL$2,FALSE))),1,TRUE)</f>
        <v>#N/A</v>
      </c>
      <c r="AM47" s="96" t="e">
        <f>VLOOKUP($AG47,INDIRECT(CONCATENATE($CR47,"!",VLOOKUP($CR47,$AG$3:AM$8,AM$2,FALSE))),1,TRUE)</f>
        <v>#N/A</v>
      </c>
      <c r="AN47" s="96" t="e">
        <f>VLOOKUP($AG47,INDIRECT(CONCATENATE($CR47,"!",VLOOKUP($CR47,$AG$3:AN$8,AN$2,FALSE))),1,TRUE)</f>
        <v>#N/A</v>
      </c>
      <c r="AO47" s="96" t="e">
        <f>VLOOKUP($AG47,INDIRECT(CONCATENATE($CR47,"!",VLOOKUP($CR47,$AG$3:AO$8,AO$2,FALSE))),1,TRUE)</f>
        <v>#N/A</v>
      </c>
      <c r="AP47" s="96" t="e">
        <f>VLOOKUP($AG47,INDIRECT(CONCATENATE($CR47,"!",VLOOKUP($CR47,$AG$3:AP$8,AP$2,FALSE))),1,TRUE)</f>
        <v>#N/A</v>
      </c>
      <c r="AQ47" s="96" t="e">
        <f>VLOOKUP($AG47,INDIRECT(CONCATENATE($CR47,"!",VLOOKUP($CR47,$AG$3:AQ$8,AQ$2,FALSE))),1,TRUE)</f>
        <v>#N/A</v>
      </c>
      <c r="AR47" s="96" t="e">
        <f>VLOOKUP($AG47,INDIRECT(CONCATENATE($CR47,"!",VLOOKUP($CR47,$AG$3:AR$8,AR$2,FALSE))),1,TRUE)</f>
        <v>#N/A</v>
      </c>
      <c r="AS47" s="96" t="e">
        <f>VLOOKUP($AG47,INDIRECT(CONCATENATE($CR47,"!",VLOOKUP($CR47,$AG$3:AS$8,AS$2,FALSE))),1,TRUE)</f>
        <v>#N/A</v>
      </c>
      <c r="AT47" s="96" t="e">
        <f>VLOOKUP($AG47,INDIRECT(CONCATENATE($CR47,"!",VLOOKUP($CR47,$AG$3:AT$8,AT$2,FALSE))),1,TRUE)</f>
        <v>#N/A</v>
      </c>
      <c r="AU47" s="96"/>
      <c r="AV47" s="96"/>
      <c r="AW47" s="96"/>
      <c r="AX47" s="96"/>
      <c r="AY47" s="96"/>
      <c r="AZ47" s="96"/>
      <c r="BA47" s="62">
        <f t="shared" si="46"/>
        <v>1</v>
      </c>
      <c r="BB47" s="58">
        <f t="shared" si="46"/>
        <v>1</v>
      </c>
      <c r="BC47" s="58">
        <f t="shared" si="47"/>
        <v>1</v>
      </c>
      <c r="BD47" s="58">
        <f t="shared" si="47"/>
        <v>1</v>
      </c>
      <c r="BE47" s="58">
        <f t="shared" si="16"/>
        <v>1</v>
      </c>
      <c r="BF47" s="58">
        <f t="shared" si="17"/>
        <v>1</v>
      </c>
      <c r="BG47" s="58">
        <f t="shared" si="18"/>
        <v>1</v>
      </c>
      <c r="BH47" s="58">
        <f t="shared" si="45"/>
        <v>1</v>
      </c>
      <c r="BI47" s="58">
        <f t="shared" si="45"/>
        <v>1</v>
      </c>
      <c r="BJ47" s="58">
        <f t="shared" si="45"/>
        <v>1</v>
      </c>
      <c r="BK47" s="58">
        <f t="shared" si="45"/>
        <v>1</v>
      </c>
      <c r="BL47" s="58">
        <f t="shared" si="45"/>
        <v>1</v>
      </c>
      <c r="BM47" s="58">
        <f t="shared" si="45"/>
        <v>1</v>
      </c>
      <c r="BU47" s="55" t="e">
        <f>HLOOKUP(AE47,$BA$10:BT47,COUNTIF($AE$7:AE47,"&lt;&gt;"&amp;""),FALSE)</f>
        <v>#N/A</v>
      </c>
      <c r="BV47" s="58">
        <f t="shared" si="19"/>
        <v>1</v>
      </c>
      <c r="BW47" s="55" t="str">
        <f t="shared" si="20"/>
        <v/>
      </c>
      <c r="BX47" s="110" t="str">
        <f>IF(OR(AE47=$BB$10,AE47=$BD$10,AE47=$BK$10,AE47=$BL$10,AE47=$BM$10),VLOOKUP(BW47,INDIRECT(CONCATENATE(CR47,"!",HLOOKUP(AE47,$CU$10:CY47,CZ47,FALSE))),1,TRUE),"")</f>
        <v/>
      </c>
      <c r="BY47" s="96" t="e">
        <f t="shared" si="21"/>
        <v>#N/A</v>
      </c>
      <c r="BZ47" s="96" t="e">
        <f t="shared" si="22"/>
        <v>#N/A</v>
      </c>
      <c r="CA47" s="96" t="e">
        <f t="shared" si="23"/>
        <v>#N/A</v>
      </c>
      <c r="CB47" s="96" t="e">
        <f t="shared" si="24"/>
        <v>#N/A</v>
      </c>
      <c r="CC47" s="96" t="e">
        <f t="shared" si="25"/>
        <v>#VALUE!</v>
      </c>
      <c r="CD47" s="63">
        <f>Worksheet!K42</f>
        <v>0</v>
      </c>
      <c r="CE47" s="63">
        <f>Worksheet!L42</f>
        <v>0</v>
      </c>
      <c r="CF47" s="63">
        <f>Worksheet!M42</f>
        <v>0</v>
      </c>
      <c r="CG47" s="63">
        <f>Worksheet!N42</f>
        <v>0</v>
      </c>
      <c r="CH47" s="63">
        <f>Worksheet!O42</f>
        <v>0</v>
      </c>
      <c r="CI47" s="126" t="e">
        <f t="shared" si="26"/>
        <v>#VALUE!</v>
      </c>
      <c r="CJ47" s="126" t="e">
        <f t="shared" si="27"/>
        <v>#VALUE!</v>
      </c>
      <c r="CK47" s="126" t="e">
        <f t="shared" si="28"/>
        <v>#VALUE!</v>
      </c>
      <c r="CL47" s="126" t="e">
        <f t="shared" si="29"/>
        <v>#VALUE!</v>
      </c>
      <c r="CM47" s="126" t="e">
        <f t="shared" si="30"/>
        <v>#VALUE!</v>
      </c>
      <c r="CN47" s="96" t="e">
        <f t="shared" si="42"/>
        <v>#N/A</v>
      </c>
      <c r="CO47" s="97">
        <f>Worksheet!Q42</f>
        <v>0</v>
      </c>
      <c r="CP47" t="str">
        <f t="shared" si="32"/>
        <v>1</v>
      </c>
      <c r="CQ47" s="108" t="e">
        <f t="shared" si="43"/>
        <v>#N/A</v>
      </c>
      <c r="CR47" t="str">
        <f t="shared" si="34"/>
        <v>Standard1</v>
      </c>
      <c r="CT47" s="104" t="str">
        <f t="shared" si="44"/>
        <v>$B$4:$P$807</v>
      </c>
      <c r="CU47" s="96" t="str">
        <f>VLOOKUP($CR47,$CT$3:CU$8,2,FALSE)</f>
        <v>$I$189:$I$348</v>
      </c>
      <c r="CV47" s="96" t="str">
        <f>VLOOKUP($CR47,$CT$3:CV$8,3,FALSE)</f>
        <v>$I$349:$I$538</v>
      </c>
      <c r="CW47" s="96" t="str">
        <f>VLOOKUP($CR47,$CT$3:CW$8,4,FALSE)</f>
        <v>$I$539:$I$609</v>
      </c>
      <c r="CX47" s="96" t="str">
        <f>VLOOKUP($CR47,$CT$3:CX$8,5,FALSE)</f>
        <v>$I$610:$I$659</v>
      </c>
      <c r="CY47" s="96" t="str">
        <f>VLOOKUP($CR47,$CT$3:CY$8,6,FALSE)</f>
        <v>$I$660:$I$719</v>
      </c>
      <c r="CZ47">
        <f>COUNTIF($CU$10:CU47,"&lt;&gt;"&amp;"")</f>
        <v>38</v>
      </c>
      <c r="DB47" t="str">
        <f t="shared" si="4"/>
        <v/>
      </c>
      <c r="DC47" t="e">
        <f t="shared" si="5"/>
        <v>#N/A</v>
      </c>
    </row>
    <row r="48" spans="17:107" x14ac:dyDescent="0.25">
      <c r="Q48" s="58" t="e">
        <f t="shared" si="36"/>
        <v>#N/A</v>
      </c>
      <c r="R48" t="str">
        <f>IF(Worksheet!I43=$S$2,$S$2,IF(Worksheet!I43=$S$3,$S$3,$S$1))</f>
        <v>5502A</v>
      </c>
      <c r="S48" s="59" t="str">
        <f t="shared" si="1"/>
        <v>*</v>
      </c>
      <c r="T48" s="55" t="e">
        <f t="shared" si="37"/>
        <v>#N/A</v>
      </c>
      <c r="U48" s="60">
        <f>IF(Worksheet!S43="%",ABS(Worksheet!Z43),ABS(Worksheet!U43))</f>
        <v>0</v>
      </c>
      <c r="V48" s="127">
        <f>IF(Worksheet!S43="%",Worksheet!AA43,Worksheet!S43)</f>
        <v>0</v>
      </c>
      <c r="W48" s="60" t="str">
        <f>IF(Worksheet!S43="%","",IF(Worksheet!Z43&lt;&gt;"",Worksheet!Z43,""))</f>
        <v/>
      </c>
      <c r="X48" s="60" t="str">
        <f>IF(Worksheet!S43="%","",IF(Worksheet!AA43&lt;&gt;"",Worksheet!AA43,""))</f>
        <v/>
      </c>
      <c r="Y48" s="58" t="str">
        <f t="shared" si="38"/>
        <v/>
      </c>
      <c r="Z48" s="58" t="str">
        <f t="shared" si="39"/>
        <v>0</v>
      </c>
      <c r="AA48" s="58" t="str">
        <f t="shared" si="40"/>
        <v>DC</v>
      </c>
      <c r="AB48" s="58" t="str">
        <f t="shared" si="11"/>
        <v>DC0</v>
      </c>
      <c r="AC48" s="58" t="str">
        <f>IF(Worksheet!H43&lt;&gt;"",Worksheet!H43,"")</f>
        <v/>
      </c>
      <c r="AD48" s="58" t="str">
        <f t="shared" si="49"/>
        <v/>
      </c>
      <c r="AE48" s="109" t="str">
        <f t="shared" si="12"/>
        <v>DC0</v>
      </c>
      <c r="AF48" s="109" t="e">
        <f>HLOOKUP(AE48,$AH$10:AZ48,COUNTIF($AE$7:AE48,"&lt;&gt;"&amp;""),FALSE)</f>
        <v>#N/A</v>
      </c>
      <c r="AG48" s="66" t="e">
        <f t="shared" si="41"/>
        <v>#N/A</v>
      </c>
      <c r="AH48" s="96" t="e">
        <f>VLOOKUP($AG48,INDIRECT(CONCATENATE($CR48,"!",VLOOKUP($CR48,$AG$3:AH$8,AH$2,FALSE))),1,TRUE)</f>
        <v>#N/A</v>
      </c>
      <c r="AI48" s="96" t="e">
        <f>VLOOKUP($AG48,INDIRECT(CONCATENATE($CR48,"!",VLOOKUP($CR48,$AG$3:AI$8,AI$2,FALSE))),1,TRUE)</f>
        <v>#N/A</v>
      </c>
      <c r="AJ48" s="96" t="e">
        <f>VLOOKUP($AG48,INDIRECT(CONCATENATE($CR48,"!",VLOOKUP($CR48,$AG$3:AJ$8,AJ$2,FALSE))),1,TRUE)</f>
        <v>#N/A</v>
      </c>
      <c r="AK48" s="96" t="e">
        <f>VLOOKUP($AG48,INDIRECT(CONCATENATE($CR48,"!",VLOOKUP($CR48,$AG$3:AK$8,AK$2,FALSE))),1,TRUE)</f>
        <v>#N/A</v>
      </c>
      <c r="AL48" s="96" t="e">
        <f>VLOOKUP($AG48,INDIRECT(CONCATENATE($CR48,"!",VLOOKUP($CR48,$AG$3:AL$8,AL$2,FALSE))),1,TRUE)</f>
        <v>#N/A</v>
      </c>
      <c r="AM48" s="96" t="e">
        <f>VLOOKUP($AG48,INDIRECT(CONCATENATE($CR48,"!",VLOOKUP($CR48,$AG$3:AM$8,AM$2,FALSE))),1,TRUE)</f>
        <v>#N/A</v>
      </c>
      <c r="AN48" s="96" t="e">
        <f>VLOOKUP($AG48,INDIRECT(CONCATENATE($CR48,"!",VLOOKUP($CR48,$AG$3:AN$8,AN$2,FALSE))),1,TRUE)</f>
        <v>#N/A</v>
      </c>
      <c r="AO48" s="96" t="e">
        <f>VLOOKUP($AG48,INDIRECT(CONCATENATE($CR48,"!",VLOOKUP($CR48,$AG$3:AO$8,AO$2,FALSE))),1,TRUE)</f>
        <v>#N/A</v>
      </c>
      <c r="AP48" s="96" t="e">
        <f>VLOOKUP($AG48,INDIRECT(CONCATENATE($CR48,"!",VLOOKUP($CR48,$AG$3:AP$8,AP$2,FALSE))),1,TRUE)</f>
        <v>#N/A</v>
      </c>
      <c r="AQ48" s="96" t="e">
        <f>VLOOKUP($AG48,INDIRECT(CONCATENATE($CR48,"!",VLOOKUP($CR48,$AG$3:AQ$8,AQ$2,FALSE))),1,TRUE)</f>
        <v>#N/A</v>
      </c>
      <c r="AR48" s="96" t="e">
        <f>VLOOKUP($AG48,INDIRECT(CONCATENATE($CR48,"!",VLOOKUP($CR48,$AG$3:AR$8,AR$2,FALSE))),1,TRUE)</f>
        <v>#N/A</v>
      </c>
      <c r="AS48" s="96" t="e">
        <f>VLOOKUP($AG48,INDIRECT(CONCATENATE($CR48,"!",VLOOKUP($CR48,$AG$3:AS$8,AS$2,FALSE))),1,TRUE)</f>
        <v>#N/A</v>
      </c>
      <c r="AT48" s="96" t="e">
        <f>VLOOKUP($AG48,INDIRECT(CONCATENATE($CR48,"!",VLOOKUP($CR48,$AG$3:AT$8,AT$2,FALSE))),1,TRUE)</f>
        <v>#N/A</v>
      </c>
      <c r="AU48" s="96"/>
      <c r="AV48" s="96"/>
      <c r="AW48" s="96"/>
      <c r="AX48" s="96"/>
      <c r="AY48" s="96"/>
      <c r="AZ48" s="96"/>
      <c r="BA48" s="62">
        <f t="shared" si="46"/>
        <v>1</v>
      </c>
      <c r="BB48" s="58">
        <f t="shared" si="46"/>
        <v>1</v>
      </c>
      <c r="BC48" s="58">
        <f t="shared" si="47"/>
        <v>1</v>
      </c>
      <c r="BD48" s="58">
        <f t="shared" si="47"/>
        <v>1</v>
      </c>
      <c r="BE48" s="58">
        <f t="shared" si="16"/>
        <v>1</v>
      </c>
      <c r="BF48" s="58">
        <f t="shared" si="17"/>
        <v>1</v>
      </c>
      <c r="BG48" s="58">
        <f t="shared" si="18"/>
        <v>1</v>
      </c>
      <c r="BH48" s="58">
        <f t="shared" si="45"/>
        <v>1</v>
      </c>
      <c r="BI48" s="58">
        <f t="shared" si="45"/>
        <v>1</v>
      </c>
      <c r="BJ48" s="58">
        <f t="shared" si="45"/>
        <v>1</v>
      </c>
      <c r="BK48" s="58">
        <f t="shared" si="45"/>
        <v>1</v>
      </c>
      <c r="BL48" s="58">
        <f t="shared" si="45"/>
        <v>1</v>
      </c>
      <c r="BM48" s="58">
        <f t="shared" si="45"/>
        <v>1</v>
      </c>
      <c r="BU48" s="55" t="e">
        <f>HLOOKUP(AE48,$BA$10:BT48,COUNTIF($AE$7:AE48,"&lt;&gt;"&amp;""),FALSE)</f>
        <v>#N/A</v>
      </c>
      <c r="BV48" s="58">
        <f t="shared" si="19"/>
        <v>1</v>
      </c>
      <c r="BW48" s="55" t="str">
        <f t="shared" si="20"/>
        <v/>
      </c>
      <c r="BX48" s="110" t="str">
        <f>IF(OR(AE48=$BB$10,AE48=$BD$10,AE48=$BK$10,AE48=$BL$10,AE48=$BM$10),VLOOKUP(BW48,INDIRECT(CONCATENATE(CR48,"!",HLOOKUP(AE48,$CU$10:CY48,CZ48,FALSE))),1,TRUE),"")</f>
        <v/>
      </c>
      <c r="BY48" s="96" t="e">
        <f t="shared" si="21"/>
        <v>#N/A</v>
      </c>
      <c r="BZ48" s="96" t="e">
        <f t="shared" si="22"/>
        <v>#N/A</v>
      </c>
      <c r="CA48" s="96" t="e">
        <f t="shared" si="23"/>
        <v>#N/A</v>
      </c>
      <c r="CB48" s="96" t="e">
        <f t="shared" si="24"/>
        <v>#N/A</v>
      </c>
      <c r="CC48" s="96" t="e">
        <f t="shared" si="25"/>
        <v>#VALUE!</v>
      </c>
      <c r="CD48" s="63">
        <f>Worksheet!K43</f>
        <v>0</v>
      </c>
      <c r="CE48" s="63">
        <f>Worksheet!L43</f>
        <v>0</v>
      </c>
      <c r="CF48" s="63">
        <f>Worksheet!M43</f>
        <v>0</v>
      </c>
      <c r="CG48" s="63">
        <f>Worksheet!N43</f>
        <v>0</v>
      </c>
      <c r="CH48" s="63">
        <f>Worksheet!O43</f>
        <v>0</v>
      </c>
      <c r="CI48" s="126" t="e">
        <f t="shared" si="26"/>
        <v>#VALUE!</v>
      </c>
      <c r="CJ48" s="126" t="e">
        <f t="shared" si="27"/>
        <v>#VALUE!</v>
      </c>
      <c r="CK48" s="126" t="e">
        <f t="shared" si="28"/>
        <v>#VALUE!</v>
      </c>
      <c r="CL48" s="126" t="e">
        <f t="shared" si="29"/>
        <v>#VALUE!</v>
      </c>
      <c r="CM48" s="126" t="e">
        <f t="shared" si="30"/>
        <v>#VALUE!</v>
      </c>
      <c r="CN48" s="96" t="e">
        <f t="shared" si="42"/>
        <v>#N/A</v>
      </c>
      <c r="CO48" s="97">
        <f>Worksheet!Q43</f>
        <v>0</v>
      </c>
      <c r="CP48" t="str">
        <f t="shared" si="32"/>
        <v>1</v>
      </c>
      <c r="CQ48" s="108" t="e">
        <f t="shared" si="43"/>
        <v>#N/A</v>
      </c>
      <c r="CR48" t="str">
        <f t="shared" si="34"/>
        <v>Standard1</v>
      </c>
      <c r="CT48" s="104" t="str">
        <f t="shared" si="44"/>
        <v>$B$4:$P$807</v>
      </c>
      <c r="CU48" s="96" t="str">
        <f>VLOOKUP($CR48,$CT$3:CU$8,2,FALSE)</f>
        <v>$I$189:$I$348</v>
      </c>
      <c r="CV48" s="96" t="str">
        <f>VLOOKUP($CR48,$CT$3:CV$8,3,FALSE)</f>
        <v>$I$349:$I$538</v>
      </c>
      <c r="CW48" s="96" t="str">
        <f>VLOOKUP($CR48,$CT$3:CW$8,4,FALSE)</f>
        <v>$I$539:$I$609</v>
      </c>
      <c r="CX48" s="96" t="str">
        <f>VLOOKUP($CR48,$CT$3:CX$8,5,FALSE)</f>
        <v>$I$610:$I$659</v>
      </c>
      <c r="CY48" s="96" t="str">
        <f>VLOOKUP($CR48,$CT$3:CY$8,6,FALSE)</f>
        <v>$I$660:$I$719</v>
      </c>
      <c r="CZ48">
        <f>COUNTIF($CU$10:CU48,"&lt;&gt;"&amp;"")</f>
        <v>39</v>
      </c>
      <c r="DB48" t="str">
        <f t="shared" si="4"/>
        <v/>
      </c>
      <c r="DC48" t="e">
        <f t="shared" si="5"/>
        <v>#N/A</v>
      </c>
    </row>
    <row r="49" spans="17:107" x14ac:dyDescent="0.25">
      <c r="Q49" s="58" t="e">
        <f t="shared" si="36"/>
        <v>#N/A</v>
      </c>
      <c r="R49" t="str">
        <f>IF(Worksheet!I44=$S$2,$S$2,IF(Worksheet!I44=$S$3,$S$3,$S$1))</f>
        <v>5502A</v>
      </c>
      <c r="S49" s="59" t="str">
        <f t="shared" si="1"/>
        <v>*</v>
      </c>
      <c r="T49" s="55" t="e">
        <f t="shared" si="37"/>
        <v>#N/A</v>
      </c>
      <c r="U49" s="60">
        <f>IF(Worksheet!S44="%",ABS(Worksheet!Z44),ABS(Worksheet!U44))</f>
        <v>0</v>
      </c>
      <c r="V49" s="127">
        <f>IF(Worksheet!S44="%",Worksheet!AA44,Worksheet!S44)</f>
        <v>0</v>
      </c>
      <c r="W49" s="60" t="str">
        <f>IF(Worksheet!S44="%","",IF(Worksheet!Z44&lt;&gt;"",Worksheet!Z44,""))</f>
        <v/>
      </c>
      <c r="X49" s="60" t="str">
        <f>IF(Worksheet!S44="%","",IF(Worksheet!AA44&lt;&gt;"",Worksheet!AA44,""))</f>
        <v/>
      </c>
      <c r="Y49" s="58" t="str">
        <f t="shared" si="38"/>
        <v/>
      </c>
      <c r="Z49" s="58" t="str">
        <f t="shared" si="39"/>
        <v>0</v>
      </c>
      <c r="AA49" s="58" t="str">
        <f t="shared" si="40"/>
        <v>DC</v>
      </c>
      <c r="AB49" s="58" t="str">
        <f t="shared" si="11"/>
        <v>DC0</v>
      </c>
      <c r="AC49" s="58" t="str">
        <f>IF(Worksheet!H44&lt;&gt;"",Worksheet!H44,"")</f>
        <v/>
      </c>
      <c r="AD49" s="58" t="str">
        <f t="shared" si="49"/>
        <v/>
      </c>
      <c r="AE49" s="109" t="str">
        <f t="shared" si="12"/>
        <v>DC0</v>
      </c>
      <c r="AF49" s="109" t="e">
        <f>HLOOKUP(AE49,$AH$10:AZ49,COUNTIF($AE$7:AE49,"&lt;&gt;"&amp;""),FALSE)</f>
        <v>#N/A</v>
      </c>
      <c r="AG49" s="66" t="e">
        <f t="shared" si="41"/>
        <v>#N/A</v>
      </c>
      <c r="AH49" s="96" t="e">
        <f>VLOOKUP($AG49,INDIRECT(CONCATENATE($CR49,"!",VLOOKUP($CR49,$AG$3:AH$8,AH$2,FALSE))),1,TRUE)</f>
        <v>#N/A</v>
      </c>
      <c r="AI49" s="96" t="e">
        <f>VLOOKUP($AG49,INDIRECT(CONCATENATE($CR49,"!",VLOOKUP($CR49,$AG$3:AI$8,AI$2,FALSE))),1,TRUE)</f>
        <v>#N/A</v>
      </c>
      <c r="AJ49" s="96" t="e">
        <f>VLOOKUP($AG49,INDIRECT(CONCATENATE($CR49,"!",VLOOKUP($CR49,$AG$3:AJ$8,AJ$2,FALSE))),1,TRUE)</f>
        <v>#N/A</v>
      </c>
      <c r="AK49" s="96" t="e">
        <f>VLOOKUP($AG49,INDIRECT(CONCATENATE($CR49,"!",VLOOKUP($CR49,$AG$3:AK$8,AK$2,FALSE))),1,TRUE)</f>
        <v>#N/A</v>
      </c>
      <c r="AL49" s="96" t="e">
        <f>VLOOKUP($AG49,INDIRECT(CONCATENATE($CR49,"!",VLOOKUP($CR49,$AG$3:AL$8,AL$2,FALSE))),1,TRUE)</f>
        <v>#N/A</v>
      </c>
      <c r="AM49" s="96" t="e">
        <f>VLOOKUP($AG49,INDIRECT(CONCATENATE($CR49,"!",VLOOKUP($CR49,$AG$3:AM$8,AM$2,FALSE))),1,TRUE)</f>
        <v>#N/A</v>
      </c>
      <c r="AN49" s="96" t="e">
        <f>VLOOKUP($AG49,INDIRECT(CONCATENATE($CR49,"!",VLOOKUP($CR49,$AG$3:AN$8,AN$2,FALSE))),1,TRUE)</f>
        <v>#N/A</v>
      </c>
      <c r="AO49" s="96" t="e">
        <f>VLOOKUP($AG49,INDIRECT(CONCATENATE($CR49,"!",VLOOKUP($CR49,$AG$3:AO$8,AO$2,FALSE))),1,TRUE)</f>
        <v>#N/A</v>
      </c>
      <c r="AP49" s="96" t="e">
        <f>VLOOKUP($AG49,INDIRECT(CONCATENATE($CR49,"!",VLOOKUP($CR49,$AG$3:AP$8,AP$2,FALSE))),1,TRUE)</f>
        <v>#N/A</v>
      </c>
      <c r="AQ49" s="96" t="e">
        <f>VLOOKUP($AG49,INDIRECT(CONCATENATE($CR49,"!",VLOOKUP($CR49,$AG$3:AQ$8,AQ$2,FALSE))),1,TRUE)</f>
        <v>#N/A</v>
      </c>
      <c r="AR49" s="96" t="e">
        <f>VLOOKUP($AG49,INDIRECT(CONCATENATE($CR49,"!",VLOOKUP($CR49,$AG$3:AR$8,AR$2,FALSE))),1,TRUE)</f>
        <v>#N/A</v>
      </c>
      <c r="AS49" s="96" t="e">
        <f>VLOOKUP($AG49,INDIRECT(CONCATENATE($CR49,"!",VLOOKUP($CR49,$AG$3:AS$8,AS$2,FALSE))),1,TRUE)</f>
        <v>#N/A</v>
      </c>
      <c r="AT49" s="96" t="e">
        <f>VLOOKUP($AG49,INDIRECT(CONCATENATE($CR49,"!",VLOOKUP($CR49,$AG$3:AT$8,AT$2,FALSE))),1,TRUE)</f>
        <v>#N/A</v>
      </c>
      <c r="AU49" s="96"/>
      <c r="AV49" s="96"/>
      <c r="AW49" s="96"/>
      <c r="AX49" s="96"/>
      <c r="AY49" s="96"/>
      <c r="AZ49" s="96"/>
      <c r="BA49" s="62">
        <f t="shared" si="46"/>
        <v>1</v>
      </c>
      <c r="BB49" s="58">
        <f t="shared" si="46"/>
        <v>1</v>
      </c>
      <c r="BC49" s="58">
        <f t="shared" si="47"/>
        <v>1</v>
      </c>
      <c r="BD49" s="58">
        <f t="shared" si="47"/>
        <v>1</v>
      </c>
      <c r="BE49" s="58">
        <f t="shared" si="16"/>
        <v>1</v>
      </c>
      <c r="BF49" s="58">
        <f t="shared" si="17"/>
        <v>1</v>
      </c>
      <c r="BG49" s="58">
        <f t="shared" si="18"/>
        <v>1</v>
      </c>
      <c r="BH49" s="58">
        <f t="shared" si="45"/>
        <v>1</v>
      </c>
      <c r="BI49" s="58">
        <f t="shared" si="45"/>
        <v>1</v>
      </c>
      <c r="BJ49" s="58">
        <f t="shared" si="45"/>
        <v>1</v>
      </c>
      <c r="BK49" s="58">
        <f t="shared" si="45"/>
        <v>1</v>
      </c>
      <c r="BL49" s="58">
        <f t="shared" si="45"/>
        <v>1</v>
      </c>
      <c r="BM49" s="58">
        <f t="shared" si="45"/>
        <v>1</v>
      </c>
      <c r="BU49" s="55" t="e">
        <f>HLOOKUP(AE49,$BA$10:BT49,COUNTIF($AE$7:AE49,"&lt;&gt;"&amp;""),FALSE)</f>
        <v>#N/A</v>
      </c>
      <c r="BV49" s="58">
        <f t="shared" si="19"/>
        <v>1</v>
      </c>
      <c r="BW49" s="55" t="str">
        <f t="shared" si="20"/>
        <v/>
      </c>
      <c r="BX49" s="110" t="str">
        <f>IF(OR(AE49=$BB$10,AE49=$BD$10,AE49=$BK$10,AE49=$BL$10,AE49=$BM$10),VLOOKUP(BW49,INDIRECT(CONCATENATE(CR49,"!",HLOOKUP(AE49,$CU$10:CY49,CZ49,FALSE))),1,TRUE),"")</f>
        <v/>
      </c>
      <c r="BY49" s="96" t="e">
        <f t="shared" si="21"/>
        <v>#N/A</v>
      </c>
      <c r="BZ49" s="96" t="e">
        <f t="shared" si="22"/>
        <v>#N/A</v>
      </c>
      <c r="CA49" s="96" t="e">
        <f t="shared" si="23"/>
        <v>#N/A</v>
      </c>
      <c r="CB49" s="96" t="e">
        <f t="shared" si="24"/>
        <v>#N/A</v>
      </c>
      <c r="CC49" s="96" t="e">
        <f t="shared" si="25"/>
        <v>#VALUE!</v>
      </c>
      <c r="CD49" s="63">
        <f>Worksheet!K44</f>
        <v>0</v>
      </c>
      <c r="CE49" s="63">
        <f>Worksheet!L44</f>
        <v>0</v>
      </c>
      <c r="CF49" s="63">
        <f>Worksheet!M44</f>
        <v>0</v>
      </c>
      <c r="CG49" s="63">
        <f>Worksheet!N44</f>
        <v>0</v>
      </c>
      <c r="CH49" s="63">
        <f>Worksheet!O44</f>
        <v>0</v>
      </c>
      <c r="CI49" s="126" t="e">
        <f t="shared" si="26"/>
        <v>#VALUE!</v>
      </c>
      <c r="CJ49" s="126" t="e">
        <f t="shared" si="27"/>
        <v>#VALUE!</v>
      </c>
      <c r="CK49" s="126" t="e">
        <f t="shared" si="28"/>
        <v>#VALUE!</v>
      </c>
      <c r="CL49" s="126" t="e">
        <f t="shared" si="29"/>
        <v>#VALUE!</v>
      </c>
      <c r="CM49" s="126" t="e">
        <f t="shared" si="30"/>
        <v>#VALUE!</v>
      </c>
      <c r="CN49" s="96" t="e">
        <f t="shared" si="42"/>
        <v>#N/A</v>
      </c>
      <c r="CO49" s="97">
        <f>Worksheet!Q44</f>
        <v>0</v>
      </c>
      <c r="CP49" t="str">
        <f t="shared" si="32"/>
        <v>1</v>
      </c>
      <c r="CQ49" s="108" t="e">
        <f t="shared" si="43"/>
        <v>#N/A</v>
      </c>
      <c r="CR49" t="str">
        <f t="shared" si="34"/>
        <v>Standard1</v>
      </c>
      <c r="CT49" s="104" t="str">
        <f t="shared" si="44"/>
        <v>$B$4:$P$807</v>
      </c>
      <c r="CU49" s="96" t="str">
        <f>VLOOKUP($CR49,$CT$3:CU$8,2,FALSE)</f>
        <v>$I$189:$I$348</v>
      </c>
      <c r="CV49" s="96" t="str">
        <f>VLOOKUP($CR49,$CT$3:CV$8,3,FALSE)</f>
        <v>$I$349:$I$538</v>
      </c>
      <c r="CW49" s="96" t="str">
        <f>VLOOKUP($CR49,$CT$3:CW$8,4,FALSE)</f>
        <v>$I$539:$I$609</v>
      </c>
      <c r="CX49" s="96" t="str">
        <f>VLOOKUP($CR49,$CT$3:CX$8,5,FALSE)</f>
        <v>$I$610:$I$659</v>
      </c>
      <c r="CY49" s="96" t="str">
        <f>VLOOKUP($CR49,$CT$3:CY$8,6,FALSE)</f>
        <v>$I$660:$I$719</v>
      </c>
      <c r="CZ49">
        <f>COUNTIF($CU$10:CU49,"&lt;&gt;"&amp;"")</f>
        <v>40</v>
      </c>
      <c r="DB49" t="str">
        <f t="shared" si="4"/>
        <v/>
      </c>
      <c r="DC49" t="e">
        <f t="shared" si="5"/>
        <v>#N/A</v>
      </c>
    </row>
    <row r="50" spans="17:107" x14ac:dyDescent="0.25">
      <c r="Q50" s="58" t="e">
        <f t="shared" si="36"/>
        <v>#N/A</v>
      </c>
      <c r="R50" t="str">
        <f>IF(Worksheet!I45=$S$2,$S$2,IF(Worksheet!I45=$S$3,$S$3,$S$1))</f>
        <v>5502A</v>
      </c>
      <c r="S50" s="59" t="str">
        <f t="shared" si="1"/>
        <v>*</v>
      </c>
      <c r="T50" s="55" t="e">
        <f t="shared" ref="T50:T100" si="50">CQ50</f>
        <v>#N/A</v>
      </c>
      <c r="U50" s="60">
        <f>IF(Worksheet!S45="%",ABS(Worksheet!Z45),ABS(Worksheet!U45))</f>
        <v>0</v>
      </c>
      <c r="V50" s="127">
        <f>IF(Worksheet!S45="%",Worksheet!AA45,Worksheet!S45)</f>
        <v>0</v>
      </c>
      <c r="W50" s="60" t="str">
        <f>IF(Worksheet!S45="%","",IF(Worksheet!Z45&lt;&gt;"",Worksheet!Z45,""))</f>
        <v/>
      </c>
      <c r="X50" s="60" t="str">
        <f>IF(Worksheet!S45="%","",IF(Worksheet!AA45&lt;&gt;"",Worksheet!AA45,""))</f>
        <v/>
      </c>
      <c r="Y50" s="58" t="str">
        <f t="shared" ref="Y50:Y100" si="51">IF(OR(LEFT(RIGHT(V50,2),1)="°",LEFT(RIGHT(V50,2),1)="Ω",LEFT(RIGHT(V50,2),1)=Z50),"",LEFT(RIGHT(V50,2),1))</f>
        <v/>
      </c>
      <c r="Z50" s="58" t="str">
        <f t="shared" ref="Z50:Z100" si="52">IF(RIGHT(V50,1)="Ω","O",IF(RIGHT(V50,2)="°F","DGF",IF(RIGHT(V50,2)="°C","DGC",RIGHT(V50,1))))</f>
        <v>0</v>
      </c>
      <c r="AA50" s="58" t="str">
        <f t="shared" ref="AA50:AA100" si="53">IF(X50&lt;&gt;"","AC","DC")</f>
        <v>DC</v>
      </c>
      <c r="AB50" s="58" t="str">
        <f t="shared" si="11"/>
        <v>DC0</v>
      </c>
      <c r="AC50" s="58" t="str">
        <f>IF(Worksheet!H45&lt;&gt;"",Worksheet!H45,"")</f>
        <v/>
      </c>
      <c r="AD50" s="58" t="str">
        <f t="shared" si="49"/>
        <v/>
      </c>
      <c r="AE50" s="109" t="str">
        <f t="shared" ref="AE50:AE100" si="54">IF(AD50&lt;&gt;"",AD50,AB50)</f>
        <v>DC0</v>
      </c>
      <c r="AF50" s="109" t="e">
        <f>HLOOKUP(AE50,$AH$10:AZ50,COUNTIF($AE$7:AE50,"&lt;&gt;"&amp;""),FALSE)</f>
        <v>#N/A</v>
      </c>
      <c r="AG50" s="66" t="e">
        <f t="shared" ref="AG50:AG100" si="55">U50*BU50</f>
        <v>#N/A</v>
      </c>
      <c r="AH50" s="96" t="e">
        <f>VLOOKUP($AG50,INDIRECT(CONCATENATE($CR50,"!",VLOOKUP($CR50,$AG$3:AH$8,AH$2,FALSE))),1,TRUE)</f>
        <v>#N/A</v>
      </c>
      <c r="AI50" s="96" t="e">
        <f>VLOOKUP($AG50,INDIRECT(CONCATENATE($CR50,"!",VLOOKUP($CR50,$AG$3:AI$8,AI$2,FALSE))),1,TRUE)</f>
        <v>#N/A</v>
      </c>
      <c r="AJ50" s="96" t="e">
        <f>VLOOKUP($AG50,INDIRECT(CONCATENATE($CR50,"!",VLOOKUP($CR50,$AG$3:AJ$8,AJ$2,FALSE))),1,TRUE)</f>
        <v>#N/A</v>
      </c>
      <c r="AK50" s="96" t="e">
        <f>VLOOKUP($AG50,INDIRECT(CONCATENATE($CR50,"!",VLOOKUP($CR50,$AG$3:AK$8,AK$2,FALSE))),1,TRUE)</f>
        <v>#N/A</v>
      </c>
      <c r="AL50" s="96" t="e">
        <f>VLOOKUP($AG50,INDIRECT(CONCATENATE($CR50,"!",VLOOKUP($CR50,$AG$3:AL$8,AL$2,FALSE))),1,TRUE)</f>
        <v>#N/A</v>
      </c>
      <c r="AM50" s="96" t="e">
        <f>VLOOKUP($AG50,INDIRECT(CONCATENATE($CR50,"!",VLOOKUP($CR50,$AG$3:AM$8,AM$2,FALSE))),1,TRUE)</f>
        <v>#N/A</v>
      </c>
      <c r="AN50" s="96" t="e">
        <f>VLOOKUP($AG50,INDIRECT(CONCATENATE($CR50,"!",VLOOKUP($CR50,$AG$3:AN$8,AN$2,FALSE))),1,TRUE)</f>
        <v>#N/A</v>
      </c>
      <c r="AO50" s="96" t="e">
        <f>VLOOKUP($AG50,INDIRECT(CONCATENATE($CR50,"!",VLOOKUP($CR50,$AG$3:AO$8,AO$2,FALSE))),1,TRUE)</f>
        <v>#N/A</v>
      </c>
      <c r="AP50" s="96" t="e">
        <f>VLOOKUP($AG50,INDIRECT(CONCATENATE($CR50,"!",VLOOKUP($CR50,$AG$3:AP$8,AP$2,FALSE))),1,TRUE)</f>
        <v>#N/A</v>
      </c>
      <c r="AQ50" s="96" t="e">
        <f>VLOOKUP($AG50,INDIRECT(CONCATENATE($CR50,"!",VLOOKUP($CR50,$AG$3:AQ$8,AQ$2,FALSE))),1,TRUE)</f>
        <v>#N/A</v>
      </c>
      <c r="AR50" s="96" t="e">
        <f>VLOOKUP($AG50,INDIRECT(CONCATENATE($CR50,"!",VLOOKUP($CR50,$AG$3:AR$8,AR$2,FALSE))),1,TRUE)</f>
        <v>#N/A</v>
      </c>
      <c r="AS50" s="96" t="e">
        <f>VLOOKUP($AG50,INDIRECT(CONCATENATE($CR50,"!",VLOOKUP($CR50,$AG$3:AS$8,AS$2,FALSE))),1,TRUE)</f>
        <v>#N/A</v>
      </c>
      <c r="AT50" s="96" t="e">
        <f>VLOOKUP($AG50,INDIRECT(CONCATENATE($CR50,"!",VLOOKUP($CR50,$AG$3:AT$8,AT$2,FALSE))),1,TRUE)</f>
        <v>#N/A</v>
      </c>
      <c r="AU50" s="96"/>
      <c r="AV50" s="96"/>
      <c r="AW50" s="96"/>
      <c r="AX50" s="96"/>
      <c r="AY50" s="96"/>
      <c r="AZ50" s="96"/>
      <c r="BA50" s="62">
        <f t="shared" si="46"/>
        <v>1</v>
      </c>
      <c r="BB50" s="58">
        <f t="shared" si="46"/>
        <v>1</v>
      </c>
      <c r="BC50" s="58">
        <f t="shared" si="47"/>
        <v>1</v>
      </c>
      <c r="BD50" s="58">
        <f t="shared" si="47"/>
        <v>1</v>
      </c>
      <c r="BE50" s="58">
        <f t="shared" si="16"/>
        <v>1</v>
      </c>
      <c r="BF50" s="58">
        <f t="shared" si="17"/>
        <v>1</v>
      </c>
      <c r="BG50" s="58">
        <f t="shared" si="18"/>
        <v>1</v>
      </c>
      <c r="BH50" s="58">
        <f t="shared" si="45"/>
        <v>1</v>
      </c>
      <c r="BI50" s="58">
        <f t="shared" si="45"/>
        <v>1</v>
      </c>
      <c r="BJ50" s="58">
        <f t="shared" si="45"/>
        <v>1</v>
      </c>
      <c r="BK50" s="58">
        <f t="shared" si="45"/>
        <v>1</v>
      </c>
      <c r="BL50" s="58">
        <f t="shared" si="45"/>
        <v>1</v>
      </c>
      <c r="BM50" s="58">
        <f t="shared" si="45"/>
        <v>1</v>
      </c>
      <c r="BU50" s="55" t="e">
        <f>HLOOKUP(AE50,$BA$10:BT50,COUNTIF($AE$7:AE50,"&lt;&gt;"&amp;""),FALSE)</f>
        <v>#N/A</v>
      </c>
      <c r="BV50" s="58">
        <f t="shared" si="19"/>
        <v>1</v>
      </c>
      <c r="BW50" s="55" t="str">
        <f t="shared" si="20"/>
        <v/>
      </c>
      <c r="BX50" s="110" t="str">
        <f>IF(OR(AE50=$BB$10,AE50=$BD$10,AE50=$BK$10,AE50=$BL$10,AE50=$BM$10),VLOOKUP(BW50,INDIRECT(CONCATENATE(CR50,"!",HLOOKUP(AE50,$CU$10:CY50,CZ50,FALSE))),1,TRUE),"")</f>
        <v/>
      </c>
      <c r="BY50" s="96" t="e">
        <f t="shared" ref="BY50:BY100" si="56">VLOOKUP(Q50,INDIRECT(CONCATENATE(CR50,"!",$CT50)),11,FALSE)</f>
        <v>#N/A</v>
      </c>
      <c r="BZ50" s="96" t="e">
        <f t="shared" ref="BZ50:BZ100" si="57">VLOOKUP(Q50,INDIRECT(CONCATENATE(CR50,"!",$CT50)),12,FALSE)</f>
        <v>#N/A</v>
      </c>
      <c r="CA50" s="96" t="e">
        <f t="shared" ref="CA50:CA100" si="58">VLOOKUP(Q50,INDIRECT(CONCATENATE(CR50,"!",$CT50)),13,FALSE)</f>
        <v>#N/A</v>
      </c>
      <c r="CB50" s="96" t="e">
        <f t="shared" ref="CB50:CB100" si="59">VLOOKUP(Q50,INDIRECT(CONCATENATE(CR50,"!",$CT50)),14,FALSE)</f>
        <v>#N/A</v>
      </c>
      <c r="CC50" s="96" t="e">
        <f t="shared" ref="CC50:CC100" si="60">DB50/DC50</f>
        <v>#VALUE!</v>
      </c>
      <c r="CD50" s="63">
        <f>Worksheet!K45</f>
        <v>0</v>
      </c>
      <c r="CE50" s="63">
        <f>Worksheet!L45</f>
        <v>0</v>
      </c>
      <c r="CF50" s="63">
        <f>Worksheet!M45</f>
        <v>0</v>
      </c>
      <c r="CG50" s="63">
        <f>Worksheet!N45</f>
        <v>0</v>
      </c>
      <c r="CH50" s="63">
        <f>Worksheet!O45</f>
        <v>0</v>
      </c>
      <c r="CI50" s="126" t="e">
        <f t="shared" ref="CI50:CI100" si="61">CD50*$CC50</f>
        <v>#VALUE!</v>
      </c>
      <c r="CJ50" s="126" t="e">
        <f t="shared" ref="CJ50:CJ100" si="62">CE50*$CC50</f>
        <v>#VALUE!</v>
      </c>
      <c r="CK50" s="126" t="e">
        <f t="shared" ref="CK50:CK100" si="63">CF50*$CC50</f>
        <v>#VALUE!</v>
      </c>
      <c r="CL50" s="126" t="e">
        <f t="shared" ref="CL50:CL100" si="64">CG50*$CC50</f>
        <v>#VALUE!</v>
      </c>
      <c r="CM50" s="126" t="e">
        <f t="shared" ref="CM50:CM100" si="65">CH50*$CC50</f>
        <v>#VALUE!</v>
      </c>
      <c r="CN50" s="96" t="e">
        <f t="shared" ref="CN50:CN100" si="66">VLOOKUP(Q50,INDIRECT(CONCATENATE(CR50,"!",$CT50)),7,FALSE)</f>
        <v>#N/A</v>
      </c>
      <c r="CO50" s="97">
        <f>Worksheet!Q45</f>
        <v>0</v>
      </c>
      <c r="CP50" t="str">
        <f t="shared" ref="CP50:CP100" si="67">CONCATENATE(LEFT(CO50,LEN(CO50)-1),1)</f>
        <v>1</v>
      </c>
      <c r="CQ50" s="108" t="e">
        <f t="shared" ref="CQ50:CQ100" si="68">VALUE(CP50)*BU50</f>
        <v>#N/A</v>
      </c>
      <c r="CR50" t="str">
        <f t="shared" si="34"/>
        <v>Standard1</v>
      </c>
      <c r="CT50" s="104" t="str">
        <f t="shared" ref="CT50:CT100" si="69">ADDRESS(4,2,1)&amp;":"&amp;ADDRESS(COUNTIF(INDIRECT(CONCATENATE(CR50,"!","C:C")),"&lt;&gt;"&amp;""),16,1)</f>
        <v>$B$4:$P$807</v>
      </c>
      <c r="CU50" s="96" t="str">
        <f>VLOOKUP($CR50,$CT$3:CU$8,2,FALSE)</f>
        <v>$I$189:$I$348</v>
      </c>
      <c r="CV50" s="96" t="str">
        <f>VLOOKUP($CR50,$CT$3:CV$8,3,FALSE)</f>
        <v>$I$349:$I$538</v>
      </c>
      <c r="CW50" s="96" t="str">
        <f>VLOOKUP($CR50,$CT$3:CW$8,4,FALSE)</f>
        <v>$I$539:$I$609</v>
      </c>
      <c r="CX50" s="96" t="str">
        <f>VLOOKUP($CR50,$CT$3:CX$8,5,FALSE)</f>
        <v>$I$610:$I$659</v>
      </c>
      <c r="CY50" s="96" t="str">
        <f>VLOOKUP($CR50,$CT$3:CY$8,6,FALSE)</f>
        <v>$I$660:$I$719</v>
      </c>
      <c r="CZ50">
        <f>COUNTIF($CU$10:CU50,"&lt;&gt;"&amp;"")</f>
        <v>41</v>
      </c>
      <c r="DB50" t="str">
        <f t="shared" ref="DB50:DB100" si="70">IF(LEFT(V50,1)="p",0.000000000001,IF(LEFT(V50)="n",0.000000001,IF(LEFT(V50,1)="µ",0.000001,IF(EXACT(LEFT(V50),"m")=TRUE,0.001,IF(OR(V50="V",V50="A",V50="Ω",V50="O",V50="Hz",V50="F",V50="DGC",V50="DGF",V50="°F",V50="°C"),1,IF(EXACT(LEFT(V50,1),"k")=TRUE,1000,IF(EXACT(LEFT(V50,1),"M")=TRUE,1000000,"")))))))</f>
        <v/>
      </c>
      <c r="DC50" t="e">
        <f t="shared" ref="DC50:DC100" si="71">IF(LEFT(CN50,1)="p",0.000000000001,IF(LEFT(CN50,1)="n",0.000000001,IF(LEFT(CN50,1)="µ",0.000001,IF(EXACT(LEFT(CN50,1),"m")=TRUE,0.001,IF(OR(CN50="V",CN50="A",CN50="Ω",CN50="Hz",CN50="F",CN50="°F",CN50="°C"),1,IF(LEFT(CN50,1)="k",1000,IF(EXACT(LEFT(CN50,1),"M")=TRUE,1000000,"ERROR")))))))</f>
        <v>#N/A</v>
      </c>
    </row>
    <row r="51" spans="17:107" x14ac:dyDescent="0.25">
      <c r="Q51" s="58" t="e">
        <f t="shared" si="36"/>
        <v>#N/A</v>
      </c>
      <c r="R51" t="str">
        <f>IF(Worksheet!I46=$S$2,$S$2,IF(Worksheet!I46=$S$3,$S$3,$S$1))</f>
        <v>5502A</v>
      </c>
      <c r="S51" s="59" t="str">
        <f t="shared" si="1"/>
        <v>*</v>
      </c>
      <c r="T51" s="55" t="e">
        <f t="shared" si="50"/>
        <v>#N/A</v>
      </c>
      <c r="U51" s="60">
        <f>IF(Worksheet!S46="%",ABS(Worksheet!Z46),ABS(Worksheet!U46))</f>
        <v>0</v>
      </c>
      <c r="V51" s="127">
        <f>IF(Worksheet!S46="%",Worksheet!AA46,Worksheet!S46)</f>
        <v>0</v>
      </c>
      <c r="W51" s="60" t="str">
        <f>IF(Worksheet!S46="%","",IF(Worksheet!Z46&lt;&gt;"",Worksheet!Z46,""))</f>
        <v/>
      </c>
      <c r="X51" s="60" t="str">
        <f>IF(Worksheet!S46="%","",IF(Worksheet!AA46&lt;&gt;"",Worksheet!AA46,""))</f>
        <v/>
      </c>
      <c r="Y51" s="58" t="str">
        <f t="shared" si="51"/>
        <v/>
      </c>
      <c r="Z51" s="58" t="str">
        <f t="shared" si="52"/>
        <v>0</v>
      </c>
      <c r="AA51" s="58" t="str">
        <f t="shared" si="53"/>
        <v>DC</v>
      </c>
      <c r="AB51" s="58" t="str">
        <f t="shared" si="11"/>
        <v>DC0</v>
      </c>
      <c r="AC51" s="58" t="str">
        <f>IF(Worksheet!H46&lt;&gt;"",Worksheet!H46,"")</f>
        <v/>
      </c>
      <c r="AD51" s="58" t="str">
        <f t="shared" si="49"/>
        <v/>
      </c>
      <c r="AE51" s="109" t="str">
        <f t="shared" si="54"/>
        <v>DC0</v>
      </c>
      <c r="AF51" s="109" t="e">
        <f>HLOOKUP(AE51,$AH$10:AZ51,COUNTIF($AE$7:AE51,"&lt;&gt;"&amp;""),FALSE)</f>
        <v>#N/A</v>
      </c>
      <c r="AG51" s="66" t="e">
        <f t="shared" si="55"/>
        <v>#N/A</v>
      </c>
      <c r="AH51" s="96" t="e">
        <f>VLOOKUP($AG51,INDIRECT(CONCATENATE($CR51,"!",VLOOKUP($CR51,$AG$3:AH$8,AH$2,FALSE))),1,TRUE)</f>
        <v>#N/A</v>
      </c>
      <c r="AI51" s="96" t="e">
        <f>VLOOKUP($AG51,INDIRECT(CONCATENATE($CR51,"!",VLOOKUP($CR51,$AG$3:AI$8,AI$2,FALSE))),1,TRUE)</f>
        <v>#N/A</v>
      </c>
      <c r="AJ51" s="96" t="e">
        <f>VLOOKUP($AG51,INDIRECT(CONCATENATE($CR51,"!",VLOOKUP($CR51,$AG$3:AJ$8,AJ$2,FALSE))),1,TRUE)</f>
        <v>#N/A</v>
      </c>
      <c r="AK51" s="96" t="e">
        <f>VLOOKUP($AG51,INDIRECT(CONCATENATE($CR51,"!",VLOOKUP($CR51,$AG$3:AK$8,AK$2,FALSE))),1,TRUE)</f>
        <v>#N/A</v>
      </c>
      <c r="AL51" s="96" t="e">
        <f>VLOOKUP($AG51,INDIRECT(CONCATENATE($CR51,"!",VLOOKUP($CR51,$AG$3:AL$8,AL$2,FALSE))),1,TRUE)</f>
        <v>#N/A</v>
      </c>
      <c r="AM51" s="96" t="e">
        <f>VLOOKUP($AG51,INDIRECT(CONCATENATE($CR51,"!",VLOOKUP($CR51,$AG$3:AM$8,AM$2,FALSE))),1,TRUE)</f>
        <v>#N/A</v>
      </c>
      <c r="AN51" s="96" t="e">
        <f>VLOOKUP($AG51,INDIRECT(CONCATENATE($CR51,"!",VLOOKUP($CR51,$AG$3:AN$8,AN$2,FALSE))),1,TRUE)</f>
        <v>#N/A</v>
      </c>
      <c r="AO51" s="96" t="e">
        <f>VLOOKUP($AG51,INDIRECT(CONCATENATE($CR51,"!",VLOOKUP($CR51,$AG$3:AO$8,AO$2,FALSE))),1,TRUE)</f>
        <v>#N/A</v>
      </c>
      <c r="AP51" s="96" t="e">
        <f>VLOOKUP($AG51,INDIRECT(CONCATENATE($CR51,"!",VLOOKUP($CR51,$AG$3:AP$8,AP$2,FALSE))),1,TRUE)</f>
        <v>#N/A</v>
      </c>
      <c r="AQ51" s="96" t="e">
        <f>VLOOKUP($AG51,INDIRECT(CONCATENATE($CR51,"!",VLOOKUP($CR51,$AG$3:AQ$8,AQ$2,FALSE))),1,TRUE)</f>
        <v>#N/A</v>
      </c>
      <c r="AR51" s="96" t="e">
        <f>VLOOKUP($AG51,INDIRECT(CONCATENATE($CR51,"!",VLOOKUP($CR51,$AG$3:AR$8,AR$2,FALSE))),1,TRUE)</f>
        <v>#N/A</v>
      </c>
      <c r="AS51" s="96" t="e">
        <f>VLOOKUP($AG51,INDIRECT(CONCATENATE($CR51,"!",VLOOKUP($CR51,$AG$3:AS$8,AS$2,FALSE))),1,TRUE)</f>
        <v>#N/A</v>
      </c>
      <c r="AT51" s="96" t="e">
        <f>VLOOKUP($AG51,INDIRECT(CONCATENATE($CR51,"!",VLOOKUP($CR51,$AG$3:AT$8,AT$2,FALSE))),1,TRUE)</f>
        <v>#N/A</v>
      </c>
      <c r="AU51" s="96"/>
      <c r="AV51" s="96"/>
      <c r="AW51" s="96"/>
      <c r="AX51" s="96"/>
      <c r="AY51" s="96"/>
      <c r="AZ51" s="96"/>
      <c r="BA51" s="62">
        <f t="shared" ref="BA51:BB100" si="72">IF($V51="mV",0.001,IF($V51="µV",0.000001,IF($V51="kV",1000,1)))</f>
        <v>1</v>
      </c>
      <c r="BB51" s="58">
        <f t="shared" si="72"/>
        <v>1</v>
      </c>
      <c r="BC51" s="58">
        <f t="shared" ref="BC51:BD100" si="73">IF($V51="mA",0.001,IF($V51="µA",0.000001,IF($V51="kA",1000,1)))</f>
        <v>1</v>
      </c>
      <c r="BD51" s="58">
        <f t="shared" si="73"/>
        <v>1</v>
      </c>
      <c r="BE51" s="58">
        <f t="shared" si="16"/>
        <v>1</v>
      </c>
      <c r="BF51" s="58">
        <f t="shared" si="17"/>
        <v>1</v>
      </c>
      <c r="BG51" s="58">
        <f t="shared" si="18"/>
        <v>1</v>
      </c>
      <c r="BH51" s="58">
        <f t="shared" ref="BH51:BM93" si="74">IF($V51="mA",0.001,IF($V51="µA",0.000001,IF($V51="kA",1000,1)))</f>
        <v>1</v>
      </c>
      <c r="BI51" s="58">
        <f t="shared" si="74"/>
        <v>1</v>
      </c>
      <c r="BJ51" s="58">
        <f t="shared" si="74"/>
        <v>1</v>
      </c>
      <c r="BK51" s="58">
        <f t="shared" si="74"/>
        <v>1</v>
      </c>
      <c r="BL51" s="58">
        <f t="shared" si="74"/>
        <v>1</v>
      </c>
      <c r="BM51" s="58">
        <f t="shared" si="74"/>
        <v>1</v>
      </c>
      <c r="BU51" s="55" t="e">
        <f>HLOOKUP(AE51,$BA$10:BT51,COUNTIF($AE$7:AE51,"&lt;&gt;"&amp;""),FALSE)</f>
        <v>#N/A</v>
      </c>
      <c r="BV51" s="58">
        <f t="shared" si="19"/>
        <v>1</v>
      </c>
      <c r="BW51" s="55" t="str">
        <f t="shared" si="20"/>
        <v/>
      </c>
      <c r="BX51" s="110" t="str">
        <f>IF(OR(AE51=$BB$10,AE51=$BD$10,AE51=$BK$10,AE51=$BL$10,AE51=$BM$10),VLOOKUP(BW51,INDIRECT(CONCATENATE(CR51,"!",HLOOKUP(AE51,$CU$10:CY51,CZ51,FALSE))),1,TRUE),"")</f>
        <v/>
      </c>
      <c r="BY51" s="96" t="e">
        <f t="shared" si="56"/>
        <v>#N/A</v>
      </c>
      <c r="BZ51" s="96" t="e">
        <f t="shared" si="57"/>
        <v>#N/A</v>
      </c>
      <c r="CA51" s="96" t="e">
        <f t="shared" si="58"/>
        <v>#N/A</v>
      </c>
      <c r="CB51" s="96" t="e">
        <f t="shared" si="59"/>
        <v>#N/A</v>
      </c>
      <c r="CC51" s="96" t="e">
        <f t="shared" si="60"/>
        <v>#VALUE!</v>
      </c>
      <c r="CD51" s="63">
        <f>Worksheet!K46</f>
        <v>0</v>
      </c>
      <c r="CE51" s="63">
        <f>Worksheet!L46</f>
        <v>0</v>
      </c>
      <c r="CF51" s="63">
        <f>Worksheet!M46</f>
        <v>0</v>
      </c>
      <c r="CG51" s="63">
        <f>Worksheet!N46</f>
        <v>0</v>
      </c>
      <c r="CH51" s="63">
        <f>Worksheet!O46</f>
        <v>0</v>
      </c>
      <c r="CI51" s="126" t="e">
        <f t="shared" si="61"/>
        <v>#VALUE!</v>
      </c>
      <c r="CJ51" s="126" t="e">
        <f t="shared" si="62"/>
        <v>#VALUE!</v>
      </c>
      <c r="CK51" s="126" t="e">
        <f t="shared" si="63"/>
        <v>#VALUE!</v>
      </c>
      <c r="CL51" s="126" t="e">
        <f t="shared" si="64"/>
        <v>#VALUE!</v>
      </c>
      <c r="CM51" s="126" t="e">
        <f t="shared" si="65"/>
        <v>#VALUE!</v>
      </c>
      <c r="CN51" s="96" t="e">
        <f t="shared" si="66"/>
        <v>#N/A</v>
      </c>
      <c r="CO51" s="97">
        <f>Worksheet!Q46</f>
        <v>0</v>
      </c>
      <c r="CP51" t="str">
        <f t="shared" si="67"/>
        <v>1</v>
      </c>
      <c r="CQ51" s="108" t="e">
        <f t="shared" si="68"/>
        <v>#N/A</v>
      </c>
      <c r="CR51" t="str">
        <f t="shared" si="34"/>
        <v>Standard1</v>
      </c>
      <c r="CT51" s="104" t="str">
        <f t="shared" si="69"/>
        <v>$B$4:$P$807</v>
      </c>
      <c r="CU51" s="96" t="str">
        <f>VLOOKUP($CR51,$CT$3:CU$8,2,FALSE)</f>
        <v>$I$189:$I$348</v>
      </c>
      <c r="CV51" s="96" t="str">
        <f>VLOOKUP($CR51,$CT$3:CV$8,3,FALSE)</f>
        <v>$I$349:$I$538</v>
      </c>
      <c r="CW51" s="96" t="str">
        <f>VLOOKUP($CR51,$CT$3:CW$8,4,FALSE)</f>
        <v>$I$539:$I$609</v>
      </c>
      <c r="CX51" s="96" t="str">
        <f>VLOOKUP($CR51,$CT$3:CX$8,5,FALSE)</f>
        <v>$I$610:$I$659</v>
      </c>
      <c r="CY51" s="96" t="str">
        <f>VLOOKUP($CR51,$CT$3:CY$8,6,FALSE)</f>
        <v>$I$660:$I$719</v>
      </c>
      <c r="CZ51">
        <f>COUNTIF($CU$10:CU51,"&lt;&gt;"&amp;"")</f>
        <v>42</v>
      </c>
      <c r="DB51" t="str">
        <f t="shared" si="70"/>
        <v/>
      </c>
      <c r="DC51" t="e">
        <f t="shared" si="71"/>
        <v>#N/A</v>
      </c>
    </row>
    <row r="52" spans="17:107" x14ac:dyDescent="0.25">
      <c r="Q52" s="58" t="e">
        <f t="shared" si="36"/>
        <v>#N/A</v>
      </c>
      <c r="R52" t="str">
        <f>IF(Worksheet!I47=$S$2,$S$2,IF(Worksheet!I47=$S$3,$S$3,$S$1))</f>
        <v>5502A</v>
      </c>
      <c r="S52" s="59" t="str">
        <f t="shared" si="1"/>
        <v>*</v>
      </c>
      <c r="T52" s="55" t="e">
        <f t="shared" si="50"/>
        <v>#N/A</v>
      </c>
      <c r="U52" s="60">
        <f>IF(Worksheet!S47="%",ABS(Worksheet!Z47),ABS(Worksheet!U47))</f>
        <v>0</v>
      </c>
      <c r="V52" s="127">
        <f>IF(Worksheet!S47="%",Worksheet!AA47,Worksheet!S47)</f>
        <v>0</v>
      </c>
      <c r="W52" s="60" t="str">
        <f>IF(Worksheet!S47="%","",IF(Worksheet!Z47&lt;&gt;"",Worksheet!Z47,""))</f>
        <v/>
      </c>
      <c r="X52" s="60" t="str">
        <f>IF(Worksheet!S47="%","",IF(Worksheet!AA47&lt;&gt;"",Worksheet!AA47,""))</f>
        <v/>
      </c>
      <c r="Y52" s="58" t="str">
        <f t="shared" si="51"/>
        <v/>
      </c>
      <c r="Z52" s="58" t="str">
        <f t="shared" si="52"/>
        <v>0</v>
      </c>
      <c r="AA52" s="58" t="str">
        <f t="shared" si="53"/>
        <v>DC</v>
      </c>
      <c r="AB52" s="58" t="str">
        <f t="shared" si="11"/>
        <v>DC0</v>
      </c>
      <c r="AC52" s="58" t="str">
        <f>IF(Worksheet!H47&lt;&gt;"",Worksheet!H47,"")</f>
        <v/>
      </c>
      <c r="AD52" s="58" t="str">
        <f t="shared" si="49"/>
        <v/>
      </c>
      <c r="AE52" s="109" t="str">
        <f t="shared" si="54"/>
        <v>DC0</v>
      </c>
      <c r="AF52" s="109" t="e">
        <f>HLOOKUP(AE52,$AH$10:AZ52,COUNTIF($AE$7:AE52,"&lt;&gt;"&amp;""),FALSE)</f>
        <v>#N/A</v>
      </c>
      <c r="AG52" s="66" t="e">
        <f t="shared" si="55"/>
        <v>#N/A</v>
      </c>
      <c r="AH52" s="96" t="e">
        <f>VLOOKUP($AG52,INDIRECT(CONCATENATE($CR52,"!",VLOOKUP($CR52,$AG$3:AH$8,AH$2,FALSE))),1,TRUE)</f>
        <v>#N/A</v>
      </c>
      <c r="AI52" s="96" t="e">
        <f>VLOOKUP($AG52,INDIRECT(CONCATENATE($CR52,"!",VLOOKUP($CR52,$AG$3:AI$8,AI$2,FALSE))),1,TRUE)</f>
        <v>#N/A</v>
      </c>
      <c r="AJ52" s="96" t="e">
        <f>VLOOKUP($AG52,INDIRECT(CONCATENATE($CR52,"!",VLOOKUP($CR52,$AG$3:AJ$8,AJ$2,FALSE))),1,TRUE)</f>
        <v>#N/A</v>
      </c>
      <c r="AK52" s="96" t="e">
        <f>VLOOKUP($AG52,INDIRECT(CONCATENATE($CR52,"!",VLOOKUP($CR52,$AG$3:AK$8,AK$2,FALSE))),1,TRUE)</f>
        <v>#N/A</v>
      </c>
      <c r="AL52" s="96" t="e">
        <f>VLOOKUP($AG52,INDIRECT(CONCATENATE($CR52,"!",VLOOKUP($CR52,$AG$3:AL$8,AL$2,FALSE))),1,TRUE)</f>
        <v>#N/A</v>
      </c>
      <c r="AM52" s="96" t="e">
        <f>VLOOKUP($AG52,INDIRECT(CONCATENATE($CR52,"!",VLOOKUP($CR52,$AG$3:AM$8,AM$2,FALSE))),1,TRUE)</f>
        <v>#N/A</v>
      </c>
      <c r="AN52" s="96" t="e">
        <f>VLOOKUP($AG52,INDIRECT(CONCATENATE($CR52,"!",VLOOKUP($CR52,$AG$3:AN$8,AN$2,FALSE))),1,TRUE)</f>
        <v>#N/A</v>
      </c>
      <c r="AO52" s="96" t="e">
        <f>VLOOKUP($AG52,INDIRECT(CONCATENATE($CR52,"!",VLOOKUP($CR52,$AG$3:AO$8,AO$2,FALSE))),1,TRUE)</f>
        <v>#N/A</v>
      </c>
      <c r="AP52" s="96" t="e">
        <f>VLOOKUP($AG52,INDIRECT(CONCATENATE($CR52,"!",VLOOKUP($CR52,$AG$3:AP$8,AP$2,FALSE))),1,TRUE)</f>
        <v>#N/A</v>
      </c>
      <c r="AQ52" s="96" t="e">
        <f>VLOOKUP($AG52,INDIRECT(CONCATENATE($CR52,"!",VLOOKUP($CR52,$AG$3:AQ$8,AQ$2,FALSE))),1,TRUE)</f>
        <v>#N/A</v>
      </c>
      <c r="AR52" s="96" t="e">
        <f>VLOOKUP($AG52,INDIRECT(CONCATENATE($CR52,"!",VLOOKUP($CR52,$AG$3:AR$8,AR$2,FALSE))),1,TRUE)</f>
        <v>#N/A</v>
      </c>
      <c r="AS52" s="96" t="e">
        <f>VLOOKUP($AG52,INDIRECT(CONCATENATE($CR52,"!",VLOOKUP($CR52,$AG$3:AS$8,AS$2,FALSE))),1,TRUE)</f>
        <v>#N/A</v>
      </c>
      <c r="AT52" s="96" t="e">
        <f>VLOOKUP($AG52,INDIRECT(CONCATENATE($CR52,"!",VLOOKUP($CR52,$AG$3:AT$8,AT$2,FALSE))),1,TRUE)</f>
        <v>#N/A</v>
      </c>
      <c r="AU52" s="96"/>
      <c r="AV52" s="96"/>
      <c r="AW52" s="96"/>
      <c r="AX52" s="96"/>
      <c r="AY52" s="96"/>
      <c r="AZ52" s="96"/>
      <c r="BA52" s="62">
        <f t="shared" si="72"/>
        <v>1</v>
      </c>
      <c r="BB52" s="58">
        <f t="shared" si="72"/>
        <v>1</v>
      </c>
      <c r="BC52" s="58">
        <f t="shared" si="73"/>
        <v>1</v>
      </c>
      <c r="BD52" s="58">
        <f t="shared" si="73"/>
        <v>1</v>
      </c>
      <c r="BE52" s="58">
        <f t="shared" si="16"/>
        <v>1</v>
      </c>
      <c r="BF52" s="58">
        <f t="shared" si="17"/>
        <v>1</v>
      </c>
      <c r="BG52" s="58">
        <f t="shared" si="18"/>
        <v>1</v>
      </c>
      <c r="BH52" s="58">
        <f t="shared" si="74"/>
        <v>1</v>
      </c>
      <c r="BI52" s="58">
        <f t="shared" si="74"/>
        <v>1</v>
      </c>
      <c r="BJ52" s="58">
        <f t="shared" si="74"/>
        <v>1</v>
      </c>
      <c r="BK52" s="58">
        <f t="shared" si="74"/>
        <v>1</v>
      </c>
      <c r="BL52" s="58">
        <f t="shared" si="74"/>
        <v>1</v>
      </c>
      <c r="BM52" s="58">
        <f t="shared" si="74"/>
        <v>1</v>
      </c>
      <c r="BU52" s="55" t="e">
        <f>HLOOKUP(AE52,$BA$10:BT52,COUNTIF($AE$7:AE52,"&lt;&gt;"&amp;""),FALSE)</f>
        <v>#N/A</v>
      </c>
      <c r="BV52" s="58">
        <f t="shared" si="19"/>
        <v>1</v>
      </c>
      <c r="BW52" s="55" t="str">
        <f t="shared" si="20"/>
        <v/>
      </c>
      <c r="BX52" s="110" t="str">
        <f>IF(OR(AE52=$BB$10,AE52=$BD$10,AE52=$BK$10,AE52=$BL$10,AE52=$BM$10),VLOOKUP(BW52,INDIRECT(CONCATENATE(CR52,"!",HLOOKUP(AE52,$CU$10:CY52,CZ52,FALSE))),1,TRUE),"")</f>
        <v/>
      </c>
      <c r="BY52" s="96" t="e">
        <f t="shared" si="56"/>
        <v>#N/A</v>
      </c>
      <c r="BZ52" s="96" t="e">
        <f t="shared" si="57"/>
        <v>#N/A</v>
      </c>
      <c r="CA52" s="96" t="e">
        <f t="shared" si="58"/>
        <v>#N/A</v>
      </c>
      <c r="CB52" s="96" t="e">
        <f t="shared" si="59"/>
        <v>#N/A</v>
      </c>
      <c r="CC52" s="96" t="e">
        <f t="shared" si="60"/>
        <v>#VALUE!</v>
      </c>
      <c r="CD52" s="63">
        <f>Worksheet!K47</f>
        <v>0</v>
      </c>
      <c r="CE52" s="63">
        <f>Worksheet!L47</f>
        <v>0</v>
      </c>
      <c r="CF52" s="63">
        <f>Worksheet!M47</f>
        <v>0</v>
      </c>
      <c r="CG52" s="63">
        <f>Worksheet!N47</f>
        <v>0</v>
      </c>
      <c r="CH52" s="63">
        <f>Worksheet!O47</f>
        <v>0</v>
      </c>
      <c r="CI52" s="126" t="e">
        <f t="shared" si="61"/>
        <v>#VALUE!</v>
      </c>
      <c r="CJ52" s="126" t="e">
        <f t="shared" si="62"/>
        <v>#VALUE!</v>
      </c>
      <c r="CK52" s="126" t="e">
        <f t="shared" si="63"/>
        <v>#VALUE!</v>
      </c>
      <c r="CL52" s="126" t="e">
        <f t="shared" si="64"/>
        <v>#VALUE!</v>
      </c>
      <c r="CM52" s="126" t="e">
        <f t="shared" si="65"/>
        <v>#VALUE!</v>
      </c>
      <c r="CN52" s="96" t="e">
        <f t="shared" si="66"/>
        <v>#N/A</v>
      </c>
      <c r="CO52" s="97">
        <f>Worksheet!Q47</f>
        <v>0</v>
      </c>
      <c r="CP52" t="str">
        <f t="shared" si="67"/>
        <v>1</v>
      </c>
      <c r="CQ52" s="108" t="e">
        <f t="shared" si="68"/>
        <v>#N/A</v>
      </c>
      <c r="CR52" t="str">
        <f t="shared" si="34"/>
        <v>Standard1</v>
      </c>
      <c r="CT52" s="104" t="str">
        <f t="shared" si="69"/>
        <v>$B$4:$P$807</v>
      </c>
      <c r="CU52" s="96" t="str">
        <f>VLOOKUP($CR52,$CT$3:CU$8,2,FALSE)</f>
        <v>$I$189:$I$348</v>
      </c>
      <c r="CV52" s="96" t="str">
        <f>VLOOKUP($CR52,$CT$3:CV$8,3,FALSE)</f>
        <v>$I$349:$I$538</v>
      </c>
      <c r="CW52" s="96" t="str">
        <f>VLOOKUP($CR52,$CT$3:CW$8,4,FALSE)</f>
        <v>$I$539:$I$609</v>
      </c>
      <c r="CX52" s="96" t="str">
        <f>VLOOKUP($CR52,$CT$3:CX$8,5,FALSE)</f>
        <v>$I$610:$I$659</v>
      </c>
      <c r="CY52" s="96" t="str">
        <f>VLOOKUP($CR52,$CT$3:CY$8,6,FALSE)</f>
        <v>$I$660:$I$719</v>
      </c>
      <c r="CZ52">
        <f>COUNTIF($CU$10:CU52,"&lt;&gt;"&amp;"")</f>
        <v>43</v>
      </c>
      <c r="DB52" t="str">
        <f t="shared" si="70"/>
        <v/>
      </c>
      <c r="DC52" t="e">
        <f t="shared" si="71"/>
        <v>#N/A</v>
      </c>
    </row>
    <row r="53" spans="17:107" x14ac:dyDescent="0.25">
      <c r="Q53" s="58" t="e">
        <f t="shared" ref="Q53:Q100" si="75">CONCATENATE(AE53,CQ53,AF53,BX53)</f>
        <v>#N/A</v>
      </c>
      <c r="R53" t="str">
        <f>IF(Worksheet!I48=$S$2,$S$2,IF(Worksheet!I48=$S$3,$S$3,$S$1))</f>
        <v>5502A</v>
      </c>
      <c r="S53" s="59" t="str">
        <f t="shared" si="1"/>
        <v>*</v>
      </c>
      <c r="T53" s="55" t="e">
        <f t="shared" si="50"/>
        <v>#N/A</v>
      </c>
      <c r="U53" s="60">
        <f>IF(Worksheet!S48="%",ABS(Worksheet!Z48),ABS(Worksheet!U48))</f>
        <v>0</v>
      </c>
      <c r="V53" s="127">
        <f>IF(Worksheet!S48="%",Worksheet!AA48,Worksheet!S48)</f>
        <v>0</v>
      </c>
      <c r="W53" s="60" t="str">
        <f>IF(Worksheet!S48="%","",IF(Worksheet!Z48&lt;&gt;"",Worksheet!Z48,""))</f>
        <v/>
      </c>
      <c r="X53" s="60" t="str">
        <f>IF(Worksheet!S48="%","",IF(Worksheet!AA48&lt;&gt;"",Worksheet!AA48,""))</f>
        <v/>
      </c>
      <c r="Y53" s="58" t="str">
        <f t="shared" si="51"/>
        <v/>
      </c>
      <c r="Z53" s="58" t="str">
        <f t="shared" si="52"/>
        <v>0</v>
      </c>
      <c r="AA53" s="58" t="str">
        <f t="shared" si="53"/>
        <v>DC</v>
      </c>
      <c r="AB53" s="58" t="str">
        <f t="shared" si="11"/>
        <v>DC0</v>
      </c>
      <c r="AC53" s="58" t="str">
        <f>IF(Worksheet!H48&lt;&gt;"",Worksheet!H48,"")</f>
        <v/>
      </c>
      <c r="AD53" s="58" t="str">
        <f t="shared" si="49"/>
        <v/>
      </c>
      <c r="AE53" s="109" t="str">
        <f t="shared" si="54"/>
        <v>DC0</v>
      </c>
      <c r="AF53" s="109" t="e">
        <f>HLOOKUP(AE53,$AH$10:AZ53,COUNTIF($AE$7:AE53,"&lt;&gt;"&amp;""),FALSE)</f>
        <v>#N/A</v>
      </c>
      <c r="AG53" s="66" t="e">
        <f t="shared" si="55"/>
        <v>#N/A</v>
      </c>
      <c r="AH53" s="96" t="e">
        <f>VLOOKUP($AG53,INDIRECT(CONCATENATE($CR53,"!",VLOOKUP($CR53,$AG$3:AH$8,AH$2,FALSE))),1,TRUE)</f>
        <v>#N/A</v>
      </c>
      <c r="AI53" s="96" t="e">
        <f>VLOOKUP($AG53,INDIRECT(CONCATENATE($CR53,"!",VLOOKUP($CR53,$AG$3:AI$8,AI$2,FALSE))),1,TRUE)</f>
        <v>#N/A</v>
      </c>
      <c r="AJ53" s="96" t="e">
        <f>VLOOKUP($AG53,INDIRECT(CONCATENATE($CR53,"!",VLOOKUP($CR53,$AG$3:AJ$8,AJ$2,FALSE))),1,TRUE)</f>
        <v>#N/A</v>
      </c>
      <c r="AK53" s="96" t="e">
        <f>VLOOKUP($AG53,INDIRECT(CONCATENATE($CR53,"!",VLOOKUP($CR53,$AG$3:AK$8,AK$2,FALSE))),1,TRUE)</f>
        <v>#N/A</v>
      </c>
      <c r="AL53" s="96" t="e">
        <f>VLOOKUP($AG53,INDIRECT(CONCATENATE($CR53,"!",VLOOKUP($CR53,$AG$3:AL$8,AL$2,FALSE))),1,TRUE)</f>
        <v>#N/A</v>
      </c>
      <c r="AM53" s="96" t="e">
        <f>VLOOKUP($AG53,INDIRECT(CONCATENATE($CR53,"!",VLOOKUP($CR53,$AG$3:AM$8,AM$2,FALSE))),1,TRUE)</f>
        <v>#N/A</v>
      </c>
      <c r="AN53" s="96" t="e">
        <f>VLOOKUP($AG53,INDIRECT(CONCATENATE($CR53,"!",VLOOKUP($CR53,$AG$3:AN$8,AN$2,FALSE))),1,TRUE)</f>
        <v>#N/A</v>
      </c>
      <c r="AO53" s="96" t="e">
        <f>VLOOKUP($AG53,INDIRECT(CONCATENATE($CR53,"!",VLOOKUP($CR53,$AG$3:AO$8,AO$2,FALSE))),1,TRUE)</f>
        <v>#N/A</v>
      </c>
      <c r="AP53" s="96" t="e">
        <f>VLOOKUP($AG53,INDIRECT(CONCATENATE($CR53,"!",VLOOKUP($CR53,$AG$3:AP$8,AP$2,FALSE))),1,TRUE)</f>
        <v>#N/A</v>
      </c>
      <c r="AQ53" s="96" t="e">
        <f>VLOOKUP($AG53,INDIRECT(CONCATENATE($CR53,"!",VLOOKUP($CR53,$AG$3:AQ$8,AQ$2,FALSE))),1,TRUE)</f>
        <v>#N/A</v>
      </c>
      <c r="AR53" s="96" t="e">
        <f>VLOOKUP($AG53,INDIRECT(CONCATENATE($CR53,"!",VLOOKUP($CR53,$AG$3:AR$8,AR$2,FALSE))),1,TRUE)</f>
        <v>#N/A</v>
      </c>
      <c r="AS53" s="96" t="e">
        <f>VLOOKUP($AG53,INDIRECT(CONCATENATE($CR53,"!",VLOOKUP($CR53,$AG$3:AS$8,AS$2,FALSE))),1,TRUE)</f>
        <v>#N/A</v>
      </c>
      <c r="AT53" s="96" t="e">
        <f>VLOOKUP($AG53,INDIRECT(CONCATENATE($CR53,"!",VLOOKUP($CR53,$AG$3:AT$8,AT$2,FALSE))),1,TRUE)</f>
        <v>#N/A</v>
      </c>
      <c r="AU53" s="96"/>
      <c r="AV53" s="96"/>
      <c r="AW53" s="96"/>
      <c r="AX53" s="96"/>
      <c r="AY53" s="96"/>
      <c r="AZ53" s="96"/>
      <c r="BA53" s="62">
        <f t="shared" si="72"/>
        <v>1</v>
      </c>
      <c r="BB53" s="58">
        <f t="shared" si="72"/>
        <v>1</v>
      </c>
      <c r="BC53" s="58">
        <f t="shared" si="73"/>
        <v>1</v>
      </c>
      <c r="BD53" s="58">
        <f t="shared" si="73"/>
        <v>1</v>
      </c>
      <c r="BE53" s="58">
        <f t="shared" si="16"/>
        <v>1</v>
      </c>
      <c r="BF53" s="58">
        <f t="shared" si="17"/>
        <v>1</v>
      </c>
      <c r="BG53" s="58">
        <f t="shared" si="18"/>
        <v>1</v>
      </c>
      <c r="BH53" s="58">
        <f t="shared" si="74"/>
        <v>1</v>
      </c>
      <c r="BI53" s="58">
        <f t="shared" si="74"/>
        <v>1</v>
      </c>
      <c r="BJ53" s="58">
        <f t="shared" si="74"/>
        <v>1</v>
      </c>
      <c r="BK53" s="58">
        <f t="shared" si="74"/>
        <v>1</v>
      </c>
      <c r="BL53" s="58">
        <f t="shared" si="74"/>
        <v>1</v>
      </c>
      <c r="BM53" s="58">
        <f t="shared" si="74"/>
        <v>1</v>
      </c>
      <c r="BU53" s="55" t="e">
        <f>HLOOKUP(AE53,$BA$10:BT53,COUNTIF($AE$7:AE53,"&lt;&gt;"&amp;""),FALSE)</f>
        <v>#N/A</v>
      </c>
      <c r="BV53" s="58">
        <f t="shared" si="19"/>
        <v>1</v>
      </c>
      <c r="BW53" s="55" t="str">
        <f t="shared" si="20"/>
        <v/>
      </c>
      <c r="BX53" s="110" t="str">
        <f>IF(OR(AE53=$BB$10,AE53=$BD$10,AE53=$BK$10,AE53=$BL$10,AE53=$BM$10),VLOOKUP(BW53,INDIRECT(CONCATENATE(CR53,"!",HLOOKUP(AE53,$CU$10:CY53,CZ53,FALSE))),1,TRUE),"")</f>
        <v/>
      </c>
      <c r="BY53" s="96" t="e">
        <f t="shared" si="56"/>
        <v>#N/A</v>
      </c>
      <c r="BZ53" s="96" t="e">
        <f t="shared" si="57"/>
        <v>#N/A</v>
      </c>
      <c r="CA53" s="96" t="e">
        <f t="shared" si="58"/>
        <v>#N/A</v>
      </c>
      <c r="CB53" s="96" t="e">
        <f t="shared" si="59"/>
        <v>#N/A</v>
      </c>
      <c r="CC53" s="96" t="e">
        <f t="shared" si="60"/>
        <v>#VALUE!</v>
      </c>
      <c r="CD53" s="63">
        <f>Worksheet!K48</f>
        <v>0</v>
      </c>
      <c r="CE53" s="63">
        <f>Worksheet!L48</f>
        <v>0</v>
      </c>
      <c r="CF53" s="63">
        <f>Worksheet!M48</f>
        <v>0</v>
      </c>
      <c r="CG53" s="63">
        <f>Worksheet!N48</f>
        <v>0</v>
      </c>
      <c r="CH53" s="63">
        <f>Worksheet!O48</f>
        <v>0</v>
      </c>
      <c r="CI53" s="126" t="e">
        <f t="shared" si="61"/>
        <v>#VALUE!</v>
      </c>
      <c r="CJ53" s="126" t="e">
        <f t="shared" si="62"/>
        <v>#VALUE!</v>
      </c>
      <c r="CK53" s="126" t="e">
        <f t="shared" si="63"/>
        <v>#VALUE!</v>
      </c>
      <c r="CL53" s="126" t="e">
        <f t="shared" si="64"/>
        <v>#VALUE!</v>
      </c>
      <c r="CM53" s="126" t="e">
        <f t="shared" si="65"/>
        <v>#VALUE!</v>
      </c>
      <c r="CN53" s="96" t="e">
        <f t="shared" si="66"/>
        <v>#N/A</v>
      </c>
      <c r="CO53" s="97">
        <f>Worksheet!Q48</f>
        <v>0</v>
      </c>
      <c r="CP53" t="str">
        <f t="shared" si="67"/>
        <v>1</v>
      </c>
      <c r="CQ53" s="108" t="e">
        <f t="shared" si="68"/>
        <v>#N/A</v>
      </c>
      <c r="CR53" t="str">
        <f t="shared" si="34"/>
        <v>Standard1</v>
      </c>
      <c r="CT53" s="104" t="str">
        <f t="shared" si="69"/>
        <v>$B$4:$P$807</v>
      </c>
      <c r="CU53" s="96" t="str">
        <f>VLOOKUP($CR53,$CT$3:CU$8,2,FALSE)</f>
        <v>$I$189:$I$348</v>
      </c>
      <c r="CV53" s="96" t="str">
        <f>VLOOKUP($CR53,$CT$3:CV$8,3,FALSE)</f>
        <v>$I$349:$I$538</v>
      </c>
      <c r="CW53" s="96" t="str">
        <f>VLOOKUP($CR53,$CT$3:CW$8,4,FALSE)</f>
        <v>$I$539:$I$609</v>
      </c>
      <c r="CX53" s="96" t="str">
        <f>VLOOKUP($CR53,$CT$3:CX$8,5,FALSE)</f>
        <v>$I$610:$I$659</v>
      </c>
      <c r="CY53" s="96" t="str">
        <f>VLOOKUP($CR53,$CT$3:CY$8,6,FALSE)</f>
        <v>$I$660:$I$719</v>
      </c>
      <c r="CZ53">
        <f>COUNTIF($CU$10:CU53,"&lt;&gt;"&amp;"")</f>
        <v>44</v>
      </c>
      <c r="DB53" t="str">
        <f t="shared" si="70"/>
        <v/>
      </c>
      <c r="DC53" t="e">
        <f t="shared" si="71"/>
        <v>#N/A</v>
      </c>
    </row>
    <row r="54" spans="17:107" x14ac:dyDescent="0.25">
      <c r="Q54" s="58" t="e">
        <f t="shared" si="75"/>
        <v>#N/A</v>
      </c>
      <c r="R54" t="str">
        <f>IF(Worksheet!I49=$S$2,$S$2,IF(Worksheet!I49=$S$3,$S$3,$S$1))</f>
        <v>5502A</v>
      </c>
      <c r="S54" s="59" t="str">
        <f t="shared" si="1"/>
        <v>*</v>
      </c>
      <c r="T54" s="55" t="e">
        <f t="shared" si="50"/>
        <v>#N/A</v>
      </c>
      <c r="U54" s="60">
        <f>IF(Worksheet!S49="%",ABS(Worksheet!Z49),ABS(Worksheet!U49))</f>
        <v>0</v>
      </c>
      <c r="V54" s="127">
        <f>IF(Worksheet!S49="%",Worksheet!AA49,Worksheet!S49)</f>
        <v>0</v>
      </c>
      <c r="W54" s="60" t="str">
        <f>IF(Worksheet!S49="%","",IF(Worksheet!Z49&lt;&gt;"",Worksheet!Z49,""))</f>
        <v/>
      </c>
      <c r="X54" s="60" t="str">
        <f>IF(Worksheet!S49="%","",IF(Worksheet!AA49&lt;&gt;"",Worksheet!AA49,""))</f>
        <v/>
      </c>
      <c r="Y54" s="58" t="str">
        <f t="shared" si="51"/>
        <v/>
      </c>
      <c r="Z54" s="58" t="str">
        <f t="shared" si="52"/>
        <v>0</v>
      </c>
      <c r="AA54" s="58" t="str">
        <f t="shared" si="53"/>
        <v>DC</v>
      </c>
      <c r="AB54" s="58" t="str">
        <f t="shared" si="11"/>
        <v>DC0</v>
      </c>
      <c r="AC54" s="58" t="str">
        <f>IF(Worksheet!H49&lt;&gt;"",Worksheet!H49,"")</f>
        <v/>
      </c>
      <c r="AD54" s="58" t="str">
        <f t="shared" si="49"/>
        <v/>
      </c>
      <c r="AE54" s="109" t="str">
        <f t="shared" si="54"/>
        <v>DC0</v>
      </c>
      <c r="AF54" s="109" t="e">
        <f>HLOOKUP(AE54,$AH$10:AZ54,COUNTIF($AE$7:AE54,"&lt;&gt;"&amp;""),FALSE)</f>
        <v>#N/A</v>
      </c>
      <c r="AG54" s="66" t="e">
        <f t="shared" si="55"/>
        <v>#N/A</v>
      </c>
      <c r="AH54" s="96" t="e">
        <f>VLOOKUP($AG54,INDIRECT(CONCATENATE($CR54,"!",VLOOKUP($CR54,$AG$3:AH$8,AH$2,FALSE))),1,TRUE)</f>
        <v>#N/A</v>
      </c>
      <c r="AI54" s="96" t="e">
        <f>VLOOKUP($AG54,INDIRECT(CONCATENATE($CR54,"!",VLOOKUP($CR54,$AG$3:AI$8,AI$2,FALSE))),1,TRUE)</f>
        <v>#N/A</v>
      </c>
      <c r="AJ54" s="96" t="e">
        <f>VLOOKUP($AG54,INDIRECT(CONCATENATE($CR54,"!",VLOOKUP($CR54,$AG$3:AJ$8,AJ$2,FALSE))),1,TRUE)</f>
        <v>#N/A</v>
      </c>
      <c r="AK54" s="96" t="e">
        <f>VLOOKUP($AG54,INDIRECT(CONCATENATE($CR54,"!",VLOOKUP($CR54,$AG$3:AK$8,AK$2,FALSE))),1,TRUE)</f>
        <v>#N/A</v>
      </c>
      <c r="AL54" s="96" t="e">
        <f>VLOOKUP($AG54,INDIRECT(CONCATENATE($CR54,"!",VLOOKUP($CR54,$AG$3:AL$8,AL$2,FALSE))),1,TRUE)</f>
        <v>#N/A</v>
      </c>
      <c r="AM54" s="96" t="e">
        <f>VLOOKUP($AG54,INDIRECT(CONCATENATE($CR54,"!",VLOOKUP($CR54,$AG$3:AM$8,AM$2,FALSE))),1,TRUE)</f>
        <v>#N/A</v>
      </c>
      <c r="AN54" s="96" t="e">
        <f>VLOOKUP($AG54,INDIRECT(CONCATENATE($CR54,"!",VLOOKUP($CR54,$AG$3:AN$8,AN$2,FALSE))),1,TRUE)</f>
        <v>#N/A</v>
      </c>
      <c r="AO54" s="96" t="e">
        <f>VLOOKUP($AG54,INDIRECT(CONCATENATE($CR54,"!",VLOOKUP($CR54,$AG$3:AO$8,AO$2,FALSE))),1,TRUE)</f>
        <v>#N/A</v>
      </c>
      <c r="AP54" s="96" t="e">
        <f>VLOOKUP($AG54,INDIRECT(CONCATENATE($CR54,"!",VLOOKUP($CR54,$AG$3:AP$8,AP$2,FALSE))),1,TRUE)</f>
        <v>#N/A</v>
      </c>
      <c r="AQ54" s="96" t="e">
        <f>VLOOKUP($AG54,INDIRECT(CONCATENATE($CR54,"!",VLOOKUP($CR54,$AG$3:AQ$8,AQ$2,FALSE))),1,TRUE)</f>
        <v>#N/A</v>
      </c>
      <c r="AR54" s="96" t="e">
        <f>VLOOKUP($AG54,INDIRECT(CONCATENATE($CR54,"!",VLOOKUP($CR54,$AG$3:AR$8,AR$2,FALSE))),1,TRUE)</f>
        <v>#N/A</v>
      </c>
      <c r="AS54" s="96" t="e">
        <f>VLOOKUP($AG54,INDIRECT(CONCATENATE($CR54,"!",VLOOKUP($CR54,$AG$3:AS$8,AS$2,FALSE))),1,TRUE)</f>
        <v>#N/A</v>
      </c>
      <c r="AT54" s="96" t="e">
        <f>VLOOKUP($AG54,INDIRECT(CONCATENATE($CR54,"!",VLOOKUP($CR54,$AG$3:AT$8,AT$2,FALSE))),1,TRUE)</f>
        <v>#N/A</v>
      </c>
      <c r="AU54" s="96"/>
      <c r="AV54" s="96"/>
      <c r="AW54" s="96"/>
      <c r="AX54" s="96"/>
      <c r="AY54" s="96"/>
      <c r="AZ54" s="96"/>
      <c r="BA54" s="62">
        <f t="shared" si="72"/>
        <v>1</v>
      </c>
      <c r="BB54" s="58">
        <f t="shared" si="72"/>
        <v>1</v>
      </c>
      <c r="BC54" s="58">
        <f t="shared" si="73"/>
        <v>1</v>
      </c>
      <c r="BD54" s="58">
        <f t="shared" si="73"/>
        <v>1</v>
      </c>
      <c r="BE54" s="58">
        <f t="shared" si="16"/>
        <v>1</v>
      </c>
      <c r="BF54" s="58">
        <f t="shared" si="17"/>
        <v>1</v>
      </c>
      <c r="BG54" s="58">
        <f t="shared" si="18"/>
        <v>1</v>
      </c>
      <c r="BH54" s="58">
        <f t="shared" si="74"/>
        <v>1</v>
      </c>
      <c r="BI54" s="58">
        <f t="shared" si="74"/>
        <v>1</v>
      </c>
      <c r="BJ54" s="58">
        <f t="shared" si="74"/>
        <v>1</v>
      </c>
      <c r="BK54" s="58">
        <f t="shared" si="74"/>
        <v>1</v>
      </c>
      <c r="BL54" s="58">
        <f t="shared" si="74"/>
        <v>1</v>
      </c>
      <c r="BM54" s="58">
        <f t="shared" si="74"/>
        <v>1</v>
      </c>
      <c r="BU54" s="55" t="e">
        <f>HLOOKUP(AE54,$BA$10:BT54,COUNTIF($AE$7:AE54,"&lt;&gt;"&amp;""),FALSE)</f>
        <v>#N/A</v>
      </c>
      <c r="BV54" s="58">
        <f t="shared" si="19"/>
        <v>1</v>
      </c>
      <c r="BW54" s="55" t="str">
        <f t="shared" si="20"/>
        <v/>
      </c>
      <c r="BX54" s="110" t="str">
        <f>IF(OR(AE54=$BB$10,AE54=$BD$10,AE54=$BK$10,AE54=$BL$10,AE54=$BM$10),VLOOKUP(BW54,INDIRECT(CONCATENATE(CR54,"!",HLOOKUP(AE54,$CU$10:CY54,CZ54,FALSE))),1,TRUE),"")</f>
        <v/>
      </c>
      <c r="BY54" s="96" t="e">
        <f t="shared" si="56"/>
        <v>#N/A</v>
      </c>
      <c r="BZ54" s="96" t="e">
        <f t="shared" si="57"/>
        <v>#N/A</v>
      </c>
      <c r="CA54" s="96" t="e">
        <f t="shared" si="58"/>
        <v>#N/A</v>
      </c>
      <c r="CB54" s="96" t="e">
        <f t="shared" si="59"/>
        <v>#N/A</v>
      </c>
      <c r="CC54" s="96" t="e">
        <f t="shared" si="60"/>
        <v>#VALUE!</v>
      </c>
      <c r="CD54" s="63">
        <f>Worksheet!K49</f>
        <v>0</v>
      </c>
      <c r="CE54" s="63">
        <f>Worksheet!L49</f>
        <v>0</v>
      </c>
      <c r="CF54" s="63">
        <f>Worksheet!M49</f>
        <v>0</v>
      </c>
      <c r="CG54" s="63">
        <f>Worksheet!N49</f>
        <v>0</v>
      </c>
      <c r="CH54" s="63">
        <f>Worksheet!O49</f>
        <v>0</v>
      </c>
      <c r="CI54" s="126" t="e">
        <f t="shared" si="61"/>
        <v>#VALUE!</v>
      </c>
      <c r="CJ54" s="126" t="e">
        <f t="shared" si="62"/>
        <v>#VALUE!</v>
      </c>
      <c r="CK54" s="126" t="e">
        <f t="shared" si="63"/>
        <v>#VALUE!</v>
      </c>
      <c r="CL54" s="126" t="e">
        <f t="shared" si="64"/>
        <v>#VALUE!</v>
      </c>
      <c r="CM54" s="126" t="e">
        <f t="shared" si="65"/>
        <v>#VALUE!</v>
      </c>
      <c r="CN54" s="96" t="e">
        <f t="shared" si="66"/>
        <v>#N/A</v>
      </c>
      <c r="CO54" s="97">
        <f>Worksheet!Q49</f>
        <v>0</v>
      </c>
      <c r="CP54" t="str">
        <f t="shared" si="67"/>
        <v>1</v>
      </c>
      <c r="CQ54" s="108" t="e">
        <f t="shared" si="68"/>
        <v>#N/A</v>
      </c>
      <c r="CR54" t="str">
        <f t="shared" si="34"/>
        <v>Standard1</v>
      </c>
      <c r="CT54" s="104" t="str">
        <f t="shared" si="69"/>
        <v>$B$4:$P$807</v>
      </c>
      <c r="CU54" s="96" t="str">
        <f>VLOOKUP($CR54,$CT$3:CU$8,2,FALSE)</f>
        <v>$I$189:$I$348</v>
      </c>
      <c r="CV54" s="96" t="str">
        <f>VLOOKUP($CR54,$CT$3:CV$8,3,FALSE)</f>
        <v>$I$349:$I$538</v>
      </c>
      <c r="CW54" s="96" t="str">
        <f>VLOOKUP($CR54,$CT$3:CW$8,4,FALSE)</f>
        <v>$I$539:$I$609</v>
      </c>
      <c r="CX54" s="96" t="str">
        <f>VLOOKUP($CR54,$CT$3:CX$8,5,FALSE)</f>
        <v>$I$610:$I$659</v>
      </c>
      <c r="CY54" s="96" t="str">
        <f>VLOOKUP($CR54,$CT$3:CY$8,6,FALSE)</f>
        <v>$I$660:$I$719</v>
      </c>
      <c r="CZ54">
        <f>COUNTIF($CU$10:CU54,"&lt;&gt;"&amp;"")</f>
        <v>45</v>
      </c>
      <c r="DB54" t="str">
        <f t="shared" si="70"/>
        <v/>
      </c>
      <c r="DC54" t="e">
        <f t="shared" si="71"/>
        <v>#N/A</v>
      </c>
    </row>
    <row r="55" spans="17:107" x14ac:dyDescent="0.25">
      <c r="Q55" s="58" t="e">
        <f t="shared" si="75"/>
        <v>#N/A</v>
      </c>
      <c r="R55" t="str">
        <f>IF(Worksheet!I50=$S$2,$S$2,IF(Worksheet!I50=$S$3,$S$3,$S$1))</f>
        <v>5502A</v>
      </c>
      <c r="S55" s="59" t="str">
        <f t="shared" si="1"/>
        <v>*</v>
      </c>
      <c r="T55" s="55" t="e">
        <f t="shared" si="50"/>
        <v>#N/A</v>
      </c>
      <c r="U55" s="60">
        <f>IF(Worksheet!S50="%",ABS(Worksheet!Z50),ABS(Worksheet!U50))</f>
        <v>0</v>
      </c>
      <c r="V55" s="127">
        <f>IF(Worksheet!S50="%",Worksheet!AA50,Worksheet!S50)</f>
        <v>0</v>
      </c>
      <c r="W55" s="60" t="str">
        <f>IF(Worksheet!S50="%","",IF(Worksheet!Z50&lt;&gt;"",Worksheet!Z50,""))</f>
        <v/>
      </c>
      <c r="X55" s="60" t="str">
        <f>IF(Worksheet!S50="%","",IF(Worksheet!AA50&lt;&gt;"",Worksheet!AA50,""))</f>
        <v/>
      </c>
      <c r="Y55" s="58" t="str">
        <f t="shared" si="51"/>
        <v/>
      </c>
      <c r="Z55" s="58" t="str">
        <f t="shared" si="52"/>
        <v>0</v>
      </c>
      <c r="AA55" s="58" t="str">
        <f t="shared" si="53"/>
        <v>DC</v>
      </c>
      <c r="AB55" s="58" t="str">
        <f t="shared" si="11"/>
        <v>DC0</v>
      </c>
      <c r="AC55" s="58" t="str">
        <f>IF(Worksheet!H50&lt;&gt;"",Worksheet!H50,"")</f>
        <v/>
      </c>
      <c r="AD55" s="58" t="str">
        <f t="shared" si="49"/>
        <v/>
      </c>
      <c r="AE55" s="109" t="str">
        <f t="shared" si="54"/>
        <v>DC0</v>
      </c>
      <c r="AF55" s="109" t="e">
        <f>HLOOKUP(AE55,$AH$10:AZ55,COUNTIF($AE$7:AE55,"&lt;&gt;"&amp;""),FALSE)</f>
        <v>#N/A</v>
      </c>
      <c r="AG55" s="66" t="e">
        <f t="shared" si="55"/>
        <v>#N/A</v>
      </c>
      <c r="AH55" s="96" t="e">
        <f>VLOOKUP($AG55,INDIRECT(CONCATENATE($CR55,"!",VLOOKUP($CR55,$AG$3:AH$8,AH$2,FALSE))),1,TRUE)</f>
        <v>#N/A</v>
      </c>
      <c r="AI55" s="96" t="e">
        <f>VLOOKUP($AG55,INDIRECT(CONCATENATE($CR55,"!",VLOOKUP($CR55,$AG$3:AI$8,AI$2,FALSE))),1,TRUE)</f>
        <v>#N/A</v>
      </c>
      <c r="AJ55" s="96" t="e">
        <f>VLOOKUP($AG55,INDIRECT(CONCATENATE($CR55,"!",VLOOKUP($CR55,$AG$3:AJ$8,AJ$2,FALSE))),1,TRUE)</f>
        <v>#N/A</v>
      </c>
      <c r="AK55" s="96" t="e">
        <f>VLOOKUP($AG55,INDIRECT(CONCATENATE($CR55,"!",VLOOKUP($CR55,$AG$3:AK$8,AK$2,FALSE))),1,TRUE)</f>
        <v>#N/A</v>
      </c>
      <c r="AL55" s="96" t="e">
        <f>VLOOKUP($AG55,INDIRECT(CONCATENATE($CR55,"!",VLOOKUP($CR55,$AG$3:AL$8,AL$2,FALSE))),1,TRUE)</f>
        <v>#N/A</v>
      </c>
      <c r="AM55" s="96" t="e">
        <f>VLOOKUP($AG55,INDIRECT(CONCATENATE($CR55,"!",VLOOKUP($CR55,$AG$3:AM$8,AM$2,FALSE))),1,TRUE)</f>
        <v>#N/A</v>
      </c>
      <c r="AN55" s="96" t="e">
        <f>VLOOKUP($AG55,INDIRECT(CONCATENATE($CR55,"!",VLOOKUP($CR55,$AG$3:AN$8,AN$2,FALSE))),1,TRUE)</f>
        <v>#N/A</v>
      </c>
      <c r="AO55" s="96" t="e">
        <f>VLOOKUP($AG55,INDIRECT(CONCATENATE($CR55,"!",VLOOKUP($CR55,$AG$3:AO$8,AO$2,FALSE))),1,TRUE)</f>
        <v>#N/A</v>
      </c>
      <c r="AP55" s="96" t="e">
        <f>VLOOKUP($AG55,INDIRECT(CONCATENATE($CR55,"!",VLOOKUP($CR55,$AG$3:AP$8,AP$2,FALSE))),1,TRUE)</f>
        <v>#N/A</v>
      </c>
      <c r="AQ55" s="96" t="e">
        <f>VLOOKUP($AG55,INDIRECT(CONCATENATE($CR55,"!",VLOOKUP($CR55,$AG$3:AQ$8,AQ$2,FALSE))),1,TRUE)</f>
        <v>#N/A</v>
      </c>
      <c r="AR55" s="96" t="e">
        <f>VLOOKUP($AG55,INDIRECT(CONCATENATE($CR55,"!",VLOOKUP($CR55,$AG$3:AR$8,AR$2,FALSE))),1,TRUE)</f>
        <v>#N/A</v>
      </c>
      <c r="AS55" s="96" t="e">
        <f>VLOOKUP($AG55,INDIRECT(CONCATENATE($CR55,"!",VLOOKUP($CR55,$AG$3:AS$8,AS$2,FALSE))),1,TRUE)</f>
        <v>#N/A</v>
      </c>
      <c r="AT55" s="96" t="e">
        <f>VLOOKUP($AG55,INDIRECT(CONCATENATE($CR55,"!",VLOOKUP($CR55,$AG$3:AT$8,AT$2,FALSE))),1,TRUE)</f>
        <v>#N/A</v>
      </c>
      <c r="AU55" s="96"/>
      <c r="AV55" s="96"/>
      <c r="AW55" s="96"/>
      <c r="AX55" s="96"/>
      <c r="AY55" s="96"/>
      <c r="AZ55" s="96"/>
      <c r="BA55" s="62">
        <f t="shared" si="72"/>
        <v>1</v>
      </c>
      <c r="BB55" s="58">
        <f t="shared" si="72"/>
        <v>1</v>
      </c>
      <c r="BC55" s="58">
        <f t="shared" si="73"/>
        <v>1</v>
      </c>
      <c r="BD55" s="58">
        <f t="shared" si="73"/>
        <v>1</v>
      </c>
      <c r="BE55" s="58">
        <f t="shared" si="16"/>
        <v>1</v>
      </c>
      <c r="BF55" s="58">
        <f t="shared" si="17"/>
        <v>1</v>
      </c>
      <c r="BG55" s="58">
        <f t="shared" si="18"/>
        <v>1</v>
      </c>
      <c r="BH55" s="58">
        <f t="shared" si="74"/>
        <v>1</v>
      </c>
      <c r="BI55" s="58">
        <f t="shared" si="74"/>
        <v>1</v>
      </c>
      <c r="BJ55" s="58">
        <f t="shared" si="74"/>
        <v>1</v>
      </c>
      <c r="BK55" s="58">
        <f t="shared" si="74"/>
        <v>1</v>
      </c>
      <c r="BL55" s="58">
        <f t="shared" si="74"/>
        <v>1</v>
      </c>
      <c r="BM55" s="58">
        <f t="shared" si="74"/>
        <v>1</v>
      </c>
      <c r="BU55" s="55" t="e">
        <f>HLOOKUP(AE55,$BA$10:BT55,COUNTIF($AE$7:AE55,"&lt;&gt;"&amp;""),FALSE)</f>
        <v>#N/A</v>
      </c>
      <c r="BV55" s="58">
        <f t="shared" si="19"/>
        <v>1</v>
      </c>
      <c r="BW55" s="55" t="str">
        <f t="shared" si="20"/>
        <v/>
      </c>
      <c r="BX55" s="110" t="str">
        <f>IF(OR(AE55=$BB$10,AE55=$BD$10,AE55=$BK$10,AE55=$BL$10,AE55=$BM$10),VLOOKUP(BW55,INDIRECT(CONCATENATE(CR55,"!",HLOOKUP(AE55,$CU$10:CY55,CZ55,FALSE))),1,TRUE),"")</f>
        <v/>
      </c>
      <c r="BY55" s="96" t="e">
        <f t="shared" si="56"/>
        <v>#N/A</v>
      </c>
      <c r="BZ55" s="96" t="e">
        <f t="shared" si="57"/>
        <v>#N/A</v>
      </c>
      <c r="CA55" s="96" t="e">
        <f t="shared" si="58"/>
        <v>#N/A</v>
      </c>
      <c r="CB55" s="96" t="e">
        <f t="shared" si="59"/>
        <v>#N/A</v>
      </c>
      <c r="CC55" s="96" t="e">
        <f t="shared" si="60"/>
        <v>#VALUE!</v>
      </c>
      <c r="CD55" s="63">
        <f>Worksheet!K50</f>
        <v>0</v>
      </c>
      <c r="CE55" s="63">
        <f>Worksheet!L50</f>
        <v>0</v>
      </c>
      <c r="CF55" s="63">
        <f>Worksheet!M50</f>
        <v>0</v>
      </c>
      <c r="CG55" s="63">
        <f>Worksheet!N50</f>
        <v>0</v>
      </c>
      <c r="CH55" s="63">
        <f>Worksheet!O50</f>
        <v>0</v>
      </c>
      <c r="CI55" s="126" t="e">
        <f t="shared" si="61"/>
        <v>#VALUE!</v>
      </c>
      <c r="CJ55" s="126" t="e">
        <f t="shared" si="62"/>
        <v>#VALUE!</v>
      </c>
      <c r="CK55" s="126" t="e">
        <f t="shared" si="63"/>
        <v>#VALUE!</v>
      </c>
      <c r="CL55" s="126" t="e">
        <f t="shared" si="64"/>
        <v>#VALUE!</v>
      </c>
      <c r="CM55" s="126" t="e">
        <f t="shared" si="65"/>
        <v>#VALUE!</v>
      </c>
      <c r="CN55" s="96" t="e">
        <f t="shared" si="66"/>
        <v>#N/A</v>
      </c>
      <c r="CO55" s="97">
        <f>Worksheet!Q50</f>
        <v>0</v>
      </c>
      <c r="CP55" t="str">
        <f t="shared" si="67"/>
        <v>1</v>
      </c>
      <c r="CQ55" s="108" t="e">
        <f t="shared" si="68"/>
        <v>#N/A</v>
      </c>
      <c r="CR55" t="str">
        <f t="shared" si="34"/>
        <v>Standard1</v>
      </c>
      <c r="CT55" s="104" t="str">
        <f t="shared" si="69"/>
        <v>$B$4:$P$807</v>
      </c>
      <c r="CU55" s="96" t="str">
        <f>VLOOKUP($CR55,$CT$3:CU$8,2,FALSE)</f>
        <v>$I$189:$I$348</v>
      </c>
      <c r="CV55" s="96" t="str">
        <f>VLOOKUP($CR55,$CT$3:CV$8,3,FALSE)</f>
        <v>$I$349:$I$538</v>
      </c>
      <c r="CW55" s="96" t="str">
        <f>VLOOKUP($CR55,$CT$3:CW$8,4,FALSE)</f>
        <v>$I$539:$I$609</v>
      </c>
      <c r="CX55" s="96" t="str">
        <f>VLOOKUP($CR55,$CT$3:CX$8,5,FALSE)</f>
        <v>$I$610:$I$659</v>
      </c>
      <c r="CY55" s="96" t="str">
        <f>VLOOKUP($CR55,$CT$3:CY$8,6,FALSE)</f>
        <v>$I$660:$I$719</v>
      </c>
      <c r="CZ55">
        <f>COUNTIF($CU$10:CU55,"&lt;&gt;"&amp;"")</f>
        <v>46</v>
      </c>
      <c r="DB55" t="str">
        <f t="shared" si="70"/>
        <v/>
      </c>
      <c r="DC55" t="e">
        <f t="shared" si="71"/>
        <v>#N/A</v>
      </c>
    </row>
    <row r="56" spans="17:107" x14ac:dyDescent="0.25">
      <c r="Q56" s="58" t="e">
        <f t="shared" si="75"/>
        <v>#N/A</v>
      </c>
      <c r="R56" t="str">
        <f>IF(Worksheet!I51=$S$2,$S$2,IF(Worksheet!I51=$S$3,$S$3,$S$1))</f>
        <v>5502A</v>
      </c>
      <c r="S56" s="59" t="str">
        <f t="shared" si="1"/>
        <v>*</v>
      </c>
      <c r="T56" s="55" t="e">
        <f t="shared" si="50"/>
        <v>#N/A</v>
      </c>
      <c r="U56" s="60">
        <f>IF(Worksheet!S51="%",ABS(Worksheet!Z51),ABS(Worksheet!U51))</f>
        <v>0</v>
      </c>
      <c r="V56" s="127">
        <f>IF(Worksheet!S51="%",Worksheet!AA51,Worksheet!S51)</f>
        <v>0</v>
      </c>
      <c r="W56" s="60" t="str">
        <f>IF(Worksheet!S51="%","",IF(Worksheet!Z51&lt;&gt;"",Worksheet!Z51,""))</f>
        <v/>
      </c>
      <c r="X56" s="60" t="str">
        <f>IF(Worksheet!S51="%","",IF(Worksheet!AA51&lt;&gt;"",Worksheet!AA51,""))</f>
        <v/>
      </c>
      <c r="Y56" s="58" t="str">
        <f t="shared" si="51"/>
        <v/>
      </c>
      <c r="Z56" s="58" t="str">
        <f t="shared" si="52"/>
        <v>0</v>
      </c>
      <c r="AA56" s="58" t="str">
        <f t="shared" si="53"/>
        <v>DC</v>
      </c>
      <c r="AB56" s="58" t="str">
        <f t="shared" si="11"/>
        <v>DC0</v>
      </c>
      <c r="AC56" s="58" t="str">
        <f>IF(Worksheet!H51&lt;&gt;"",Worksheet!H51,"")</f>
        <v/>
      </c>
      <c r="AD56" s="58" t="str">
        <f t="shared" si="49"/>
        <v/>
      </c>
      <c r="AE56" s="109" t="str">
        <f t="shared" si="54"/>
        <v>DC0</v>
      </c>
      <c r="AF56" s="109" t="e">
        <f>HLOOKUP(AE56,$AH$10:AZ56,COUNTIF($AE$7:AE56,"&lt;&gt;"&amp;""),FALSE)</f>
        <v>#N/A</v>
      </c>
      <c r="AG56" s="66" t="e">
        <f t="shared" si="55"/>
        <v>#N/A</v>
      </c>
      <c r="AH56" s="96" t="e">
        <f>VLOOKUP($AG56,INDIRECT(CONCATENATE($CR56,"!",VLOOKUP($CR56,$AG$3:AH$8,AH$2,FALSE))),1,TRUE)</f>
        <v>#N/A</v>
      </c>
      <c r="AI56" s="96" t="e">
        <f>VLOOKUP($AG56,INDIRECT(CONCATENATE($CR56,"!",VLOOKUP($CR56,$AG$3:AI$8,AI$2,FALSE))),1,TRUE)</f>
        <v>#N/A</v>
      </c>
      <c r="AJ56" s="96" t="e">
        <f>VLOOKUP($AG56,INDIRECT(CONCATENATE($CR56,"!",VLOOKUP($CR56,$AG$3:AJ$8,AJ$2,FALSE))),1,TRUE)</f>
        <v>#N/A</v>
      </c>
      <c r="AK56" s="96" t="e">
        <f>VLOOKUP($AG56,INDIRECT(CONCATENATE($CR56,"!",VLOOKUP($CR56,$AG$3:AK$8,AK$2,FALSE))),1,TRUE)</f>
        <v>#N/A</v>
      </c>
      <c r="AL56" s="96" t="e">
        <f>VLOOKUP($AG56,INDIRECT(CONCATENATE($CR56,"!",VLOOKUP($CR56,$AG$3:AL$8,AL$2,FALSE))),1,TRUE)</f>
        <v>#N/A</v>
      </c>
      <c r="AM56" s="96" t="e">
        <f>VLOOKUP($AG56,INDIRECT(CONCATENATE($CR56,"!",VLOOKUP($CR56,$AG$3:AM$8,AM$2,FALSE))),1,TRUE)</f>
        <v>#N/A</v>
      </c>
      <c r="AN56" s="96" t="e">
        <f>VLOOKUP($AG56,INDIRECT(CONCATENATE($CR56,"!",VLOOKUP($CR56,$AG$3:AN$8,AN$2,FALSE))),1,TRUE)</f>
        <v>#N/A</v>
      </c>
      <c r="AO56" s="96" t="e">
        <f>VLOOKUP($AG56,INDIRECT(CONCATENATE($CR56,"!",VLOOKUP($CR56,$AG$3:AO$8,AO$2,FALSE))),1,TRUE)</f>
        <v>#N/A</v>
      </c>
      <c r="AP56" s="96" t="e">
        <f>VLOOKUP($AG56,INDIRECT(CONCATENATE($CR56,"!",VLOOKUP($CR56,$AG$3:AP$8,AP$2,FALSE))),1,TRUE)</f>
        <v>#N/A</v>
      </c>
      <c r="AQ56" s="96" t="e">
        <f>VLOOKUP($AG56,INDIRECT(CONCATENATE($CR56,"!",VLOOKUP($CR56,$AG$3:AQ$8,AQ$2,FALSE))),1,TRUE)</f>
        <v>#N/A</v>
      </c>
      <c r="AR56" s="96" t="e">
        <f>VLOOKUP($AG56,INDIRECT(CONCATENATE($CR56,"!",VLOOKUP($CR56,$AG$3:AR$8,AR$2,FALSE))),1,TRUE)</f>
        <v>#N/A</v>
      </c>
      <c r="AS56" s="96" t="e">
        <f>VLOOKUP($AG56,INDIRECT(CONCATENATE($CR56,"!",VLOOKUP($CR56,$AG$3:AS$8,AS$2,FALSE))),1,TRUE)</f>
        <v>#N/A</v>
      </c>
      <c r="AT56" s="96" t="e">
        <f>VLOOKUP($AG56,INDIRECT(CONCATENATE($CR56,"!",VLOOKUP($CR56,$AG$3:AT$8,AT$2,FALSE))),1,TRUE)</f>
        <v>#N/A</v>
      </c>
      <c r="AU56" s="96"/>
      <c r="AV56" s="96"/>
      <c r="AW56" s="96"/>
      <c r="AX56" s="96"/>
      <c r="AY56" s="96"/>
      <c r="AZ56" s="96"/>
      <c r="BA56" s="62">
        <f t="shared" si="72"/>
        <v>1</v>
      </c>
      <c r="BB56" s="58">
        <f t="shared" si="72"/>
        <v>1</v>
      </c>
      <c r="BC56" s="58">
        <f t="shared" si="73"/>
        <v>1</v>
      </c>
      <c r="BD56" s="58">
        <f t="shared" si="73"/>
        <v>1</v>
      </c>
      <c r="BE56" s="58">
        <f t="shared" si="16"/>
        <v>1</v>
      </c>
      <c r="BF56" s="58">
        <f t="shared" si="17"/>
        <v>1</v>
      </c>
      <c r="BG56" s="58">
        <f t="shared" si="18"/>
        <v>1</v>
      </c>
      <c r="BH56" s="58">
        <f t="shared" si="74"/>
        <v>1</v>
      </c>
      <c r="BI56" s="58">
        <f t="shared" si="74"/>
        <v>1</v>
      </c>
      <c r="BJ56" s="58">
        <f t="shared" si="74"/>
        <v>1</v>
      </c>
      <c r="BK56" s="58">
        <f t="shared" si="74"/>
        <v>1</v>
      </c>
      <c r="BL56" s="58">
        <f t="shared" si="74"/>
        <v>1</v>
      </c>
      <c r="BM56" s="58">
        <f t="shared" si="74"/>
        <v>1</v>
      </c>
      <c r="BU56" s="55" t="e">
        <f>HLOOKUP(AE56,$BA$10:BT56,COUNTIF($AE$7:AE56,"&lt;&gt;"&amp;""),FALSE)</f>
        <v>#N/A</v>
      </c>
      <c r="BV56" s="58">
        <f t="shared" si="19"/>
        <v>1</v>
      </c>
      <c r="BW56" s="55" t="str">
        <f t="shared" si="20"/>
        <v/>
      </c>
      <c r="BX56" s="110" t="str">
        <f>IF(OR(AE56=$BB$10,AE56=$BD$10,AE56=$BK$10,AE56=$BL$10,AE56=$BM$10),VLOOKUP(BW56,INDIRECT(CONCATENATE(CR56,"!",HLOOKUP(AE56,$CU$10:CY56,CZ56,FALSE))),1,TRUE),"")</f>
        <v/>
      </c>
      <c r="BY56" s="96" t="e">
        <f t="shared" si="56"/>
        <v>#N/A</v>
      </c>
      <c r="BZ56" s="96" t="e">
        <f t="shared" si="57"/>
        <v>#N/A</v>
      </c>
      <c r="CA56" s="96" t="e">
        <f t="shared" si="58"/>
        <v>#N/A</v>
      </c>
      <c r="CB56" s="96" t="e">
        <f t="shared" si="59"/>
        <v>#N/A</v>
      </c>
      <c r="CC56" s="96" t="e">
        <f t="shared" si="60"/>
        <v>#VALUE!</v>
      </c>
      <c r="CD56" s="63">
        <f>Worksheet!K51</f>
        <v>0</v>
      </c>
      <c r="CE56" s="63">
        <f>Worksheet!L51</f>
        <v>0</v>
      </c>
      <c r="CF56" s="63">
        <f>Worksheet!M51</f>
        <v>0</v>
      </c>
      <c r="CG56" s="63">
        <f>Worksheet!N51</f>
        <v>0</v>
      </c>
      <c r="CH56" s="63">
        <f>Worksheet!O51</f>
        <v>0</v>
      </c>
      <c r="CI56" s="126" t="e">
        <f t="shared" si="61"/>
        <v>#VALUE!</v>
      </c>
      <c r="CJ56" s="126" t="e">
        <f t="shared" si="62"/>
        <v>#VALUE!</v>
      </c>
      <c r="CK56" s="126" t="e">
        <f t="shared" si="63"/>
        <v>#VALUE!</v>
      </c>
      <c r="CL56" s="126" t="e">
        <f t="shared" si="64"/>
        <v>#VALUE!</v>
      </c>
      <c r="CM56" s="126" t="e">
        <f t="shared" si="65"/>
        <v>#VALUE!</v>
      </c>
      <c r="CN56" s="96" t="e">
        <f t="shared" si="66"/>
        <v>#N/A</v>
      </c>
      <c r="CO56" s="97">
        <f>Worksheet!Q51</f>
        <v>0</v>
      </c>
      <c r="CP56" t="str">
        <f t="shared" si="67"/>
        <v>1</v>
      </c>
      <c r="CQ56" s="108" t="e">
        <f t="shared" si="68"/>
        <v>#N/A</v>
      </c>
      <c r="CR56" t="str">
        <f t="shared" si="34"/>
        <v>Standard1</v>
      </c>
      <c r="CT56" s="104" t="str">
        <f t="shared" si="69"/>
        <v>$B$4:$P$807</v>
      </c>
      <c r="CU56" s="96" t="str">
        <f>VLOOKUP($CR56,$CT$3:CU$8,2,FALSE)</f>
        <v>$I$189:$I$348</v>
      </c>
      <c r="CV56" s="96" t="str">
        <f>VLOOKUP($CR56,$CT$3:CV$8,3,FALSE)</f>
        <v>$I$349:$I$538</v>
      </c>
      <c r="CW56" s="96" t="str">
        <f>VLOOKUP($CR56,$CT$3:CW$8,4,FALSE)</f>
        <v>$I$539:$I$609</v>
      </c>
      <c r="CX56" s="96" t="str">
        <f>VLOOKUP($CR56,$CT$3:CX$8,5,FALSE)</f>
        <v>$I$610:$I$659</v>
      </c>
      <c r="CY56" s="96" t="str">
        <f>VLOOKUP($CR56,$CT$3:CY$8,6,FALSE)</f>
        <v>$I$660:$I$719</v>
      </c>
      <c r="CZ56">
        <f>COUNTIF($CU$10:CU56,"&lt;&gt;"&amp;"")</f>
        <v>47</v>
      </c>
      <c r="DB56" t="str">
        <f t="shared" si="70"/>
        <v/>
      </c>
      <c r="DC56" t="e">
        <f t="shared" si="71"/>
        <v>#N/A</v>
      </c>
    </row>
    <row r="57" spans="17:107" x14ac:dyDescent="0.25">
      <c r="Q57" s="58" t="e">
        <f t="shared" si="75"/>
        <v>#N/A</v>
      </c>
      <c r="R57" t="str">
        <f>IF(Worksheet!I52=$S$2,$S$2,IF(Worksheet!I52=$S$3,$S$3,$S$1))</f>
        <v>5502A</v>
      </c>
      <c r="S57" s="59" t="str">
        <f t="shared" si="1"/>
        <v>*</v>
      </c>
      <c r="T57" s="55" t="e">
        <f t="shared" si="50"/>
        <v>#N/A</v>
      </c>
      <c r="U57" s="60">
        <f>IF(Worksheet!S52="%",ABS(Worksheet!Z52),ABS(Worksheet!U52))</f>
        <v>0</v>
      </c>
      <c r="V57" s="127">
        <f>IF(Worksheet!S52="%",Worksheet!AA52,Worksheet!S52)</f>
        <v>0</v>
      </c>
      <c r="W57" s="60" t="str">
        <f>IF(Worksheet!S52="%","",IF(Worksheet!Z52&lt;&gt;"",Worksheet!Z52,""))</f>
        <v/>
      </c>
      <c r="X57" s="60" t="str">
        <f>IF(Worksheet!S52="%","",IF(Worksheet!AA52&lt;&gt;"",Worksheet!AA52,""))</f>
        <v/>
      </c>
      <c r="Y57" s="58" t="str">
        <f t="shared" si="51"/>
        <v/>
      </c>
      <c r="Z57" s="58" t="str">
        <f t="shared" si="52"/>
        <v>0</v>
      </c>
      <c r="AA57" s="58" t="str">
        <f t="shared" si="53"/>
        <v>DC</v>
      </c>
      <c r="AB57" s="58" t="str">
        <f t="shared" si="11"/>
        <v>DC0</v>
      </c>
      <c r="AC57" s="58" t="str">
        <f>IF(Worksheet!H52&lt;&gt;"",Worksheet!H52,"")</f>
        <v/>
      </c>
      <c r="AD57" s="58" t="str">
        <f t="shared" si="49"/>
        <v/>
      </c>
      <c r="AE57" s="109" t="str">
        <f t="shared" si="54"/>
        <v>DC0</v>
      </c>
      <c r="AF57" s="109" t="e">
        <f>HLOOKUP(AE57,$AH$10:AZ57,COUNTIF($AE$7:AE57,"&lt;&gt;"&amp;""),FALSE)</f>
        <v>#N/A</v>
      </c>
      <c r="AG57" s="66" t="e">
        <f t="shared" si="55"/>
        <v>#N/A</v>
      </c>
      <c r="AH57" s="96" t="e">
        <f>VLOOKUP($AG57,INDIRECT(CONCATENATE($CR57,"!",VLOOKUP($CR57,$AG$3:AH$8,AH$2,FALSE))),1,TRUE)</f>
        <v>#N/A</v>
      </c>
      <c r="AI57" s="96" t="e">
        <f>VLOOKUP($AG57,INDIRECT(CONCATENATE($CR57,"!",VLOOKUP($CR57,$AG$3:AI$8,AI$2,FALSE))),1,TRUE)</f>
        <v>#N/A</v>
      </c>
      <c r="AJ57" s="96" t="e">
        <f>VLOOKUP($AG57,INDIRECT(CONCATENATE($CR57,"!",VLOOKUP($CR57,$AG$3:AJ$8,AJ$2,FALSE))),1,TRUE)</f>
        <v>#N/A</v>
      </c>
      <c r="AK57" s="96" t="e">
        <f>VLOOKUP($AG57,INDIRECT(CONCATENATE($CR57,"!",VLOOKUP($CR57,$AG$3:AK$8,AK$2,FALSE))),1,TRUE)</f>
        <v>#N/A</v>
      </c>
      <c r="AL57" s="96" t="e">
        <f>VLOOKUP($AG57,INDIRECT(CONCATENATE($CR57,"!",VLOOKUP($CR57,$AG$3:AL$8,AL$2,FALSE))),1,TRUE)</f>
        <v>#N/A</v>
      </c>
      <c r="AM57" s="96" t="e">
        <f>VLOOKUP($AG57,INDIRECT(CONCATENATE($CR57,"!",VLOOKUP($CR57,$AG$3:AM$8,AM$2,FALSE))),1,TRUE)</f>
        <v>#N/A</v>
      </c>
      <c r="AN57" s="96" t="e">
        <f>VLOOKUP($AG57,INDIRECT(CONCATENATE($CR57,"!",VLOOKUP($CR57,$AG$3:AN$8,AN$2,FALSE))),1,TRUE)</f>
        <v>#N/A</v>
      </c>
      <c r="AO57" s="96" t="e">
        <f>VLOOKUP($AG57,INDIRECT(CONCATENATE($CR57,"!",VLOOKUP($CR57,$AG$3:AO$8,AO$2,FALSE))),1,TRUE)</f>
        <v>#N/A</v>
      </c>
      <c r="AP57" s="96" t="e">
        <f>VLOOKUP($AG57,INDIRECT(CONCATENATE($CR57,"!",VLOOKUP($CR57,$AG$3:AP$8,AP$2,FALSE))),1,TRUE)</f>
        <v>#N/A</v>
      </c>
      <c r="AQ57" s="96" t="e">
        <f>VLOOKUP($AG57,INDIRECT(CONCATENATE($CR57,"!",VLOOKUP($CR57,$AG$3:AQ$8,AQ$2,FALSE))),1,TRUE)</f>
        <v>#N/A</v>
      </c>
      <c r="AR57" s="96" t="e">
        <f>VLOOKUP($AG57,INDIRECT(CONCATENATE($CR57,"!",VLOOKUP($CR57,$AG$3:AR$8,AR$2,FALSE))),1,TRUE)</f>
        <v>#N/A</v>
      </c>
      <c r="AS57" s="96" t="e">
        <f>VLOOKUP($AG57,INDIRECT(CONCATENATE($CR57,"!",VLOOKUP($CR57,$AG$3:AS$8,AS$2,FALSE))),1,TRUE)</f>
        <v>#N/A</v>
      </c>
      <c r="AT57" s="96" t="e">
        <f>VLOOKUP($AG57,INDIRECT(CONCATENATE($CR57,"!",VLOOKUP($CR57,$AG$3:AT$8,AT$2,FALSE))),1,TRUE)</f>
        <v>#N/A</v>
      </c>
      <c r="AU57" s="96"/>
      <c r="AV57" s="96"/>
      <c r="AW57" s="96"/>
      <c r="AX57" s="96"/>
      <c r="AY57" s="96"/>
      <c r="AZ57" s="96"/>
      <c r="BA57" s="62">
        <f t="shared" si="72"/>
        <v>1</v>
      </c>
      <c r="BB57" s="58">
        <f t="shared" si="72"/>
        <v>1</v>
      </c>
      <c r="BC57" s="58">
        <f t="shared" si="73"/>
        <v>1</v>
      </c>
      <c r="BD57" s="58">
        <f t="shared" si="73"/>
        <v>1</v>
      </c>
      <c r="BE57" s="58">
        <f t="shared" si="16"/>
        <v>1</v>
      </c>
      <c r="BF57" s="58">
        <f t="shared" si="17"/>
        <v>1</v>
      </c>
      <c r="BG57" s="58">
        <f t="shared" si="18"/>
        <v>1</v>
      </c>
      <c r="BH57" s="58">
        <f t="shared" si="74"/>
        <v>1</v>
      </c>
      <c r="BI57" s="58">
        <f t="shared" si="74"/>
        <v>1</v>
      </c>
      <c r="BJ57" s="58">
        <f t="shared" si="74"/>
        <v>1</v>
      </c>
      <c r="BK57" s="58">
        <f t="shared" si="74"/>
        <v>1</v>
      </c>
      <c r="BL57" s="58">
        <f t="shared" si="74"/>
        <v>1</v>
      </c>
      <c r="BM57" s="58">
        <f t="shared" si="74"/>
        <v>1</v>
      </c>
      <c r="BU57" s="55" t="e">
        <f>HLOOKUP(AE57,$BA$10:BT57,COUNTIF($AE$7:AE57,"&lt;&gt;"&amp;""),FALSE)</f>
        <v>#N/A</v>
      </c>
      <c r="BV57" s="58">
        <f t="shared" si="19"/>
        <v>1</v>
      </c>
      <c r="BW57" s="55" t="str">
        <f t="shared" si="20"/>
        <v/>
      </c>
      <c r="BX57" s="110" t="str">
        <f>IF(OR(AE57=$BB$10,AE57=$BD$10,AE57=$BK$10,AE57=$BL$10,AE57=$BM$10),VLOOKUP(BW57,INDIRECT(CONCATENATE(CR57,"!",HLOOKUP(AE57,$CU$10:CY57,CZ57,FALSE))),1,TRUE),"")</f>
        <v/>
      </c>
      <c r="BY57" s="96" t="e">
        <f t="shared" si="56"/>
        <v>#N/A</v>
      </c>
      <c r="BZ57" s="96" t="e">
        <f t="shared" si="57"/>
        <v>#N/A</v>
      </c>
      <c r="CA57" s="96" t="e">
        <f t="shared" si="58"/>
        <v>#N/A</v>
      </c>
      <c r="CB57" s="96" t="e">
        <f t="shared" si="59"/>
        <v>#N/A</v>
      </c>
      <c r="CC57" s="96" t="e">
        <f t="shared" si="60"/>
        <v>#VALUE!</v>
      </c>
      <c r="CD57" s="63">
        <f>Worksheet!K52</f>
        <v>0</v>
      </c>
      <c r="CE57" s="63">
        <f>Worksheet!L52</f>
        <v>0</v>
      </c>
      <c r="CF57" s="63">
        <f>Worksheet!M52</f>
        <v>0</v>
      </c>
      <c r="CG57" s="63">
        <f>Worksheet!N52</f>
        <v>0</v>
      </c>
      <c r="CH57" s="63">
        <f>Worksheet!O52</f>
        <v>0</v>
      </c>
      <c r="CI57" s="126" t="e">
        <f t="shared" si="61"/>
        <v>#VALUE!</v>
      </c>
      <c r="CJ57" s="126" t="e">
        <f t="shared" si="62"/>
        <v>#VALUE!</v>
      </c>
      <c r="CK57" s="126" t="e">
        <f t="shared" si="63"/>
        <v>#VALUE!</v>
      </c>
      <c r="CL57" s="126" t="e">
        <f t="shared" si="64"/>
        <v>#VALUE!</v>
      </c>
      <c r="CM57" s="126" t="e">
        <f t="shared" si="65"/>
        <v>#VALUE!</v>
      </c>
      <c r="CN57" s="96" t="e">
        <f t="shared" si="66"/>
        <v>#N/A</v>
      </c>
      <c r="CO57" s="97">
        <f>Worksheet!Q52</f>
        <v>0</v>
      </c>
      <c r="CP57" t="str">
        <f t="shared" si="67"/>
        <v>1</v>
      </c>
      <c r="CQ57" s="108" t="e">
        <f t="shared" si="68"/>
        <v>#N/A</v>
      </c>
      <c r="CR57" t="str">
        <f t="shared" si="34"/>
        <v>Standard1</v>
      </c>
      <c r="CT57" s="104" t="str">
        <f t="shared" si="69"/>
        <v>$B$4:$P$807</v>
      </c>
      <c r="CU57" s="96" t="str">
        <f>VLOOKUP($CR57,$CT$3:CU$8,2,FALSE)</f>
        <v>$I$189:$I$348</v>
      </c>
      <c r="CV57" s="96" t="str">
        <f>VLOOKUP($CR57,$CT$3:CV$8,3,FALSE)</f>
        <v>$I$349:$I$538</v>
      </c>
      <c r="CW57" s="96" t="str">
        <f>VLOOKUP($CR57,$CT$3:CW$8,4,FALSE)</f>
        <v>$I$539:$I$609</v>
      </c>
      <c r="CX57" s="96" t="str">
        <f>VLOOKUP($CR57,$CT$3:CX$8,5,FALSE)</f>
        <v>$I$610:$I$659</v>
      </c>
      <c r="CY57" s="96" t="str">
        <f>VLOOKUP($CR57,$CT$3:CY$8,6,FALSE)</f>
        <v>$I$660:$I$719</v>
      </c>
      <c r="CZ57">
        <f>COUNTIF($CU$10:CU57,"&lt;&gt;"&amp;"")</f>
        <v>48</v>
      </c>
      <c r="DB57" t="str">
        <f t="shared" si="70"/>
        <v/>
      </c>
      <c r="DC57" t="e">
        <f t="shared" si="71"/>
        <v>#N/A</v>
      </c>
    </row>
    <row r="58" spans="17:107" x14ac:dyDescent="0.25">
      <c r="Q58" s="58" t="e">
        <f t="shared" si="75"/>
        <v>#N/A</v>
      </c>
      <c r="R58" t="str">
        <f>IF(Worksheet!I53=$S$2,$S$2,IF(Worksheet!I53=$S$3,$S$3,$S$1))</f>
        <v>5502A</v>
      </c>
      <c r="S58" s="59" t="str">
        <f t="shared" si="1"/>
        <v>*</v>
      </c>
      <c r="T58" s="55" t="e">
        <f t="shared" si="50"/>
        <v>#N/A</v>
      </c>
      <c r="U58" s="60">
        <f>IF(Worksheet!S53="%",ABS(Worksheet!Z53),ABS(Worksheet!U53))</f>
        <v>0</v>
      </c>
      <c r="V58" s="127">
        <f>IF(Worksheet!S53="%",Worksheet!AA53,Worksheet!S53)</f>
        <v>0</v>
      </c>
      <c r="W58" s="60" t="str">
        <f>IF(Worksheet!S53="%","",IF(Worksheet!Z53&lt;&gt;"",Worksheet!Z53,""))</f>
        <v/>
      </c>
      <c r="X58" s="60" t="str">
        <f>IF(Worksheet!S53="%","",IF(Worksheet!AA53&lt;&gt;"",Worksheet!AA53,""))</f>
        <v/>
      </c>
      <c r="Y58" s="58" t="str">
        <f t="shared" si="51"/>
        <v/>
      </c>
      <c r="Z58" s="58" t="str">
        <f t="shared" si="52"/>
        <v>0</v>
      </c>
      <c r="AA58" s="58" t="str">
        <f t="shared" si="53"/>
        <v>DC</v>
      </c>
      <c r="AB58" s="58" t="str">
        <f t="shared" si="11"/>
        <v>DC0</v>
      </c>
      <c r="AC58" s="58" t="str">
        <f>IF(Worksheet!H53&lt;&gt;"",Worksheet!H53,"")</f>
        <v/>
      </c>
      <c r="AD58" s="58" t="str">
        <f t="shared" si="49"/>
        <v/>
      </c>
      <c r="AE58" s="109" t="str">
        <f t="shared" si="54"/>
        <v>DC0</v>
      </c>
      <c r="AF58" s="109" t="e">
        <f>HLOOKUP(AE58,$AH$10:AZ58,COUNTIF($AE$7:AE58,"&lt;&gt;"&amp;""),FALSE)</f>
        <v>#N/A</v>
      </c>
      <c r="AG58" s="66" t="e">
        <f t="shared" si="55"/>
        <v>#N/A</v>
      </c>
      <c r="AH58" s="96" t="e">
        <f>VLOOKUP($AG58,INDIRECT(CONCATENATE($CR58,"!",VLOOKUP($CR58,$AG$3:AH$8,AH$2,FALSE))),1,TRUE)</f>
        <v>#N/A</v>
      </c>
      <c r="AI58" s="96" t="e">
        <f>VLOOKUP($AG58,INDIRECT(CONCATENATE($CR58,"!",VLOOKUP($CR58,$AG$3:AI$8,AI$2,FALSE))),1,TRUE)</f>
        <v>#N/A</v>
      </c>
      <c r="AJ58" s="96" t="e">
        <f>VLOOKUP($AG58,INDIRECT(CONCATENATE($CR58,"!",VLOOKUP($CR58,$AG$3:AJ$8,AJ$2,FALSE))),1,TRUE)</f>
        <v>#N/A</v>
      </c>
      <c r="AK58" s="96" t="e">
        <f>VLOOKUP($AG58,INDIRECT(CONCATENATE($CR58,"!",VLOOKUP($CR58,$AG$3:AK$8,AK$2,FALSE))),1,TRUE)</f>
        <v>#N/A</v>
      </c>
      <c r="AL58" s="96" t="e">
        <f>VLOOKUP($AG58,INDIRECT(CONCATENATE($CR58,"!",VLOOKUP($CR58,$AG$3:AL$8,AL$2,FALSE))),1,TRUE)</f>
        <v>#N/A</v>
      </c>
      <c r="AM58" s="96" t="e">
        <f>VLOOKUP($AG58,INDIRECT(CONCATENATE($CR58,"!",VLOOKUP($CR58,$AG$3:AM$8,AM$2,FALSE))),1,TRUE)</f>
        <v>#N/A</v>
      </c>
      <c r="AN58" s="96" t="e">
        <f>VLOOKUP($AG58,INDIRECT(CONCATENATE($CR58,"!",VLOOKUP($CR58,$AG$3:AN$8,AN$2,FALSE))),1,TRUE)</f>
        <v>#N/A</v>
      </c>
      <c r="AO58" s="96" t="e">
        <f>VLOOKUP($AG58,INDIRECT(CONCATENATE($CR58,"!",VLOOKUP($CR58,$AG$3:AO$8,AO$2,FALSE))),1,TRUE)</f>
        <v>#N/A</v>
      </c>
      <c r="AP58" s="96" t="e">
        <f>VLOOKUP($AG58,INDIRECT(CONCATENATE($CR58,"!",VLOOKUP($CR58,$AG$3:AP$8,AP$2,FALSE))),1,TRUE)</f>
        <v>#N/A</v>
      </c>
      <c r="AQ58" s="96" t="e">
        <f>VLOOKUP($AG58,INDIRECT(CONCATENATE($CR58,"!",VLOOKUP($CR58,$AG$3:AQ$8,AQ$2,FALSE))),1,TRUE)</f>
        <v>#N/A</v>
      </c>
      <c r="AR58" s="96" t="e">
        <f>VLOOKUP($AG58,INDIRECT(CONCATENATE($CR58,"!",VLOOKUP($CR58,$AG$3:AR$8,AR$2,FALSE))),1,TRUE)</f>
        <v>#N/A</v>
      </c>
      <c r="AS58" s="96" t="e">
        <f>VLOOKUP($AG58,INDIRECT(CONCATENATE($CR58,"!",VLOOKUP($CR58,$AG$3:AS$8,AS$2,FALSE))),1,TRUE)</f>
        <v>#N/A</v>
      </c>
      <c r="AT58" s="96" t="e">
        <f>VLOOKUP($AG58,INDIRECT(CONCATENATE($CR58,"!",VLOOKUP($CR58,$AG$3:AT$8,AT$2,FALSE))),1,TRUE)</f>
        <v>#N/A</v>
      </c>
      <c r="AU58" s="96"/>
      <c r="AV58" s="96"/>
      <c r="AW58" s="96"/>
      <c r="AX58" s="96"/>
      <c r="AY58" s="96"/>
      <c r="AZ58" s="96"/>
      <c r="BA58" s="62">
        <f t="shared" si="72"/>
        <v>1</v>
      </c>
      <c r="BB58" s="58">
        <f t="shared" si="72"/>
        <v>1</v>
      </c>
      <c r="BC58" s="58">
        <f t="shared" si="73"/>
        <v>1</v>
      </c>
      <c r="BD58" s="58">
        <f t="shared" si="73"/>
        <v>1</v>
      </c>
      <c r="BE58" s="58">
        <f t="shared" si="16"/>
        <v>1</v>
      </c>
      <c r="BF58" s="58">
        <f t="shared" si="17"/>
        <v>1</v>
      </c>
      <c r="BG58" s="58">
        <f t="shared" si="18"/>
        <v>1</v>
      </c>
      <c r="BH58" s="58">
        <f t="shared" si="74"/>
        <v>1</v>
      </c>
      <c r="BI58" s="58">
        <f t="shared" si="74"/>
        <v>1</v>
      </c>
      <c r="BJ58" s="58">
        <f t="shared" si="74"/>
        <v>1</v>
      </c>
      <c r="BK58" s="58">
        <f t="shared" si="74"/>
        <v>1</v>
      </c>
      <c r="BL58" s="58">
        <f t="shared" si="74"/>
        <v>1</v>
      </c>
      <c r="BM58" s="58">
        <f t="shared" si="74"/>
        <v>1</v>
      </c>
      <c r="BU58" s="55" t="e">
        <f>HLOOKUP(AE58,$BA$10:BT58,COUNTIF($AE$7:AE58,"&lt;&gt;"&amp;""),FALSE)</f>
        <v>#N/A</v>
      </c>
      <c r="BV58" s="58">
        <f t="shared" si="19"/>
        <v>1</v>
      </c>
      <c r="BW58" s="55" t="str">
        <f t="shared" si="20"/>
        <v/>
      </c>
      <c r="BX58" s="110" t="str">
        <f>IF(OR(AE58=$BB$10,AE58=$BD$10,AE58=$BK$10,AE58=$BL$10,AE58=$BM$10),VLOOKUP(BW58,INDIRECT(CONCATENATE(CR58,"!",HLOOKUP(AE58,$CU$10:CY58,CZ58,FALSE))),1,TRUE),"")</f>
        <v/>
      </c>
      <c r="BY58" s="96" t="e">
        <f t="shared" si="56"/>
        <v>#N/A</v>
      </c>
      <c r="BZ58" s="96" t="e">
        <f t="shared" si="57"/>
        <v>#N/A</v>
      </c>
      <c r="CA58" s="96" t="e">
        <f t="shared" si="58"/>
        <v>#N/A</v>
      </c>
      <c r="CB58" s="96" t="e">
        <f t="shared" si="59"/>
        <v>#N/A</v>
      </c>
      <c r="CC58" s="96" t="e">
        <f t="shared" si="60"/>
        <v>#VALUE!</v>
      </c>
      <c r="CD58" s="63">
        <f>Worksheet!K53</f>
        <v>0</v>
      </c>
      <c r="CE58" s="63">
        <f>Worksheet!L53</f>
        <v>0</v>
      </c>
      <c r="CF58" s="63">
        <f>Worksheet!M53</f>
        <v>0</v>
      </c>
      <c r="CG58" s="63">
        <f>Worksheet!N53</f>
        <v>0</v>
      </c>
      <c r="CH58" s="63">
        <f>Worksheet!O53</f>
        <v>0</v>
      </c>
      <c r="CI58" s="126" t="e">
        <f t="shared" si="61"/>
        <v>#VALUE!</v>
      </c>
      <c r="CJ58" s="126" t="e">
        <f t="shared" si="62"/>
        <v>#VALUE!</v>
      </c>
      <c r="CK58" s="126" t="e">
        <f t="shared" si="63"/>
        <v>#VALUE!</v>
      </c>
      <c r="CL58" s="126" t="e">
        <f t="shared" si="64"/>
        <v>#VALUE!</v>
      </c>
      <c r="CM58" s="126" t="e">
        <f t="shared" si="65"/>
        <v>#VALUE!</v>
      </c>
      <c r="CN58" s="96" t="e">
        <f t="shared" si="66"/>
        <v>#N/A</v>
      </c>
      <c r="CO58" s="97">
        <f>Worksheet!Q53</f>
        <v>0</v>
      </c>
      <c r="CP58" t="str">
        <f t="shared" si="67"/>
        <v>1</v>
      </c>
      <c r="CQ58" s="108" t="e">
        <f t="shared" si="68"/>
        <v>#N/A</v>
      </c>
      <c r="CR58" t="str">
        <f t="shared" si="34"/>
        <v>Standard1</v>
      </c>
      <c r="CT58" s="104" t="str">
        <f t="shared" si="69"/>
        <v>$B$4:$P$807</v>
      </c>
      <c r="CU58" s="96" t="str">
        <f>VLOOKUP($CR58,$CT$3:CU$8,2,FALSE)</f>
        <v>$I$189:$I$348</v>
      </c>
      <c r="CV58" s="96" t="str">
        <f>VLOOKUP($CR58,$CT$3:CV$8,3,FALSE)</f>
        <v>$I$349:$I$538</v>
      </c>
      <c r="CW58" s="96" t="str">
        <f>VLOOKUP($CR58,$CT$3:CW$8,4,FALSE)</f>
        <v>$I$539:$I$609</v>
      </c>
      <c r="CX58" s="96" t="str">
        <f>VLOOKUP($CR58,$CT$3:CX$8,5,FALSE)</f>
        <v>$I$610:$I$659</v>
      </c>
      <c r="CY58" s="96" t="str">
        <f>VLOOKUP($CR58,$CT$3:CY$8,6,FALSE)</f>
        <v>$I$660:$I$719</v>
      </c>
      <c r="CZ58">
        <f>COUNTIF($CU$10:CU58,"&lt;&gt;"&amp;"")</f>
        <v>49</v>
      </c>
      <c r="DB58" t="str">
        <f t="shared" si="70"/>
        <v/>
      </c>
      <c r="DC58" t="e">
        <f t="shared" si="71"/>
        <v>#N/A</v>
      </c>
    </row>
    <row r="59" spans="17:107" x14ac:dyDescent="0.25">
      <c r="Q59" s="58" t="e">
        <f t="shared" si="75"/>
        <v>#N/A</v>
      </c>
      <c r="R59" t="str">
        <f>IF(Worksheet!I54=$S$2,$S$2,IF(Worksheet!I54=$S$3,$S$3,$S$1))</f>
        <v>5502A</v>
      </c>
      <c r="S59" s="59" t="str">
        <f t="shared" si="1"/>
        <v>*</v>
      </c>
      <c r="T59" s="55" t="e">
        <f t="shared" si="50"/>
        <v>#N/A</v>
      </c>
      <c r="U59" s="60">
        <f>IF(Worksheet!S54="%",ABS(Worksheet!Z54),ABS(Worksheet!U54))</f>
        <v>0</v>
      </c>
      <c r="V59" s="127">
        <f>IF(Worksheet!S54="%",Worksheet!AA54,Worksheet!S54)</f>
        <v>0</v>
      </c>
      <c r="W59" s="60" t="str">
        <f>IF(Worksheet!S54="%","",IF(Worksheet!Z54&lt;&gt;"",Worksheet!Z54,""))</f>
        <v/>
      </c>
      <c r="X59" s="60" t="str">
        <f>IF(Worksheet!S54="%","",IF(Worksheet!AA54&lt;&gt;"",Worksheet!AA54,""))</f>
        <v/>
      </c>
      <c r="Y59" s="58" t="str">
        <f t="shared" si="51"/>
        <v/>
      </c>
      <c r="Z59" s="58" t="str">
        <f t="shared" si="52"/>
        <v>0</v>
      </c>
      <c r="AA59" s="58" t="str">
        <f t="shared" si="53"/>
        <v>DC</v>
      </c>
      <c r="AB59" s="58" t="str">
        <f t="shared" si="11"/>
        <v>DC0</v>
      </c>
      <c r="AC59" s="58" t="str">
        <f>IF(Worksheet!H54&lt;&gt;"",Worksheet!H54,"")</f>
        <v/>
      </c>
      <c r="AD59" s="58" t="str">
        <f t="shared" si="49"/>
        <v/>
      </c>
      <c r="AE59" s="109" t="str">
        <f t="shared" si="54"/>
        <v>DC0</v>
      </c>
      <c r="AF59" s="109" t="e">
        <f>HLOOKUP(AE59,$AH$10:AZ59,COUNTIF($AE$7:AE59,"&lt;&gt;"&amp;""),FALSE)</f>
        <v>#N/A</v>
      </c>
      <c r="AG59" s="66" t="e">
        <f t="shared" si="55"/>
        <v>#N/A</v>
      </c>
      <c r="AH59" s="96" t="e">
        <f>VLOOKUP($AG59,INDIRECT(CONCATENATE($CR59,"!",VLOOKUP($CR59,$AG$3:AH$8,AH$2,FALSE))),1,TRUE)</f>
        <v>#N/A</v>
      </c>
      <c r="AI59" s="96" t="e">
        <f>VLOOKUP($AG59,INDIRECT(CONCATENATE($CR59,"!",VLOOKUP($CR59,$AG$3:AI$8,AI$2,FALSE))),1,TRUE)</f>
        <v>#N/A</v>
      </c>
      <c r="AJ59" s="96" t="e">
        <f>VLOOKUP($AG59,INDIRECT(CONCATENATE($CR59,"!",VLOOKUP($CR59,$AG$3:AJ$8,AJ$2,FALSE))),1,TRUE)</f>
        <v>#N/A</v>
      </c>
      <c r="AK59" s="96" t="e">
        <f>VLOOKUP($AG59,INDIRECT(CONCATENATE($CR59,"!",VLOOKUP($CR59,$AG$3:AK$8,AK$2,FALSE))),1,TRUE)</f>
        <v>#N/A</v>
      </c>
      <c r="AL59" s="96" t="e">
        <f>VLOOKUP($AG59,INDIRECT(CONCATENATE($CR59,"!",VLOOKUP($CR59,$AG$3:AL$8,AL$2,FALSE))),1,TRUE)</f>
        <v>#N/A</v>
      </c>
      <c r="AM59" s="96" t="e">
        <f>VLOOKUP($AG59,INDIRECT(CONCATENATE($CR59,"!",VLOOKUP($CR59,$AG$3:AM$8,AM$2,FALSE))),1,TRUE)</f>
        <v>#N/A</v>
      </c>
      <c r="AN59" s="96" t="e">
        <f>VLOOKUP($AG59,INDIRECT(CONCATENATE($CR59,"!",VLOOKUP($CR59,$AG$3:AN$8,AN$2,FALSE))),1,TRUE)</f>
        <v>#N/A</v>
      </c>
      <c r="AO59" s="96" t="e">
        <f>VLOOKUP($AG59,INDIRECT(CONCATENATE($CR59,"!",VLOOKUP($CR59,$AG$3:AO$8,AO$2,FALSE))),1,TRUE)</f>
        <v>#N/A</v>
      </c>
      <c r="AP59" s="96" t="e">
        <f>VLOOKUP($AG59,INDIRECT(CONCATENATE($CR59,"!",VLOOKUP($CR59,$AG$3:AP$8,AP$2,FALSE))),1,TRUE)</f>
        <v>#N/A</v>
      </c>
      <c r="AQ59" s="96" t="e">
        <f>VLOOKUP($AG59,INDIRECT(CONCATENATE($CR59,"!",VLOOKUP($CR59,$AG$3:AQ$8,AQ$2,FALSE))),1,TRUE)</f>
        <v>#N/A</v>
      </c>
      <c r="AR59" s="96" t="e">
        <f>VLOOKUP($AG59,INDIRECT(CONCATENATE($CR59,"!",VLOOKUP($CR59,$AG$3:AR$8,AR$2,FALSE))),1,TRUE)</f>
        <v>#N/A</v>
      </c>
      <c r="AS59" s="96" t="e">
        <f>VLOOKUP($AG59,INDIRECT(CONCATENATE($CR59,"!",VLOOKUP($CR59,$AG$3:AS$8,AS$2,FALSE))),1,TRUE)</f>
        <v>#N/A</v>
      </c>
      <c r="AT59" s="96" t="e">
        <f>VLOOKUP($AG59,INDIRECT(CONCATENATE($CR59,"!",VLOOKUP($CR59,$AG$3:AT$8,AT$2,FALSE))),1,TRUE)</f>
        <v>#N/A</v>
      </c>
      <c r="AU59" s="96"/>
      <c r="AV59" s="96"/>
      <c r="AW59" s="96"/>
      <c r="AX59" s="96"/>
      <c r="AY59" s="96"/>
      <c r="AZ59" s="96"/>
      <c r="BA59" s="62">
        <f t="shared" si="72"/>
        <v>1</v>
      </c>
      <c r="BB59" s="58">
        <f t="shared" si="72"/>
        <v>1</v>
      </c>
      <c r="BC59" s="58">
        <f t="shared" si="73"/>
        <v>1</v>
      </c>
      <c r="BD59" s="58">
        <f t="shared" si="73"/>
        <v>1</v>
      </c>
      <c r="BE59" s="58">
        <f t="shared" si="16"/>
        <v>1</v>
      </c>
      <c r="BF59" s="58">
        <f t="shared" si="17"/>
        <v>1</v>
      </c>
      <c r="BG59" s="58">
        <f t="shared" si="18"/>
        <v>1</v>
      </c>
      <c r="BH59" s="58">
        <f t="shared" si="74"/>
        <v>1</v>
      </c>
      <c r="BI59" s="58">
        <f t="shared" si="74"/>
        <v>1</v>
      </c>
      <c r="BJ59" s="58">
        <f t="shared" si="74"/>
        <v>1</v>
      </c>
      <c r="BK59" s="58">
        <f t="shared" si="74"/>
        <v>1</v>
      </c>
      <c r="BL59" s="58">
        <f t="shared" si="74"/>
        <v>1</v>
      </c>
      <c r="BM59" s="58">
        <f t="shared" si="74"/>
        <v>1</v>
      </c>
      <c r="BU59" s="55" t="e">
        <f>HLOOKUP(AE59,$BA$10:BT59,COUNTIF($AE$7:AE59,"&lt;&gt;"&amp;""),FALSE)</f>
        <v>#N/A</v>
      </c>
      <c r="BV59" s="58">
        <f t="shared" si="19"/>
        <v>1</v>
      </c>
      <c r="BW59" s="55" t="str">
        <f t="shared" si="20"/>
        <v/>
      </c>
      <c r="BX59" s="110" t="str">
        <f>IF(OR(AE59=$BB$10,AE59=$BD$10,AE59=$BK$10,AE59=$BL$10,AE59=$BM$10),VLOOKUP(BW59,INDIRECT(CONCATENATE(CR59,"!",HLOOKUP(AE59,$CU$10:CY59,CZ59,FALSE))),1,TRUE),"")</f>
        <v/>
      </c>
      <c r="BY59" s="96" t="e">
        <f t="shared" si="56"/>
        <v>#N/A</v>
      </c>
      <c r="BZ59" s="96" t="e">
        <f t="shared" si="57"/>
        <v>#N/A</v>
      </c>
      <c r="CA59" s="96" t="e">
        <f t="shared" si="58"/>
        <v>#N/A</v>
      </c>
      <c r="CB59" s="96" t="e">
        <f t="shared" si="59"/>
        <v>#N/A</v>
      </c>
      <c r="CC59" s="96" t="e">
        <f t="shared" si="60"/>
        <v>#VALUE!</v>
      </c>
      <c r="CD59" s="63">
        <f>Worksheet!K54</f>
        <v>0</v>
      </c>
      <c r="CE59" s="63">
        <f>Worksheet!L54</f>
        <v>0</v>
      </c>
      <c r="CF59" s="63">
        <f>Worksheet!M54</f>
        <v>0</v>
      </c>
      <c r="CG59" s="63">
        <f>Worksheet!N54</f>
        <v>0</v>
      </c>
      <c r="CH59" s="63">
        <f>Worksheet!O54</f>
        <v>0</v>
      </c>
      <c r="CI59" s="126" t="e">
        <f t="shared" si="61"/>
        <v>#VALUE!</v>
      </c>
      <c r="CJ59" s="126" t="e">
        <f t="shared" si="62"/>
        <v>#VALUE!</v>
      </c>
      <c r="CK59" s="126" t="e">
        <f t="shared" si="63"/>
        <v>#VALUE!</v>
      </c>
      <c r="CL59" s="126" t="e">
        <f t="shared" si="64"/>
        <v>#VALUE!</v>
      </c>
      <c r="CM59" s="126" t="e">
        <f t="shared" si="65"/>
        <v>#VALUE!</v>
      </c>
      <c r="CN59" s="96" t="e">
        <f t="shared" si="66"/>
        <v>#N/A</v>
      </c>
      <c r="CO59" s="97">
        <f>Worksheet!Q54</f>
        <v>0</v>
      </c>
      <c r="CP59" t="str">
        <f t="shared" si="67"/>
        <v>1</v>
      </c>
      <c r="CQ59" s="108" t="e">
        <f t="shared" si="68"/>
        <v>#N/A</v>
      </c>
      <c r="CR59" t="str">
        <f t="shared" si="34"/>
        <v>Standard1</v>
      </c>
      <c r="CT59" s="104" t="str">
        <f t="shared" si="69"/>
        <v>$B$4:$P$807</v>
      </c>
      <c r="CU59" s="96" t="str">
        <f>VLOOKUP($CR59,$CT$3:CU$8,2,FALSE)</f>
        <v>$I$189:$I$348</v>
      </c>
      <c r="CV59" s="96" t="str">
        <f>VLOOKUP($CR59,$CT$3:CV$8,3,FALSE)</f>
        <v>$I$349:$I$538</v>
      </c>
      <c r="CW59" s="96" t="str">
        <f>VLOOKUP($CR59,$CT$3:CW$8,4,FALSE)</f>
        <v>$I$539:$I$609</v>
      </c>
      <c r="CX59" s="96" t="str">
        <f>VLOOKUP($CR59,$CT$3:CX$8,5,FALSE)</f>
        <v>$I$610:$I$659</v>
      </c>
      <c r="CY59" s="96" t="str">
        <f>VLOOKUP($CR59,$CT$3:CY$8,6,FALSE)</f>
        <v>$I$660:$I$719</v>
      </c>
      <c r="CZ59">
        <f>COUNTIF($CU$10:CU59,"&lt;&gt;"&amp;"")</f>
        <v>50</v>
      </c>
      <c r="DB59" t="str">
        <f t="shared" si="70"/>
        <v/>
      </c>
      <c r="DC59" t="e">
        <f t="shared" si="71"/>
        <v>#N/A</v>
      </c>
    </row>
    <row r="60" spans="17:107" x14ac:dyDescent="0.25">
      <c r="Q60" s="58" t="e">
        <f t="shared" si="75"/>
        <v>#N/A</v>
      </c>
      <c r="R60" t="str">
        <f>IF(Worksheet!I55=$S$2,$S$2,IF(Worksheet!I55=$S$3,$S$3,$S$1))</f>
        <v>5502A</v>
      </c>
      <c r="S60" s="59" t="str">
        <f t="shared" si="1"/>
        <v>*</v>
      </c>
      <c r="T60" s="55" t="e">
        <f t="shared" si="50"/>
        <v>#N/A</v>
      </c>
      <c r="U60" s="60">
        <f>IF(Worksheet!S55="%",ABS(Worksheet!Z55),ABS(Worksheet!U55))</f>
        <v>0</v>
      </c>
      <c r="V60" s="127">
        <f>IF(Worksheet!S55="%",Worksheet!AA55,Worksheet!S55)</f>
        <v>0</v>
      </c>
      <c r="W60" s="60" t="str">
        <f>IF(Worksheet!S55="%","",IF(Worksheet!Z55&lt;&gt;"",Worksheet!Z55,""))</f>
        <v/>
      </c>
      <c r="X60" s="60" t="str">
        <f>IF(Worksheet!S55="%","",IF(Worksheet!AA55&lt;&gt;"",Worksheet!AA55,""))</f>
        <v/>
      </c>
      <c r="Y60" s="58" t="str">
        <f t="shared" si="51"/>
        <v/>
      </c>
      <c r="Z60" s="58" t="str">
        <f t="shared" si="52"/>
        <v>0</v>
      </c>
      <c r="AA60" s="58" t="str">
        <f t="shared" si="53"/>
        <v>DC</v>
      </c>
      <c r="AB60" s="58" t="str">
        <f t="shared" si="11"/>
        <v>DC0</v>
      </c>
      <c r="AC60" s="58" t="str">
        <f>IF(Worksheet!H55&lt;&gt;"",Worksheet!H55,"")</f>
        <v/>
      </c>
      <c r="AD60" s="58" t="str">
        <f t="shared" si="49"/>
        <v/>
      </c>
      <c r="AE60" s="109" t="str">
        <f t="shared" si="54"/>
        <v>DC0</v>
      </c>
      <c r="AF60" s="109" t="e">
        <f>HLOOKUP(AE60,$AH$10:AZ60,COUNTIF($AE$7:AE60,"&lt;&gt;"&amp;""),FALSE)</f>
        <v>#N/A</v>
      </c>
      <c r="AG60" s="66" t="e">
        <f t="shared" si="55"/>
        <v>#N/A</v>
      </c>
      <c r="AH60" s="96" t="e">
        <f>VLOOKUP($AG60,INDIRECT(CONCATENATE($CR60,"!",VLOOKUP($CR60,$AG$3:AH$8,AH$2,FALSE))),1,TRUE)</f>
        <v>#N/A</v>
      </c>
      <c r="AI60" s="96" t="e">
        <f>VLOOKUP($AG60,INDIRECT(CONCATENATE($CR60,"!",VLOOKUP($CR60,$AG$3:AI$8,AI$2,FALSE))),1,TRUE)</f>
        <v>#N/A</v>
      </c>
      <c r="AJ60" s="96" t="e">
        <f>VLOOKUP($AG60,INDIRECT(CONCATENATE($CR60,"!",VLOOKUP($CR60,$AG$3:AJ$8,AJ$2,FALSE))),1,TRUE)</f>
        <v>#N/A</v>
      </c>
      <c r="AK60" s="96" t="e">
        <f>VLOOKUP($AG60,INDIRECT(CONCATENATE($CR60,"!",VLOOKUP($CR60,$AG$3:AK$8,AK$2,FALSE))),1,TRUE)</f>
        <v>#N/A</v>
      </c>
      <c r="AL60" s="96" t="e">
        <f>VLOOKUP($AG60,INDIRECT(CONCATENATE($CR60,"!",VLOOKUP($CR60,$AG$3:AL$8,AL$2,FALSE))),1,TRUE)</f>
        <v>#N/A</v>
      </c>
      <c r="AM60" s="96" t="e">
        <f>VLOOKUP($AG60,INDIRECT(CONCATENATE($CR60,"!",VLOOKUP($CR60,$AG$3:AM$8,AM$2,FALSE))),1,TRUE)</f>
        <v>#N/A</v>
      </c>
      <c r="AN60" s="96" t="e">
        <f>VLOOKUP($AG60,INDIRECT(CONCATENATE($CR60,"!",VLOOKUP($CR60,$AG$3:AN$8,AN$2,FALSE))),1,TRUE)</f>
        <v>#N/A</v>
      </c>
      <c r="AO60" s="96" t="e">
        <f>VLOOKUP($AG60,INDIRECT(CONCATENATE($CR60,"!",VLOOKUP($CR60,$AG$3:AO$8,AO$2,FALSE))),1,TRUE)</f>
        <v>#N/A</v>
      </c>
      <c r="AP60" s="96" t="e">
        <f>VLOOKUP($AG60,INDIRECT(CONCATENATE($CR60,"!",VLOOKUP($CR60,$AG$3:AP$8,AP$2,FALSE))),1,TRUE)</f>
        <v>#N/A</v>
      </c>
      <c r="AQ60" s="96" t="e">
        <f>VLOOKUP($AG60,INDIRECT(CONCATENATE($CR60,"!",VLOOKUP($CR60,$AG$3:AQ$8,AQ$2,FALSE))),1,TRUE)</f>
        <v>#N/A</v>
      </c>
      <c r="AR60" s="96" t="e">
        <f>VLOOKUP($AG60,INDIRECT(CONCATENATE($CR60,"!",VLOOKUP($CR60,$AG$3:AR$8,AR$2,FALSE))),1,TRUE)</f>
        <v>#N/A</v>
      </c>
      <c r="AS60" s="96" t="e">
        <f>VLOOKUP($AG60,INDIRECT(CONCATENATE($CR60,"!",VLOOKUP($CR60,$AG$3:AS$8,AS$2,FALSE))),1,TRUE)</f>
        <v>#N/A</v>
      </c>
      <c r="AT60" s="96" t="e">
        <f>VLOOKUP($AG60,INDIRECT(CONCATENATE($CR60,"!",VLOOKUP($CR60,$AG$3:AT$8,AT$2,FALSE))),1,TRUE)</f>
        <v>#N/A</v>
      </c>
      <c r="AU60" s="96"/>
      <c r="AV60" s="96"/>
      <c r="AW60" s="96"/>
      <c r="AX60" s="96"/>
      <c r="AY60" s="96"/>
      <c r="AZ60" s="96"/>
      <c r="BA60" s="62">
        <f t="shared" si="72"/>
        <v>1</v>
      </c>
      <c r="BB60" s="58">
        <f t="shared" si="72"/>
        <v>1</v>
      </c>
      <c r="BC60" s="58">
        <f t="shared" si="73"/>
        <v>1</v>
      </c>
      <c r="BD60" s="58">
        <f t="shared" si="73"/>
        <v>1</v>
      </c>
      <c r="BE60" s="58">
        <f t="shared" si="16"/>
        <v>1</v>
      </c>
      <c r="BF60" s="58">
        <f t="shared" si="17"/>
        <v>1</v>
      </c>
      <c r="BG60" s="58">
        <f t="shared" si="18"/>
        <v>1</v>
      </c>
      <c r="BH60" s="58">
        <f t="shared" si="74"/>
        <v>1</v>
      </c>
      <c r="BI60" s="58">
        <f t="shared" si="74"/>
        <v>1</v>
      </c>
      <c r="BJ60" s="58">
        <f t="shared" si="74"/>
        <v>1</v>
      </c>
      <c r="BK60" s="58">
        <f t="shared" si="74"/>
        <v>1</v>
      </c>
      <c r="BL60" s="58">
        <f t="shared" si="74"/>
        <v>1</v>
      </c>
      <c r="BM60" s="58">
        <f t="shared" si="74"/>
        <v>1</v>
      </c>
      <c r="BU60" s="55" t="e">
        <f>HLOOKUP(AE60,$BA$10:BT60,COUNTIF($AE$7:AE60,"&lt;&gt;"&amp;""),FALSE)</f>
        <v>#N/A</v>
      </c>
      <c r="BV60" s="58">
        <f t="shared" si="19"/>
        <v>1</v>
      </c>
      <c r="BW60" s="55" t="str">
        <f t="shared" si="20"/>
        <v/>
      </c>
      <c r="BX60" s="110" t="str">
        <f>IF(OR(AE60=$BB$10,AE60=$BD$10,AE60=$BK$10,AE60=$BL$10,AE60=$BM$10),VLOOKUP(BW60,INDIRECT(CONCATENATE(CR60,"!",HLOOKUP(AE60,$CU$10:CY60,CZ60,FALSE))),1,TRUE),"")</f>
        <v/>
      </c>
      <c r="BY60" s="96" t="e">
        <f t="shared" si="56"/>
        <v>#N/A</v>
      </c>
      <c r="BZ60" s="96" t="e">
        <f t="shared" si="57"/>
        <v>#N/A</v>
      </c>
      <c r="CA60" s="96" t="e">
        <f t="shared" si="58"/>
        <v>#N/A</v>
      </c>
      <c r="CB60" s="96" t="e">
        <f t="shared" si="59"/>
        <v>#N/A</v>
      </c>
      <c r="CC60" s="96" t="e">
        <f t="shared" si="60"/>
        <v>#VALUE!</v>
      </c>
      <c r="CD60" s="63">
        <f>Worksheet!K55</f>
        <v>0</v>
      </c>
      <c r="CE60" s="63">
        <f>Worksheet!L55</f>
        <v>0</v>
      </c>
      <c r="CF60" s="63">
        <f>Worksheet!M55</f>
        <v>0</v>
      </c>
      <c r="CG60" s="63">
        <f>Worksheet!N55</f>
        <v>0</v>
      </c>
      <c r="CH60" s="63">
        <f>Worksheet!O55</f>
        <v>0</v>
      </c>
      <c r="CI60" s="126" t="e">
        <f t="shared" si="61"/>
        <v>#VALUE!</v>
      </c>
      <c r="CJ60" s="126" t="e">
        <f t="shared" si="62"/>
        <v>#VALUE!</v>
      </c>
      <c r="CK60" s="126" t="e">
        <f t="shared" si="63"/>
        <v>#VALUE!</v>
      </c>
      <c r="CL60" s="126" t="e">
        <f t="shared" si="64"/>
        <v>#VALUE!</v>
      </c>
      <c r="CM60" s="126" t="e">
        <f t="shared" si="65"/>
        <v>#VALUE!</v>
      </c>
      <c r="CN60" s="96" t="e">
        <f t="shared" si="66"/>
        <v>#N/A</v>
      </c>
      <c r="CO60" s="97">
        <f>Worksheet!Q55</f>
        <v>0</v>
      </c>
      <c r="CP60" t="str">
        <f t="shared" si="67"/>
        <v>1</v>
      </c>
      <c r="CQ60" s="108" t="e">
        <f t="shared" si="68"/>
        <v>#N/A</v>
      </c>
      <c r="CR60" t="str">
        <f t="shared" si="34"/>
        <v>Standard1</v>
      </c>
      <c r="CT60" s="104" t="str">
        <f t="shared" si="69"/>
        <v>$B$4:$P$807</v>
      </c>
      <c r="CU60" s="96" t="str">
        <f>VLOOKUP($CR60,$CT$3:CU$8,2,FALSE)</f>
        <v>$I$189:$I$348</v>
      </c>
      <c r="CV60" s="96" t="str">
        <f>VLOOKUP($CR60,$CT$3:CV$8,3,FALSE)</f>
        <v>$I$349:$I$538</v>
      </c>
      <c r="CW60" s="96" t="str">
        <f>VLOOKUP($CR60,$CT$3:CW$8,4,FALSE)</f>
        <v>$I$539:$I$609</v>
      </c>
      <c r="CX60" s="96" t="str">
        <f>VLOOKUP($CR60,$CT$3:CX$8,5,FALSE)</f>
        <v>$I$610:$I$659</v>
      </c>
      <c r="CY60" s="96" t="str">
        <f>VLOOKUP($CR60,$CT$3:CY$8,6,FALSE)</f>
        <v>$I$660:$I$719</v>
      </c>
      <c r="CZ60">
        <f>COUNTIF($CU$10:CU60,"&lt;&gt;"&amp;"")</f>
        <v>51</v>
      </c>
      <c r="DB60" t="str">
        <f t="shared" si="70"/>
        <v/>
      </c>
      <c r="DC60" t="e">
        <f t="shared" si="71"/>
        <v>#N/A</v>
      </c>
    </row>
    <row r="61" spans="17:107" x14ac:dyDescent="0.25">
      <c r="Q61" s="58" t="e">
        <f t="shared" si="75"/>
        <v>#N/A</v>
      </c>
      <c r="R61" t="str">
        <f>IF(Worksheet!I56=$S$2,$S$2,IF(Worksheet!I56=$S$3,$S$3,$S$1))</f>
        <v>5502A</v>
      </c>
      <c r="S61" s="59" t="str">
        <f t="shared" si="1"/>
        <v>*</v>
      </c>
      <c r="T61" s="55" t="e">
        <f t="shared" si="50"/>
        <v>#N/A</v>
      </c>
      <c r="U61" s="60">
        <f>IF(Worksheet!S56="%",ABS(Worksheet!Z56),ABS(Worksheet!U56))</f>
        <v>0</v>
      </c>
      <c r="V61" s="127">
        <f>IF(Worksheet!S56="%",Worksheet!AA56,Worksheet!S56)</f>
        <v>0</v>
      </c>
      <c r="W61" s="60" t="str">
        <f>IF(Worksheet!S56="%","",IF(Worksheet!Z56&lt;&gt;"",Worksheet!Z56,""))</f>
        <v/>
      </c>
      <c r="X61" s="60" t="str">
        <f>IF(Worksheet!S56="%","",IF(Worksheet!AA56&lt;&gt;"",Worksheet!AA56,""))</f>
        <v/>
      </c>
      <c r="Y61" s="58" t="str">
        <f t="shared" si="51"/>
        <v/>
      </c>
      <c r="Z61" s="58" t="str">
        <f t="shared" si="52"/>
        <v>0</v>
      </c>
      <c r="AA61" s="58" t="str">
        <f t="shared" si="53"/>
        <v>DC</v>
      </c>
      <c r="AB61" s="58" t="str">
        <f t="shared" si="11"/>
        <v>DC0</v>
      </c>
      <c r="AC61" s="58" t="str">
        <f>IF(Worksheet!H56&lt;&gt;"",Worksheet!H56,"")</f>
        <v/>
      </c>
      <c r="AD61" s="58" t="str">
        <f t="shared" si="49"/>
        <v/>
      </c>
      <c r="AE61" s="109" t="str">
        <f t="shared" si="54"/>
        <v>DC0</v>
      </c>
      <c r="AF61" s="109" t="e">
        <f>HLOOKUP(AE61,$AH$10:AZ61,COUNTIF($AE$7:AE61,"&lt;&gt;"&amp;""),FALSE)</f>
        <v>#N/A</v>
      </c>
      <c r="AG61" s="66" t="e">
        <f t="shared" si="55"/>
        <v>#N/A</v>
      </c>
      <c r="AH61" s="96" t="e">
        <f>VLOOKUP($AG61,INDIRECT(CONCATENATE($CR61,"!",VLOOKUP($CR61,$AG$3:AH$8,AH$2,FALSE))),1,TRUE)</f>
        <v>#N/A</v>
      </c>
      <c r="AI61" s="96" t="e">
        <f>VLOOKUP($AG61,INDIRECT(CONCATENATE($CR61,"!",VLOOKUP($CR61,$AG$3:AI$8,AI$2,FALSE))),1,TRUE)</f>
        <v>#N/A</v>
      </c>
      <c r="AJ61" s="96" t="e">
        <f>VLOOKUP($AG61,INDIRECT(CONCATENATE($CR61,"!",VLOOKUP($CR61,$AG$3:AJ$8,AJ$2,FALSE))),1,TRUE)</f>
        <v>#N/A</v>
      </c>
      <c r="AK61" s="96" t="e">
        <f>VLOOKUP($AG61,INDIRECT(CONCATENATE($CR61,"!",VLOOKUP($CR61,$AG$3:AK$8,AK$2,FALSE))),1,TRUE)</f>
        <v>#N/A</v>
      </c>
      <c r="AL61" s="96" t="e">
        <f>VLOOKUP($AG61,INDIRECT(CONCATENATE($CR61,"!",VLOOKUP($CR61,$AG$3:AL$8,AL$2,FALSE))),1,TRUE)</f>
        <v>#N/A</v>
      </c>
      <c r="AM61" s="96" t="e">
        <f>VLOOKUP($AG61,INDIRECT(CONCATENATE($CR61,"!",VLOOKUP($CR61,$AG$3:AM$8,AM$2,FALSE))),1,TRUE)</f>
        <v>#N/A</v>
      </c>
      <c r="AN61" s="96" t="e">
        <f>VLOOKUP($AG61,INDIRECT(CONCATENATE($CR61,"!",VLOOKUP($CR61,$AG$3:AN$8,AN$2,FALSE))),1,TRUE)</f>
        <v>#N/A</v>
      </c>
      <c r="AO61" s="96" t="e">
        <f>VLOOKUP($AG61,INDIRECT(CONCATENATE($CR61,"!",VLOOKUP($CR61,$AG$3:AO$8,AO$2,FALSE))),1,TRUE)</f>
        <v>#N/A</v>
      </c>
      <c r="AP61" s="96" t="e">
        <f>VLOOKUP($AG61,INDIRECT(CONCATENATE($CR61,"!",VLOOKUP($CR61,$AG$3:AP$8,AP$2,FALSE))),1,TRUE)</f>
        <v>#N/A</v>
      </c>
      <c r="AQ61" s="96" t="e">
        <f>VLOOKUP($AG61,INDIRECT(CONCATENATE($CR61,"!",VLOOKUP($CR61,$AG$3:AQ$8,AQ$2,FALSE))),1,TRUE)</f>
        <v>#N/A</v>
      </c>
      <c r="AR61" s="96" t="e">
        <f>VLOOKUP($AG61,INDIRECT(CONCATENATE($CR61,"!",VLOOKUP($CR61,$AG$3:AR$8,AR$2,FALSE))),1,TRUE)</f>
        <v>#N/A</v>
      </c>
      <c r="AS61" s="96" t="e">
        <f>VLOOKUP($AG61,INDIRECT(CONCATENATE($CR61,"!",VLOOKUP($CR61,$AG$3:AS$8,AS$2,FALSE))),1,TRUE)</f>
        <v>#N/A</v>
      </c>
      <c r="AT61" s="96" t="e">
        <f>VLOOKUP($AG61,INDIRECT(CONCATENATE($CR61,"!",VLOOKUP($CR61,$AG$3:AT$8,AT$2,FALSE))),1,TRUE)</f>
        <v>#N/A</v>
      </c>
      <c r="AU61" s="96"/>
      <c r="AV61" s="96"/>
      <c r="AW61" s="96"/>
      <c r="AX61" s="96"/>
      <c r="AY61" s="96"/>
      <c r="AZ61" s="96"/>
      <c r="BA61" s="62">
        <f t="shared" si="72"/>
        <v>1</v>
      </c>
      <c r="BB61" s="58">
        <f t="shared" si="72"/>
        <v>1</v>
      </c>
      <c r="BC61" s="58">
        <f t="shared" si="73"/>
        <v>1</v>
      </c>
      <c r="BD61" s="58">
        <f t="shared" si="73"/>
        <v>1</v>
      </c>
      <c r="BE61" s="58">
        <f t="shared" si="16"/>
        <v>1</v>
      </c>
      <c r="BF61" s="58">
        <f t="shared" si="17"/>
        <v>1</v>
      </c>
      <c r="BG61" s="58">
        <f t="shared" si="18"/>
        <v>1</v>
      </c>
      <c r="BH61" s="58">
        <f t="shared" si="74"/>
        <v>1</v>
      </c>
      <c r="BI61" s="58">
        <f t="shared" si="74"/>
        <v>1</v>
      </c>
      <c r="BJ61" s="58">
        <f t="shared" si="74"/>
        <v>1</v>
      </c>
      <c r="BK61" s="58">
        <f t="shared" si="74"/>
        <v>1</v>
      </c>
      <c r="BL61" s="58">
        <f t="shared" si="74"/>
        <v>1</v>
      </c>
      <c r="BM61" s="58">
        <f t="shared" si="74"/>
        <v>1</v>
      </c>
      <c r="BU61" s="55" t="e">
        <f>HLOOKUP(AE61,$BA$10:BT61,COUNTIF($AE$7:AE61,"&lt;&gt;"&amp;""),FALSE)</f>
        <v>#N/A</v>
      </c>
      <c r="BV61" s="58">
        <f t="shared" si="19"/>
        <v>1</v>
      </c>
      <c r="BW61" s="55" t="str">
        <f t="shared" si="20"/>
        <v/>
      </c>
      <c r="BX61" s="110" t="str">
        <f>IF(OR(AE61=$BB$10,AE61=$BD$10,AE61=$BK$10,AE61=$BL$10,AE61=$BM$10),VLOOKUP(BW61,INDIRECT(CONCATENATE(CR61,"!",HLOOKUP(AE61,$CU$10:CY61,CZ61,FALSE))),1,TRUE),"")</f>
        <v/>
      </c>
      <c r="BY61" s="96" t="e">
        <f t="shared" si="56"/>
        <v>#N/A</v>
      </c>
      <c r="BZ61" s="96" t="e">
        <f t="shared" si="57"/>
        <v>#N/A</v>
      </c>
      <c r="CA61" s="96" t="e">
        <f t="shared" si="58"/>
        <v>#N/A</v>
      </c>
      <c r="CB61" s="96" t="e">
        <f t="shared" si="59"/>
        <v>#N/A</v>
      </c>
      <c r="CC61" s="96" t="e">
        <f t="shared" si="60"/>
        <v>#VALUE!</v>
      </c>
      <c r="CD61" s="63">
        <f>Worksheet!K56</f>
        <v>0</v>
      </c>
      <c r="CE61" s="63">
        <f>Worksheet!L56</f>
        <v>0</v>
      </c>
      <c r="CF61" s="63">
        <f>Worksheet!M56</f>
        <v>0</v>
      </c>
      <c r="CG61" s="63">
        <f>Worksheet!N56</f>
        <v>0</v>
      </c>
      <c r="CH61" s="63">
        <f>Worksheet!O56</f>
        <v>0</v>
      </c>
      <c r="CI61" s="126" t="e">
        <f t="shared" si="61"/>
        <v>#VALUE!</v>
      </c>
      <c r="CJ61" s="126" t="e">
        <f t="shared" si="62"/>
        <v>#VALUE!</v>
      </c>
      <c r="CK61" s="126" t="e">
        <f t="shared" si="63"/>
        <v>#VALUE!</v>
      </c>
      <c r="CL61" s="126" t="e">
        <f t="shared" si="64"/>
        <v>#VALUE!</v>
      </c>
      <c r="CM61" s="126" t="e">
        <f t="shared" si="65"/>
        <v>#VALUE!</v>
      </c>
      <c r="CN61" s="96" t="e">
        <f t="shared" si="66"/>
        <v>#N/A</v>
      </c>
      <c r="CO61" s="97">
        <f>Worksheet!Q56</f>
        <v>0</v>
      </c>
      <c r="CP61" t="str">
        <f t="shared" si="67"/>
        <v>1</v>
      </c>
      <c r="CQ61" s="108" t="e">
        <f t="shared" si="68"/>
        <v>#N/A</v>
      </c>
      <c r="CR61" t="str">
        <f t="shared" si="34"/>
        <v>Standard1</v>
      </c>
      <c r="CT61" s="104" t="str">
        <f t="shared" si="69"/>
        <v>$B$4:$P$807</v>
      </c>
      <c r="CU61" s="96" t="str">
        <f>VLOOKUP($CR61,$CT$3:CU$8,2,FALSE)</f>
        <v>$I$189:$I$348</v>
      </c>
      <c r="CV61" s="96" t="str">
        <f>VLOOKUP($CR61,$CT$3:CV$8,3,FALSE)</f>
        <v>$I$349:$I$538</v>
      </c>
      <c r="CW61" s="96" t="str">
        <f>VLOOKUP($CR61,$CT$3:CW$8,4,FALSE)</f>
        <v>$I$539:$I$609</v>
      </c>
      <c r="CX61" s="96" t="str">
        <f>VLOOKUP($CR61,$CT$3:CX$8,5,FALSE)</f>
        <v>$I$610:$I$659</v>
      </c>
      <c r="CY61" s="96" t="str">
        <f>VLOOKUP($CR61,$CT$3:CY$8,6,FALSE)</f>
        <v>$I$660:$I$719</v>
      </c>
      <c r="CZ61">
        <f>COUNTIF($CU$10:CU61,"&lt;&gt;"&amp;"")</f>
        <v>52</v>
      </c>
      <c r="DB61" t="str">
        <f t="shared" si="70"/>
        <v/>
      </c>
      <c r="DC61" t="e">
        <f t="shared" si="71"/>
        <v>#N/A</v>
      </c>
    </row>
    <row r="62" spans="17:107" x14ac:dyDescent="0.25">
      <c r="Q62" s="58" t="e">
        <f t="shared" si="75"/>
        <v>#N/A</v>
      </c>
      <c r="R62" t="str">
        <f>IF(Worksheet!I57=$S$2,$S$2,IF(Worksheet!I57=$S$3,$S$3,$S$1))</f>
        <v>5502A</v>
      </c>
      <c r="S62" s="59" t="str">
        <f t="shared" si="1"/>
        <v>*</v>
      </c>
      <c r="T62" s="55" t="e">
        <f t="shared" si="50"/>
        <v>#N/A</v>
      </c>
      <c r="U62" s="60">
        <f>IF(Worksheet!S57="%",ABS(Worksheet!Z57),ABS(Worksheet!U57))</f>
        <v>0</v>
      </c>
      <c r="V62" s="127">
        <f>IF(Worksheet!S57="%",Worksheet!AA57,Worksheet!S57)</f>
        <v>0</v>
      </c>
      <c r="W62" s="60" t="str">
        <f>IF(Worksheet!S57="%","",IF(Worksheet!Z57&lt;&gt;"",Worksheet!Z57,""))</f>
        <v/>
      </c>
      <c r="X62" s="60" t="str">
        <f>IF(Worksheet!S57="%","",IF(Worksheet!AA57&lt;&gt;"",Worksheet!AA57,""))</f>
        <v/>
      </c>
      <c r="Y62" s="58" t="str">
        <f t="shared" si="51"/>
        <v/>
      </c>
      <c r="Z62" s="58" t="str">
        <f t="shared" si="52"/>
        <v>0</v>
      </c>
      <c r="AA62" s="58" t="str">
        <f t="shared" si="53"/>
        <v>DC</v>
      </c>
      <c r="AB62" s="58" t="str">
        <f t="shared" si="11"/>
        <v>DC0</v>
      </c>
      <c r="AC62" s="58" t="str">
        <f>IF(Worksheet!H57&lt;&gt;"",Worksheet!H57,"")</f>
        <v/>
      </c>
      <c r="AD62" s="58" t="str">
        <f t="shared" si="49"/>
        <v/>
      </c>
      <c r="AE62" s="109" t="str">
        <f t="shared" si="54"/>
        <v>DC0</v>
      </c>
      <c r="AF62" s="109" t="e">
        <f>HLOOKUP(AE62,$AH$10:AZ62,COUNTIF($AE$7:AE62,"&lt;&gt;"&amp;""),FALSE)</f>
        <v>#N/A</v>
      </c>
      <c r="AG62" s="66" t="e">
        <f t="shared" si="55"/>
        <v>#N/A</v>
      </c>
      <c r="AH62" s="96" t="e">
        <f>VLOOKUP($AG62,INDIRECT(CONCATENATE($CR62,"!",VLOOKUP($CR62,$AG$3:AH$8,AH$2,FALSE))),1,TRUE)</f>
        <v>#N/A</v>
      </c>
      <c r="AI62" s="96" t="e">
        <f>VLOOKUP($AG62,INDIRECT(CONCATENATE($CR62,"!",VLOOKUP($CR62,$AG$3:AI$8,AI$2,FALSE))),1,TRUE)</f>
        <v>#N/A</v>
      </c>
      <c r="AJ62" s="96" t="e">
        <f>VLOOKUP($AG62,INDIRECT(CONCATENATE($CR62,"!",VLOOKUP($CR62,$AG$3:AJ$8,AJ$2,FALSE))),1,TRUE)</f>
        <v>#N/A</v>
      </c>
      <c r="AK62" s="96" t="e">
        <f>VLOOKUP($AG62,INDIRECT(CONCATENATE($CR62,"!",VLOOKUP($CR62,$AG$3:AK$8,AK$2,FALSE))),1,TRUE)</f>
        <v>#N/A</v>
      </c>
      <c r="AL62" s="96" t="e">
        <f>VLOOKUP($AG62,INDIRECT(CONCATENATE($CR62,"!",VLOOKUP($CR62,$AG$3:AL$8,AL$2,FALSE))),1,TRUE)</f>
        <v>#N/A</v>
      </c>
      <c r="AM62" s="96" t="e">
        <f>VLOOKUP($AG62,INDIRECT(CONCATENATE($CR62,"!",VLOOKUP($CR62,$AG$3:AM$8,AM$2,FALSE))),1,TRUE)</f>
        <v>#N/A</v>
      </c>
      <c r="AN62" s="96" t="e">
        <f>VLOOKUP($AG62,INDIRECT(CONCATENATE($CR62,"!",VLOOKUP($CR62,$AG$3:AN$8,AN$2,FALSE))),1,TRUE)</f>
        <v>#N/A</v>
      </c>
      <c r="AO62" s="96" t="e">
        <f>VLOOKUP($AG62,INDIRECT(CONCATENATE($CR62,"!",VLOOKUP($CR62,$AG$3:AO$8,AO$2,FALSE))),1,TRUE)</f>
        <v>#N/A</v>
      </c>
      <c r="AP62" s="96" t="e">
        <f>VLOOKUP($AG62,INDIRECT(CONCATENATE($CR62,"!",VLOOKUP($CR62,$AG$3:AP$8,AP$2,FALSE))),1,TRUE)</f>
        <v>#N/A</v>
      </c>
      <c r="AQ62" s="96" t="e">
        <f>VLOOKUP($AG62,INDIRECT(CONCATENATE($CR62,"!",VLOOKUP($CR62,$AG$3:AQ$8,AQ$2,FALSE))),1,TRUE)</f>
        <v>#N/A</v>
      </c>
      <c r="AR62" s="96" t="e">
        <f>VLOOKUP($AG62,INDIRECT(CONCATENATE($CR62,"!",VLOOKUP($CR62,$AG$3:AR$8,AR$2,FALSE))),1,TRUE)</f>
        <v>#N/A</v>
      </c>
      <c r="AS62" s="96" t="e">
        <f>VLOOKUP($AG62,INDIRECT(CONCATENATE($CR62,"!",VLOOKUP($CR62,$AG$3:AS$8,AS$2,FALSE))),1,TRUE)</f>
        <v>#N/A</v>
      </c>
      <c r="AT62" s="96" t="e">
        <f>VLOOKUP($AG62,INDIRECT(CONCATENATE($CR62,"!",VLOOKUP($CR62,$AG$3:AT$8,AT$2,FALSE))),1,TRUE)</f>
        <v>#N/A</v>
      </c>
      <c r="AU62" s="96"/>
      <c r="AV62" s="96"/>
      <c r="AW62" s="96"/>
      <c r="AX62" s="96"/>
      <c r="AY62" s="96"/>
      <c r="AZ62" s="96"/>
      <c r="BA62" s="62">
        <f t="shared" si="72"/>
        <v>1</v>
      </c>
      <c r="BB62" s="58">
        <f t="shared" si="72"/>
        <v>1</v>
      </c>
      <c r="BC62" s="58">
        <f t="shared" si="73"/>
        <v>1</v>
      </c>
      <c r="BD62" s="58">
        <f t="shared" si="73"/>
        <v>1</v>
      </c>
      <c r="BE62" s="58">
        <f t="shared" si="16"/>
        <v>1</v>
      </c>
      <c r="BF62" s="58">
        <f t="shared" si="17"/>
        <v>1</v>
      </c>
      <c r="BG62" s="58">
        <f t="shared" si="18"/>
        <v>1</v>
      </c>
      <c r="BH62" s="58">
        <f t="shared" si="74"/>
        <v>1</v>
      </c>
      <c r="BI62" s="58">
        <f t="shared" si="74"/>
        <v>1</v>
      </c>
      <c r="BJ62" s="58">
        <f t="shared" si="74"/>
        <v>1</v>
      </c>
      <c r="BK62" s="58">
        <f t="shared" si="74"/>
        <v>1</v>
      </c>
      <c r="BL62" s="58">
        <f t="shared" si="74"/>
        <v>1</v>
      </c>
      <c r="BM62" s="58">
        <f t="shared" si="74"/>
        <v>1</v>
      </c>
      <c r="BU62" s="55" t="e">
        <f>HLOOKUP(AE62,$BA$10:BT62,COUNTIF($AE$7:AE62,"&lt;&gt;"&amp;""),FALSE)</f>
        <v>#N/A</v>
      </c>
      <c r="BV62" s="58">
        <f t="shared" si="19"/>
        <v>1</v>
      </c>
      <c r="BW62" s="55" t="str">
        <f t="shared" si="20"/>
        <v/>
      </c>
      <c r="BX62" s="110" t="str">
        <f>IF(OR(AE62=$BB$10,AE62=$BD$10,AE62=$BK$10,AE62=$BL$10,AE62=$BM$10),VLOOKUP(BW62,INDIRECT(CONCATENATE(CR62,"!",HLOOKUP(AE62,$CU$10:CY62,CZ62,FALSE))),1,TRUE),"")</f>
        <v/>
      </c>
      <c r="BY62" s="96" t="e">
        <f t="shared" si="56"/>
        <v>#N/A</v>
      </c>
      <c r="BZ62" s="96" t="e">
        <f t="shared" si="57"/>
        <v>#N/A</v>
      </c>
      <c r="CA62" s="96" t="e">
        <f t="shared" si="58"/>
        <v>#N/A</v>
      </c>
      <c r="CB62" s="96" t="e">
        <f t="shared" si="59"/>
        <v>#N/A</v>
      </c>
      <c r="CC62" s="96" t="e">
        <f t="shared" si="60"/>
        <v>#VALUE!</v>
      </c>
      <c r="CD62" s="63">
        <f>Worksheet!K57</f>
        <v>0</v>
      </c>
      <c r="CE62" s="63">
        <f>Worksheet!L57</f>
        <v>0</v>
      </c>
      <c r="CF62" s="63">
        <f>Worksheet!M57</f>
        <v>0</v>
      </c>
      <c r="CG62" s="63">
        <f>Worksheet!N57</f>
        <v>0</v>
      </c>
      <c r="CH62" s="63">
        <f>Worksheet!O57</f>
        <v>0</v>
      </c>
      <c r="CI62" s="126" t="e">
        <f t="shared" si="61"/>
        <v>#VALUE!</v>
      </c>
      <c r="CJ62" s="126" t="e">
        <f t="shared" si="62"/>
        <v>#VALUE!</v>
      </c>
      <c r="CK62" s="126" t="e">
        <f t="shared" si="63"/>
        <v>#VALUE!</v>
      </c>
      <c r="CL62" s="126" t="e">
        <f t="shared" si="64"/>
        <v>#VALUE!</v>
      </c>
      <c r="CM62" s="126" t="e">
        <f t="shared" si="65"/>
        <v>#VALUE!</v>
      </c>
      <c r="CN62" s="96" t="e">
        <f t="shared" si="66"/>
        <v>#N/A</v>
      </c>
      <c r="CO62" s="97">
        <f>Worksheet!Q57</f>
        <v>0</v>
      </c>
      <c r="CP62" t="str">
        <f t="shared" si="67"/>
        <v>1</v>
      </c>
      <c r="CQ62" s="108" t="e">
        <f t="shared" si="68"/>
        <v>#N/A</v>
      </c>
      <c r="CR62" t="str">
        <f t="shared" si="34"/>
        <v>Standard1</v>
      </c>
      <c r="CT62" s="104" t="str">
        <f t="shared" si="69"/>
        <v>$B$4:$P$807</v>
      </c>
      <c r="CU62" s="96" t="str">
        <f>VLOOKUP($CR62,$CT$3:CU$8,2,FALSE)</f>
        <v>$I$189:$I$348</v>
      </c>
      <c r="CV62" s="96" t="str">
        <f>VLOOKUP($CR62,$CT$3:CV$8,3,FALSE)</f>
        <v>$I$349:$I$538</v>
      </c>
      <c r="CW62" s="96" t="str">
        <f>VLOOKUP($CR62,$CT$3:CW$8,4,FALSE)</f>
        <v>$I$539:$I$609</v>
      </c>
      <c r="CX62" s="96" t="str">
        <f>VLOOKUP($CR62,$CT$3:CX$8,5,FALSE)</f>
        <v>$I$610:$I$659</v>
      </c>
      <c r="CY62" s="96" t="str">
        <f>VLOOKUP($CR62,$CT$3:CY$8,6,FALSE)</f>
        <v>$I$660:$I$719</v>
      </c>
      <c r="CZ62">
        <f>COUNTIF($CU$10:CU62,"&lt;&gt;"&amp;"")</f>
        <v>53</v>
      </c>
      <c r="DB62" t="str">
        <f t="shared" si="70"/>
        <v/>
      </c>
      <c r="DC62" t="e">
        <f t="shared" si="71"/>
        <v>#N/A</v>
      </c>
    </row>
    <row r="63" spans="17:107" x14ac:dyDescent="0.25">
      <c r="Q63" s="58" t="e">
        <f t="shared" si="75"/>
        <v>#N/A</v>
      </c>
      <c r="R63" t="str">
        <f>IF(Worksheet!I58=$S$2,$S$2,IF(Worksheet!I58=$S$3,$S$3,$S$1))</f>
        <v>5502A</v>
      </c>
      <c r="S63" s="59" t="str">
        <f t="shared" si="1"/>
        <v>*</v>
      </c>
      <c r="T63" s="55" t="e">
        <f t="shared" si="50"/>
        <v>#N/A</v>
      </c>
      <c r="U63" s="60">
        <f>IF(Worksheet!S58="%",ABS(Worksheet!Z58),ABS(Worksheet!U58))</f>
        <v>0</v>
      </c>
      <c r="V63" s="127">
        <f>IF(Worksheet!S58="%",Worksheet!AA58,Worksheet!S58)</f>
        <v>0</v>
      </c>
      <c r="W63" s="60" t="str">
        <f>IF(Worksheet!S58="%","",IF(Worksheet!Z58&lt;&gt;"",Worksheet!Z58,""))</f>
        <v/>
      </c>
      <c r="X63" s="60" t="str">
        <f>IF(Worksheet!S58="%","",IF(Worksheet!AA58&lt;&gt;"",Worksheet!AA58,""))</f>
        <v/>
      </c>
      <c r="Y63" s="58" t="str">
        <f t="shared" si="51"/>
        <v/>
      </c>
      <c r="Z63" s="58" t="str">
        <f t="shared" si="52"/>
        <v>0</v>
      </c>
      <c r="AA63" s="58" t="str">
        <f t="shared" si="53"/>
        <v>DC</v>
      </c>
      <c r="AB63" s="58" t="str">
        <f t="shared" si="11"/>
        <v>DC0</v>
      </c>
      <c r="AC63" s="58" t="str">
        <f>IF(Worksheet!H58&lt;&gt;"",Worksheet!H58,"")</f>
        <v/>
      </c>
      <c r="AD63" s="58" t="str">
        <f t="shared" si="49"/>
        <v/>
      </c>
      <c r="AE63" s="109" t="str">
        <f t="shared" si="54"/>
        <v>DC0</v>
      </c>
      <c r="AF63" s="109" t="e">
        <f>HLOOKUP(AE63,$AH$10:AZ63,COUNTIF($AE$7:AE63,"&lt;&gt;"&amp;""),FALSE)</f>
        <v>#N/A</v>
      </c>
      <c r="AG63" s="66" t="e">
        <f t="shared" si="55"/>
        <v>#N/A</v>
      </c>
      <c r="AH63" s="96" t="e">
        <f>VLOOKUP($AG63,INDIRECT(CONCATENATE($CR63,"!",VLOOKUP($CR63,$AG$3:AH$8,AH$2,FALSE))),1,TRUE)</f>
        <v>#N/A</v>
      </c>
      <c r="AI63" s="96" t="e">
        <f>VLOOKUP($AG63,INDIRECT(CONCATENATE($CR63,"!",VLOOKUP($CR63,$AG$3:AI$8,AI$2,FALSE))),1,TRUE)</f>
        <v>#N/A</v>
      </c>
      <c r="AJ63" s="96" t="e">
        <f>VLOOKUP($AG63,INDIRECT(CONCATENATE($CR63,"!",VLOOKUP($CR63,$AG$3:AJ$8,AJ$2,FALSE))),1,TRUE)</f>
        <v>#N/A</v>
      </c>
      <c r="AK63" s="96" t="e">
        <f>VLOOKUP($AG63,INDIRECT(CONCATENATE($CR63,"!",VLOOKUP($CR63,$AG$3:AK$8,AK$2,FALSE))),1,TRUE)</f>
        <v>#N/A</v>
      </c>
      <c r="AL63" s="96" t="e">
        <f>VLOOKUP($AG63,INDIRECT(CONCATENATE($CR63,"!",VLOOKUP($CR63,$AG$3:AL$8,AL$2,FALSE))),1,TRUE)</f>
        <v>#N/A</v>
      </c>
      <c r="AM63" s="96" t="e">
        <f>VLOOKUP($AG63,INDIRECT(CONCATENATE($CR63,"!",VLOOKUP($CR63,$AG$3:AM$8,AM$2,FALSE))),1,TRUE)</f>
        <v>#N/A</v>
      </c>
      <c r="AN63" s="96" t="e">
        <f>VLOOKUP($AG63,INDIRECT(CONCATENATE($CR63,"!",VLOOKUP($CR63,$AG$3:AN$8,AN$2,FALSE))),1,TRUE)</f>
        <v>#N/A</v>
      </c>
      <c r="AO63" s="96" t="e">
        <f>VLOOKUP($AG63,INDIRECT(CONCATENATE($CR63,"!",VLOOKUP($CR63,$AG$3:AO$8,AO$2,FALSE))),1,TRUE)</f>
        <v>#N/A</v>
      </c>
      <c r="AP63" s="96" t="e">
        <f>VLOOKUP($AG63,INDIRECT(CONCATENATE($CR63,"!",VLOOKUP($CR63,$AG$3:AP$8,AP$2,FALSE))),1,TRUE)</f>
        <v>#N/A</v>
      </c>
      <c r="AQ63" s="96" t="e">
        <f>VLOOKUP($AG63,INDIRECT(CONCATENATE($CR63,"!",VLOOKUP($CR63,$AG$3:AQ$8,AQ$2,FALSE))),1,TRUE)</f>
        <v>#N/A</v>
      </c>
      <c r="AR63" s="96" t="e">
        <f>VLOOKUP($AG63,INDIRECT(CONCATENATE($CR63,"!",VLOOKUP($CR63,$AG$3:AR$8,AR$2,FALSE))),1,TRUE)</f>
        <v>#N/A</v>
      </c>
      <c r="AS63" s="96" t="e">
        <f>VLOOKUP($AG63,INDIRECT(CONCATENATE($CR63,"!",VLOOKUP($CR63,$AG$3:AS$8,AS$2,FALSE))),1,TRUE)</f>
        <v>#N/A</v>
      </c>
      <c r="AT63" s="96" t="e">
        <f>VLOOKUP($AG63,INDIRECT(CONCATENATE($CR63,"!",VLOOKUP($CR63,$AG$3:AT$8,AT$2,FALSE))),1,TRUE)</f>
        <v>#N/A</v>
      </c>
      <c r="AU63" s="96"/>
      <c r="AV63" s="96"/>
      <c r="AW63" s="96"/>
      <c r="AX63" s="96"/>
      <c r="AY63" s="96"/>
      <c r="AZ63" s="96"/>
      <c r="BA63" s="62">
        <f t="shared" si="72"/>
        <v>1</v>
      </c>
      <c r="BB63" s="58">
        <f t="shared" si="72"/>
        <v>1</v>
      </c>
      <c r="BC63" s="58">
        <f t="shared" si="73"/>
        <v>1</v>
      </c>
      <c r="BD63" s="58">
        <f t="shared" si="73"/>
        <v>1</v>
      </c>
      <c r="BE63" s="58">
        <f t="shared" si="16"/>
        <v>1</v>
      </c>
      <c r="BF63" s="58">
        <f t="shared" si="17"/>
        <v>1</v>
      </c>
      <c r="BG63" s="58">
        <f t="shared" si="18"/>
        <v>1</v>
      </c>
      <c r="BH63" s="58">
        <f t="shared" si="74"/>
        <v>1</v>
      </c>
      <c r="BI63" s="58">
        <f t="shared" si="74"/>
        <v>1</v>
      </c>
      <c r="BJ63" s="58">
        <f t="shared" si="74"/>
        <v>1</v>
      </c>
      <c r="BK63" s="58">
        <f t="shared" si="74"/>
        <v>1</v>
      </c>
      <c r="BL63" s="58">
        <f t="shared" si="74"/>
        <v>1</v>
      </c>
      <c r="BM63" s="58">
        <f t="shared" si="74"/>
        <v>1</v>
      </c>
      <c r="BU63" s="55" t="e">
        <f>HLOOKUP(AE63,$BA$10:BT63,COUNTIF($AE$7:AE63,"&lt;&gt;"&amp;""),FALSE)</f>
        <v>#N/A</v>
      </c>
      <c r="BV63" s="58">
        <f t="shared" si="19"/>
        <v>1</v>
      </c>
      <c r="BW63" s="55" t="str">
        <f t="shared" si="20"/>
        <v/>
      </c>
      <c r="BX63" s="110" t="str">
        <f>IF(OR(AE63=$BB$10,AE63=$BD$10,AE63=$BK$10,AE63=$BL$10,AE63=$BM$10),VLOOKUP(BW63,INDIRECT(CONCATENATE(CR63,"!",HLOOKUP(AE63,$CU$10:CY63,CZ63,FALSE))),1,TRUE),"")</f>
        <v/>
      </c>
      <c r="BY63" s="96" t="e">
        <f t="shared" si="56"/>
        <v>#N/A</v>
      </c>
      <c r="BZ63" s="96" t="e">
        <f t="shared" si="57"/>
        <v>#N/A</v>
      </c>
      <c r="CA63" s="96" t="e">
        <f t="shared" si="58"/>
        <v>#N/A</v>
      </c>
      <c r="CB63" s="96" t="e">
        <f t="shared" si="59"/>
        <v>#N/A</v>
      </c>
      <c r="CC63" s="96" t="e">
        <f t="shared" si="60"/>
        <v>#VALUE!</v>
      </c>
      <c r="CD63" s="63">
        <f>Worksheet!K58</f>
        <v>0</v>
      </c>
      <c r="CE63" s="63">
        <f>Worksheet!L58</f>
        <v>0</v>
      </c>
      <c r="CF63" s="63">
        <f>Worksheet!M58</f>
        <v>0</v>
      </c>
      <c r="CG63" s="63">
        <f>Worksheet!N58</f>
        <v>0</v>
      </c>
      <c r="CH63" s="63">
        <f>Worksheet!O58</f>
        <v>0</v>
      </c>
      <c r="CI63" s="126" t="e">
        <f t="shared" si="61"/>
        <v>#VALUE!</v>
      </c>
      <c r="CJ63" s="126" t="e">
        <f t="shared" si="62"/>
        <v>#VALUE!</v>
      </c>
      <c r="CK63" s="126" t="e">
        <f t="shared" si="63"/>
        <v>#VALUE!</v>
      </c>
      <c r="CL63" s="126" t="e">
        <f t="shared" si="64"/>
        <v>#VALUE!</v>
      </c>
      <c r="CM63" s="126" t="e">
        <f t="shared" si="65"/>
        <v>#VALUE!</v>
      </c>
      <c r="CN63" s="96" t="e">
        <f t="shared" si="66"/>
        <v>#N/A</v>
      </c>
      <c r="CO63" s="97">
        <f>Worksheet!Q58</f>
        <v>0</v>
      </c>
      <c r="CP63" t="str">
        <f t="shared" si="67"/>
        <v>1</v>
      </c>
      <c r="CQ63" s="108" t="e">
        <f t="shared" si="68"/>
        <v>#N/A</v>
      </c>
      <c r="CR63" t="str">
        <f t="shared" si="34"/>
        <v>Standard1</v>
      </c>
      <c r="CT63" s="104" t="str">
        <f t="shared" si="69"/>
        <v>$B$4:$P$807</v>
      </c>
      <c r="CU63" s="96" t="str">
        <f>VLOOKUP($CR63,$CT$3:CU$8,2,FALSE)</f>
        <v>$I$189:$I$348</v>
      </c>
      <c r="CV63" s="96" t="str">
        <f>VLOOKUP($CR63,$CT$3:CV$8,3,FALSE)</f>
        <v>$I$349:$I$538</v>
      </c>
      <c r="CW63" s="96" t="str">
        <f>VLOOKUP($CR63,$CT$3:CW$8,4,FALSE)</f>
        <v>$I$539:$I$609</v>
      </c>
      <c r="CX63" s="96" t="str">
        <f>VLOOKUP($CR63,$CT$3:CX$8,5,FALSE)</f>
        <v>$I$610:$I$659</v>
      </c>
      <c r="CY63" s="96" t="str">
        <f>VLOOKUP($CR63,$CT$3:CY$8,6,FALSE)</f>
        <v>$I$660:$I$719</v>
      </c>
      <c r="CZ63">
        <f>COUNTIF($CU$10:CU63,"&lt;&gt;"&amp;"")</f>
        <v>54</v>
      </c>
      <c r="DB63" t="str">
        <f t="shared" si="70"/>
        <v/>
      </c>
      <c r="DC63" t="e">
        <f t="shared" si="71"/>
        <v>#N/A</v>
      </c>
    </row>
    <row r="64" spans="17:107" x14ac:dyDescent="0.25">
      <c r="Q64" s="58" t="e">
        <f t="shared" si="75"/>
        <v>#N/A</v>
      </c>
      <c r="R64" t="str">
        <f>IF(Worksheet!I59=$S$2,$S$2,IF(Worksheet!I59=$S$3,$S$3,$S$1))</f>
        <v>5502A</v>
      </c>
      <c r="S64" s="59" t="str">
        <f t="shared" si="1"/>
        <v>*</v>
      </c>
      <c r="T64" s="55" t="e">
        <f t="shared" si="50"/>
        <v>#N/A</v>
      </c>
      <c r="U64" s="60">
        <f>IF(Worksheet!S59="%",ABS(Worksheet!Z59),ABS(Worksheet!U59))</f>
        <v>0</v>
      </c>
      <c r="V64" s="127">
        <f>IF(Worksheet!S59="%",Worksheet!AA59,Worksheet!S59)</f>
        <v>0</v>
      </c>
      <c r="W64" s="60" t="str">
        <f>IF(Worksheet!S59="%","",IF(Worksheet!Z59&lt;&gt;"",Worksheet!Z59,""))</f>
        <v/>
      </c>
      <c r="X64" s="60" t="str">
        <f>IF(Worksheet!S59="%","",IF(Worksheet!AA59&lt;&gt;"",Worksheet!AA59,""))</f>
        <v/>
      </c>
      <c r="Y64" s="58" t="str">
        <f t="shared" si="51"/>
        <v/>
      </c>
      <c r="Z64" s="58" t="str">
        <f t="shared" si="52"/>
        <v>0</v>
      </c>
      <c r="AA64" s="58" t="str">
        <f t="shared" si="53"/>
        <v>DC</v>
      </c>
      <c r="AB64" s="58" t="str">
        <f t="shared" si="11"/>
        <v>DC0</v>
      </c>
      <c r="AC64" s="58" t="str">
        <f>IF(Worksheet!H59&lt;&gt;"",Worksheet!H59,"")</f>
        <v/>
      </c>
      <c r="AD64" s="58" t="str">
        <f t="shared" si="49"/>
        <v/>
      </c>
      <c r="AE64" s="109" t="str">
        <f t="shared" si="54"/>
        <v>DC0</v>
      </c>
      <c r="AF64" s="109" t="e">
        <f>HLOOKUP(AE64,$AH$10:AZ64,COUNTIF($AE$7:AE64,"&lt;&gt;"&amp;""),FALSE)</f>
        <v>#N/A</v>
      </c>
      <c r="AG64" s="66" t="e">
        <f t="shared" si="55"/>
        <v>#N/A</v>
      </c>
      <c r="AH64" s="96" t="e">
        <f>VLOOKUP($AG64,INDIRECT(CONCATENATE($CR64,"!",VLOOKUP($CR64,$AG$3:AH$8,AH$2,FALSE))),1,TRUE)</f>
        <v>#N/A</v>
      </c>
      <c r="AI64" s="96" t="e">
        <f>VLOOKUP($AG64,INDIRECT(CONCATENATE($CR64,"!",VLOOKUP($CR64,$AG$3:AI$8,AI$2,FALSE))),1,TRUE)</f>
        <v>#N/A</v>
      </c>
      <c r="AJ64" s="96" t="e">
        <f>VLOOKUP($AG64,INDIRECT(CONCATENATE($CR64,"!",VLOOKUP($CR64,$AG$3:AJ$8,AJ$2,FALSE))),1,TRUE)</f>
        <v>#N/A</v>
      </c>
      <c r="AK64" s="96" t="e">
        <f>VLOOKUP($AG64,INDIRECT(CONCATENATE($CR64,"!",VLOOKUP($CR64,$AG$3:AK$8,AK$2,FALSE))),1,TRUE)</f>
        <v>#N/A</v>
      </c>
      <c r="AL64" s="96" t="e">
        <f>VLOOKUP($AG64,INDIRECT(CONCATENATE($CR64,"!",VLOOKUP($CR64,$AG$3:AL$8,AL$2,FALSE))),1,TRUE)</f>
        <v>#N/A</v>
      </c>
      <c r="AM64" s="96" t="e">
        <f>VLOOKUP($AG64,INDIRECT(CONCATENATE($CR64,"!",VLOOKUP($CR64,$AG$3:AM$8,AM$2,FALSE))),1,TRUE)</f>
        <v>#N/A</v>
      </c>
      <c r="AN64" s="96" t="e">
        <f>VLOOKUP($AG64,INDIRECT(CONCATENATE($CR64,"!",VLOOKUP($CR64,$AG$3:AN$8,AN$2,FALSE))),1,TRUE)</f>
        <v>#N/A</v>
      </c>
      <c r="AO64" s="96" t="e">
        <f>VLOOKUP($AG64,INDIRECT(CONCATENATE($CR64,"!",VLOOKUP($CR64,$AG$3:AO$8,AO$2,FALSE))),1,TRUE)</f>
        <v>#N/A</v>
      </c>
      <c r="AP64" s="96" t="e">
        <f>VLOOKUP($AG64,INDIRECT(CONCATENATE($CR64,"!",VLOOKUP($CR64,$AG$3:AP$8,AP$2,FALSE))),1,TRUE)</f>
        <v>#N/A</v>
      </c>
      <c r="AQ64" s="96" t="e">
        <f>VLOOKUP($AG64,INDIRECT(CONCATENATE($CR64,"!",VLOOKUP($CR64,$AG$3:AQ$8,AQ$2,FALSE))),1,TRUE)</f>
        <v>#N/A</v>
      </c>
      <c r="AR64" s="96" t="e">
        <f>VLOOKUP($AG64,INDIRECT(CONCATENATE($CR64,"!",VLOOKUP($CR64,$AG$3:AR$8,AR$2,FALSE))),1,TRUE)</f>
        <v>#N/A</v>
      </c>
      <c r="AS64" s="96" t="e">
        <f>VLOOKUP($AG64,INDIRECT(CONCATENATE($CR64,"!",VLOOKUP($CR64,$AG$3:AS$8,AS$2,FALSE))),1,TRUE)</f>
        <v>#N/A</v>
      </c>
      <c r="AT64" s="96" t="e">
        <f>VLOOKUP($AG64,INDIRECT(CONCATENATE($CR64,"!",VLOOKUP($CR64,$AG$3:AT$8,AT$2,FALSE))),1,TRUE)</f>
        <v>#N/A</v>
      </c>
      <c r="AU64" s="96"/>
      <c r="AV64" s="96"/>
      <c r="AW64" s="96"/>
      <c r="AX64" s="96"/>
      <c r="AY64" s="96"/>
      <c r="AZ64" s="96"/>
      <c r="BA64" s="62">
        <f t="shared" si="72"/>
        <v>1</v>
      </c>
      <c r="BB64" s="58">
        <f t="shared" si="72"/>
        <v>1</v>
      </c>
      <c r="BC64" s="58">
        <f t="shared" si="73"/>
        <v>1</v>
      </c>
      <c r="BD64" s="58">
        <f t="shared" si="73"/>
        <v>1</v>
      </c>
      <c r="BE64" s="58">
        <f t="shared" si="16"/>
        <v>1</v>
      </c>
      <c r="BF64" s="58">
        <f t="shared" si="17"/>
        <v>1</v>
      </c>
      <c r="BG64" s="58">
        <f t="shared" si="18"/>
        <v>1</v>
      </c>
      <c r="BH64" s="58">
        <f t="shared" si="74"/>
        <v>1</v>
      </c>
      <c r="BI64" s="58">
        <f t="shared" si="74"/>
        <v>1</v>
      </c>
      <c r="BJ64" s="58">
        <f t="shared" si="74"/>
        <v>1</v>
      </c>
      <c r="BK64" s="58">
        <f t="shared" si="74"/>
        <v>1</v>
      </c>
      <c r="BL64" s="58">
        <f t="shared" si="74"/>
        <v>1</v>
      </c>
      <c r="BM64" s="58">
        <f t="shared" si="74"/>
        <v>1</v>
      </c>
      <c r="BU64" s="55" t="e">
        <f>HLOOKUP(AE64,$BA$10:BT64,COUNTIF($AE$7:AE64,"&lt;&gt;"&amp;""),FALSE)</f>
        <v>#N/A</v>
      </c>
      <c r="BV64" s="58">
        <f t="shared" si="19"/>
        <v>1</v>
      </c>
      <c r="BW64" s="55" t="str">
        <f t="shared" si="20"/>
        <v/>
      </c>
      <c r="BX64" s="110" t="str">
        <f>IF(OR(AE64=$BB$10,AE64=$BD$10,AE64=$BK$10,AE64=$BL$10,AE64=$BM$10),VLOOKUP(BW64,INDIRECT(CONCATENATE(CR64,"!",HLOOKUP(AE64,$CU$10:CY64,CZ64,FALSE))),1,TRUE),"")</f>
        <v/>
      </c>
      <c r="BY64" s="96" t="e">
        <f t="shared" si="56"/>
        <v>#N/A</v>
      </c>
      <c r="BZ64" s="96" t="e">
        <f t="shared" si="57"/>
        <v>#N/A</v>
      </c>
      <c r="CA64" s="96" t="e">
        <f t="shared" si="58"/>
        <v>#N/A</v>
      </c>
      <c r="CB64" s="96" t="e">
        <f t="shared" si="59"/>
        <v>#N/A</v>
      </c>
      <c r="CC64" s="96" t="e">
        <f t="shared" si="60"/>
        <v>#VALUE!</v>
      </c>
      <c r="CD64" s="63">
        <f>Worksheet!K59</f>
        <v>0</v>
      </c>
      <c r="CE64" s="63">
        <f>Worksheet!L59</f>
        <v>0</v>
      </c>
      <c r="CF64" s="63">
        <f>Worksheet!M59</f>
        <v>0</v>
      </c>
      <c r="CG64" s="63">
        <f>Worksheet!N59</f>
        <v>0</v>
      </c>
      <c r="CH64" s="63">
        <f>Worksheet!O59</f>
        <v>0</v>
      </c>
      <c r="CI64" s="126" t="e">
        <f t="shared" si="61"/>
        <v>#VALUE!</v>
      </c>
      <c r="CJ64" s="126" t="e">
        <f t="shared" si="62"/>
        <v>#VALUE!</v>
      </c>
      <c r="CK64" s="126" t="e">
        <f t="shared" si="63"/>
        <v>#VALUE!</v>
      </c>
      <c r="CL64" s="126" t="e">
        <f t="shared" si="64"/>
        <v>#VALUE!</v>
      </c>
      <c r="CM64" s="126" t="e">
        <f t="shared" si="65"/>
        <v>#VALUE!</v>
      </c>
      <c r="CN64" s="96" t="e">
        <f t="shared" si="66"/>
        <v>#N/A</v>
      </c>
      <c r="CO64" s="97">
        <f>Worksheet!Q59</f>
        <v>0</v>
      </c>
      <c r="CP64" t="str">
        <f t="shared" si="67"/>
        <v>1</v>
      </c>
      <c r="CQ64" s="108" t="e">
        <f t="shared" si="68"/>
        <v>#N/A</v>
      </c>
      <c r="CR64" t="str">
        <f t="shared" si="34"/>
        <v>Standard1</v>
      </c>
      <c r="CT64" s="104" t="str">
        <f t="shared" si="69"/>
        <v>$B$4:$P$807</v>
      </c>
      <c r="CU64" s="96" t="str">
        <f>VLOOKUP($CR64,$CT$3:CU$8,2,FALSE)</f>
        <v>$I$189:$I$348</v>
      </c>
      <c r="CV64" s="96" t="str">
        <f>VLOOKUP($CR64,$CT$3:CV$8,3,FALSE)</f>
        <v>$I$349:$I$538</v>
      </c>
      <c r="CW64" s="96" t="str">
        <f>VLOOKUP($CR64,$CT$3:CW$8,4,FALSE)</f>
        <v>$I$539:$I$609</v>
      </c>
      <c r="CX64" s="96" t="str">
        <f>VLOOKUP($CR64,$CT$3:CX$8,5,FALSE)</f>
        <v>$I$610:$I$659</v>
      </c>
      <c r="CY64" s="96" t="str">
        <f>VLOOKUP($CR64,$CT$3:CY$8,6,FALSE)</f>
        <v>$I$660:$I$719</v>
      </c>
      <c r="CZ64">
        <f>COUNTIF($CU$10:CU64,"&lt;&gt;"&amp;"")</f>
        <v>55</v>
      </c>
      <c r="DB64" t="str">
        <f t="shared" si="70"/>
        <v/>
      </c>
      <c r="DC64" t="e">
        <f t="shared" si="71"/>
        <v>#N/A</v>
      </c>
    </row>
    <row r="65" spans="17:107" x14ac:dyDescent="0.25">
      <c r="Q65" s="58" t="e">
        <f t="shared" si="75"/>
        <v>#N/A</v>
      </c>
      <c r="R65" t="str">
        <f>IF(Worksheet!I60=$S$2,$S$2,IF(Worksheet!I60=$S$3,$S$3,$S$1))</f>
        <v>5502A</v>
      </c>
      <c r="S65" s="59" t="str">
        <f t="shared" si="1"/>
        <v>*</v>
      </c>
      <c r="T65" s="55" t="e">
        <f t="shared" si="50"/>
        <v>#N/A</v>
      </c>
      <c r="U65" s="60">
        <f>IF(Worksheet!S60="%",ABS(Worksheet!Z60),ABS(Worksheet!U60))</f>
        <v>0</v>
      </c>
      <c r="V65" s="127">
        <f>IF(Worksheet!S60="%",Worksheet!AA60,Worksheet!S60)</f>
        <v>0</v>
      </c>
      <c r="W65" s="60" t="str">
        <f>IF(Worksheet!S60="%","",IF(Worksheet!Z60&lt;&gt;"",Worksheet!Z60,""))</f>
        <v/>
      </c>
      <c r="X65" s="60" t="str">
        <f>IF(Worksheet!S60="%","",IF(Worksheet!AA60&lt;&gt;"",Worksheet!AA60,""))</f>
        <v/>
      </c>
      <c r="Y65" s="58" t="str">
        <f t="shared" si="51"/>
        <v/>
      </c>
      <c r="Z65" s="58" t="str">
        <f t="shared" si="52"/>
        <v>0</v>
      </c>
      <c r="AA65" s="58" t="str">
        <f t="shared" si="53"/>
        <v>DC</v>
      </c>
      <c r="AB65" s="58" t="str">
        <f t="shared" si="11"/>
        <v>DC0</v>
      </c>
      <c r="AC65" s="58" t="str">
        <f>IF(Worksheet!H60&lt;&gt;"",Worksheet!H60,"")</f>
        <v/>
      </c>
      <c r="AD65" s="58" t="str">
        <f t="shared" si="49"/>
        <v/>
      </c>
      <c r="AE65" s="109" t="str">
        <f t="shared" si="54"/>
        <v>DC0</v>
      </c>
      <c r="AF65" s="109" t="e">
        <f>HLOOKUP(AE65,$AH$10:AZ65,COUNTIF($AE$7:AE65,"&lt;&gt;"&amp;""),FALSE)</f>
        <v>#N/A</v>
      </c>
      <c r="AG65" s="66" t="e">
        <f t="shared" si="55"/>
        <v>#N/A</v>
      </c>
      <c r="AH65" s="96" t="e">
        <f>VLOOKUP($AG65,INDIRECT(CONCATENATE($CR65,"!",VLOOKUP($CR65,$AG$3:AH$8,AH$2,FALSE))),1,TRUE)</f>
        <v>#N/A</v>
      </c>
      <c r="AI65" s="96" t="e">
        <f>VLOOKUP($AG65,INDIRECT(CONCATENATE($CR65,"!",VLOOKUP($CR65,$AG$3:AI$8,AI$2,FALSE))),1,TRUE)</f>
        <v>#N/A</v>
      </c>
      <c r="AJ65" s="96" t="e">
        <f>VLOOKUP($AG65,INDIRECT(CONCATENATE($CR65,"!",VLOOKUP($CR65,$AG$3:AJ$8,AJ$2,FALSE))),1,TRUE)</f>
        <v>#N/A</v>
      </c>
      <c r="AK65" s="96" t="e">
        <f>VLOOKUP($AG65,INDIRECT(CONCATENATE($CR65,"!",VLOOKUP($CR65,$AG$3:AK$8,AK$2,FALSE))),1,TRUE)</f>
        <v>#N/A</v>
      </c>
      <c r="AL65" s="96" t="e">
        <f>VLOOKUP($AG65,INDIRECT(CONCATENATE($CR65,"!",VLOOKUP($CR65,$AG$3:AL$8,AL$2,FALSE))),1,TRUE)</f>
        <v>#N/A</v>
      </c>
      <c r="AM65" s="96" t="e">
        <f>VLOOKUP($AG65,INDIRECT(CONCATENATE($CR65,"!",VLOOKUP($CR65,$AG$3:AM$8,AM$2,FALSE))),1,TRUE)</f>
        <v>#N/A</v>
      </c>
      <c r="AN65" s="96" t="e">
        <f>VLOOKUP($AG65,INDIRECT(CONCATENATE($CR65,"!",VLOOKUP($CR65,$AG$3:AN$8,AN$2,FALSE))),1,TRUE)</f>
        <v>#N/A</v>
      </c>
      <c r="AO65" s="96" t="e">
        <f>VLOOKUP($AG65,INDIRECT(CONCATENATE($CR65,"!",VLOOKUP($CR65,$AG$3:AO$8,AO$2,FALSE))),1,TRUE)</f>
        <v>#N/A</v>
      </c>
      <c r="AP65" s="96" t="e">
        <f>VLOOKUP($AG65,INDIRECT(CONCATENATE($CR65,"!",VLOOKUP($CR65,$AG$3:AP$8,AP$2,FALSE))),1,TRUE)</f>
        <v>#N/A</v>
      </c>
      <c r="AQ65" s="96" t="e">
        <f>VLOOKUP($AG65,INDIRECT(CONCATENATE($CR65,"!",VLOOKUP($CR65,$AG$3:AQ$8,AQ$2,FALSE))),1,TRUE)</f>
        <v>#N/A</v>
      </c>
      <c r="AR65" s="96" t="e">
        <f>VLOOKUP($AG65,INDIRECT(CONCATENATE($CR65,"!",VLOOKUP($CR65,$AG$3:AR$8,AR$2,FALSE))),1,TRUE)</f>
        <v>#N/A</v>
      </c>
      <c r="AS65" s="96" t="e">
        <f>VLOOKUP($AG65,INDIRECT(CONCATENATE($CR65,"!",VLOOKUP($CR65,$AG$3:AS$8,AS$2,FALSE))),1,TRUE)</f>
        <v>#N/A</v>
      </c>
      <c r="AT65" s="96" t="e">
        <f>VLOOKUP($AG65,INDIRECT(CONCATENATE($CR65,"!",VLOOKUP($CR65,$AG$3:AT$8,AT$2,FALSE))),1,TRUE)</f>
        <v>#N/A</v>
      </c>
      <c r="AU65" s="96"/>
      <c r="AV65" s="96"/>
      <c r="AW65" s="96"/>
      <c r="AX65" s="96"/>
      <c r="AY65" s="96"/>
      <c r="AZ65" s="96"/>
      <c r="BA65" s="62">
        <f t="shared" si="72"/>
        <v>1</v>
      </c>
      <c r="BB65" s="58">
        <f t="shared" si="72"/>
        <v>1</v>
      </c>
      <c r="BC65" s="58">
        <f t="shared" si="73"/>
        <v>1</v>
      </c>
      <c r="BD65" s="58">
        <f t="shared" si="73"/>
        <v>1</v>
      </c>
      <c r="BE65" s="58">
        <f t="shared" si="16"/>
        <v>1</v>
      </c>
      <c r="BF65" s="58">
        <f t="shared" si="17"/>
        <v>1</v>
      </c>
      <c r="BG65" s="58">
        <f t="shared" si="18"/>
        <v>1</v>
      </c>
      <c r="BH65" s="58">
        <f t="shared" si="74"/>
        <v>1</v>
      </c>
      <c r="BI65" s="58">
        <f t="shared" si="74"/>
        <v>1</v>
      </c>
      <c r="BJ65" s="58">
        <f t="shared" si="74"/>
        <v>1</v>
      </c>
      <c r="BK65" s="58">
        <f t="shared" si="74"/>
        <v>1</v>
      </c>
      <c r="BL65" s="58">
        <f t="shared" si="74"/>
        <v>1</v>
      </c>
      <c r="BM65" s="58">
        <f t="shared" si="74"/>
        <v>1</v>
      </c>
      <c r="BU65" s="55" t="e">
        <f>HLOOKUP(AE65,$BA$10:BT65,COUNTIF($AE$7:AE65,"&lt;&gt;"&amp;""),FALSE)</f>
        <v>#N/A</v>
      </c>
      <c r="BV65" s="58">
        <f t="shared" si="19"/>
        <v>1</v>
      </c>
      <c r="BW65" s="55" t="str">
        <f t="shared" si="20"/>
        <v/>
      </c>
      <c r="BX65" s="110" t="str">
        <f>IF(OR(AE65=$BB$10,AE65=$BD$10,AE65=$BK$10,AE65=$BL$10,AE65=$BM$10),VLOOKUP(BW65,INDIRECT(CONCATENATE(CR65,"!",HLOOKUP(AE65,$CU$10:CY65,CZ65,FALSE))),1,TRUE),"")</f>
        <v/>
      </c>
      <c r="BY65" s="96" t="e">
        <f t="shared" si="56"/>
        <v>#N/A</v>
      </c>
      <c r="BZ65" s="96" t="e">
        <f t="shared" si="57"/>
        <v>#N/A</v>
      </c>
      <c r="CA65" s="96" t="e">
        <f t="shared" si="58"/>
        <v>#N/A</v>
      </c>
      <c r="CB65" s="96" t="e">
        <f t="shared" si="59"/>
        <v>#N/A</v>
      </c>
      <c r="CC65" s="96" t="e">
        <f t="shared" si="60"/>
        <v>#VALUE!</v>
      </c>
      <c r="CD65" s="63">
        <f>Worksheet!K60</f>
        <v>0</v>
      </c>
      <c r="CE65" s="63">
        <f>Worksheet!L60</f>
        <v>0</v>
      </c>
      <c r="CF65" s="63">
        <f>Worksheet!M60</f>
        <v>0</v>
      </c>
      <c r="CG65" s="63">
        <f>Worksheet!N60</f>
        <v>0</v>
      </c>
      <c r="CH65" s="63">
        <f>Worksheet!O60</f>
        <v>0</v>
      </c>
      <c r="CI65" s="126" t="e">
        <f t="shared" si="61"/>
        <v>#VALUE!</v>
      </c>
      <c r="CJ65" s="126" t="e">
        <f t="shared" si="62"/>
        <v>#VALUE!</v>
      </c>
      <c r="CK65" s="126" t="e">
        <f t="shared" si="63"/>
        <v>#VALUE!</v>
      </c>
      <c r="CL65" s="126" t="e">
        <f t="shared" si="64"/>
        <v>#VALUE!</v>
      </c>
      <c r="CM65" s="126" t="e">
        <f t="shared" si="65"/>
        <v>#VALUE!</v>
      </c>
      <c r="CN65" s="96" t="e">
        <f t="shared" si="66"/>
        <v>#N/A</v>
      </c>
      <c r="CO65" s="97">
        <f>Worksheet!Q60</f>
        <v>0</v>
      </c>
      <c r="CP65" t="str">
        <f t="shared" si="67"/>
        <v>1</v>
      </c>
      <c r="CQ65" s="108" t="e">
        <f t="shared" si="68"/>
        <v>#N/A</v>
      </c>
      <c r="CR65" t="str">
        <f t="shared" si="34"/>
        <v>Standard1</v>
      </c>
      <c r="CT65" s="104" t="str">
        <f t="shared" si="69"/>
        <v>$B$4:$P$807</v>
      </c>
      <c r="CU65" s="96" t="str">
        <f>VLOOKUP($CR65,$CT$3:CU$8,2,FALSE)</f>
        <v>$I$189:$I$348</v>
      </c>
      <c r="CV65" s="96" t="str">
        <f>VLOOKUP($CR65,$CT$3:CV$8,3,FALSE)</f>
        <v>$I$349:$I$538</v>
      </c>
      <c r="CW65" s="96" t="str">
        <f>VLOOKUP($CR65,$CT$3:CW$8,4,FALSE)</f>
        <v>$I$539:$I$609</v>
      </c>
      <c r="CX65" s="96" t="str">
        <f>VLOOKUP($CR65,$CT$3:CX$8,5,FALSE)</f>
        <v>$I$610:$I$659</v>
      </c>
      <c r="CY65" s="96" t="str">
        <f>VLOOKUP($CR65,$CT$3:CY$8,6,FALSE)</f>
        <v>$I$660:$I$719</v>
      </c>
      <c r="CZ65">
        <f>COUNTIF($CU$10:CU65,"&lt;&gt;"&amp;"")</f>
        <v>56</v>
      </c>
      <c r="DB65" t="str">
        <f t="shared" si="70"/>
        <v/>
      </c>
      <c r="DC65" t="e">
        <f t="shared" si="71"/>
        <v>#N/A</v>
      </c>
    </row>
    <row r="66" spans="17:107" x14ac:dyDescent="0.25">
      <c r="Q66" s="58" t="e">
        <f t="shared" si="75"/>
        <v>#N/A</v>
      </c>
      <c r="R66" t="str">
        <f>IF(Worksheet!I61=$S$2,$S$2,IF(Worksheet!I61=$S$3,$S$3,$S$1))</f>
        <v>5502A</v>
      </c>
      <c r="S66" s="59" t="str">
        <f t="shared" si="1"/>
        <v>*</v>
      </c>
      <c r="T66" s="55" t="e">
        <f t="shared" si="50"/>
        <v>#N/A</v>
      </c>
      <c r="U66" s="60">
        <f>IF(Worksheet!S61="%",ABS(Worksheet!Z61),ABS(Worksheet!U61))</f>
        <v>0</v>
      </c>
      <c r="V66" s="127">
        <f>IF(Worksheet!S61="%",Worksheet!AA61,Worksheet!S61)</f>
        <v>0</v>
      </c>
      <c r="W66" s="60" t="str">
        <f>IF(Worksheet!S61="%","",IF(Worksheet!Z61&lt;&gt;"",Worksheet!Z61,""))</f>
        <v/>
      </c>
      <c r="X66" s="60" t="str">
        <f>IF(Worksheet!S61="%","",IF(Worksheet!AA61&lt;&gt;"",Worksheet!AA61,""))</f>
        <v/>
      </c>
      <c r="Y66" s="58" t="str">
        <f t="shared" si="51"/>
        <v/>
      </c>
      <c r="Z66" s="58" t="str">
        <f t="shared" si="52"/>
        <v>0</v>
      </c>
      <c r="AA66" s="58" t="str">
        <f t="shared" si="53"/>
        <v>DC</v>
      </c>
      <c r="AB66" s="58" t="str">
        <f t="shared" si="11"/>
        <v>DC0</v>
      </c>
      <c r="AC66" s="58" t="str">
        <f>IF(Worksheet!H61&lt;&gt;"",Worksheet!H61,"")</f>
        <v/>
      </c>
      <c r="AD66" s="58" t="str">
        <f t="shared" si="49"/>
        <v/>
      </c>
      <c r="AE66" s="109" t="str">
        <f t="shared" si="54"/>
        <v>DC0</v>
      </c>
      <c r="AF66" s="109" t="e">
        <f>HLOOKUP(AE66,$AH$10:AZ66,COUNTIF($AE$7:AE66,"&lt;&gt;"&amp;""),FALSE)</f>
        <v>#N/A</v>
      </c>
      <c r="AG66" s="66" t="e">
        <f t="shared" si="55"/>
        <v>#N/A</v>
      </c>
      <c r="AH66" s="96" t="e">
        <f>VLOOKUP($AG66,INDIRECT(CONCATENATE($CR66,"!",VLOOKUP($CR66,$AG$3:AH$8,AH$2,FALSE))),1,TRUE)</f>
        <v>#N/A</v>
      </c>
      <c r="AI66" s="96" t="e">
        <f>VLOOKUP($AG66,INDIRECT(CONCATENATE($CR66,"!",VLOOKUP($CR66,$AG$3:AI$8,AI$2,FALSE))),1,TRUE)</f>
        <v>#N/A</v>
      </c>
      <c r="AJ66" s="96" t="e">
        <f>VLOOKUP($AG66,INDIRECT(CONCATENATE($CR66,"!",VLOOKUP($CR66,$AG$3:AJ$8,AJ$2,FALSE))),1,TRUE)</f>
        <v>#N/A</v>
      </c>
      <c r="AK66" s="96" t="e">
        <f>VLOOKUP($AG66,INDIRECT(CONCATENATE($CR66,"!",VLOOKUP($CR66,$AG$3:AK$8,AK$2,FALSE))),1,TRUE)</f>
        <v>#N/A</v>
      </c>
      <c r="AL66" s="96" t="e">
        <f>VLOOKUP($AG66,INDIRECT(CONCATENATE($CR66,"!",VLOOKUP($CR66,$AG$3:AL$8,AL$2,FALSE))),1,TRUE)</f>
        <v>#N/A</v>
      </c>
      <c r="AM66" s="96" t="e">
        <f>VLOOKUP($AG66,INDIRECT(CONCATENATE($CR66,"!",VLOOKUP($CR66,$AG$3:AM$8,AM$2,FALSE))),1,TRUE)</f>
        <v>#N/A</v>
      </c>
      <c r="AN66" s="96" t="e">
        <f>VLOOKUP($AG66,INDIRECT(CONCATENATE($CR66,"!",VLOOKUP($CR66,$AG$3:AN$8,AN$2,FALSE))),1,TRUE)</f>
        <v>#N/A</v>
      </c>
      <c r="AO66" s="96" t="e">
        <f>VLOOKUP($AG66,INDIRECT(CONCATENATE($CR66,"!",VLOOKUP($CR66,$AG$3:AO$8,AO$2,FALSE))),1,TRUE)</f>
        <v>#N/A</v>
      </c>
      <c r="AP66" s="96" t="e">
        <f>VLOOKUP($AG66,INDIRECT(CONCATENATE($CR66,"!",VLOOKUP($CR66,$AG$3:AP$8,AP$2,FALSE))),1,TRUE)</f>
        <v>#N/A</v>
      </c>
      <c r="AQ66" s="96" t="e">
        <f>VLOOKUP($AG66,INDIRECT(CONCATENATE($CR66,"!",VLOOKUP($CR66,$AG$3:AQ$8,AQ$2,FALSE))),1,TRUE)</f>
        <v>#N/A</v>
      </c>
      <c r="AR66" s="96" t="e">
        <f>VLOOKUP($AG66,INDIRECT(CONCATENATE($CR66,"!",VLOOKUP($CR66,$AG$3:AR$8,AR$2,FALSE))),1,TRUE)</f>
        <v>#N/A</v>
      </c>
      <c r="AS66" s="96" t="e">
        <f>VLOOKUP($AG66,INDIRECT(CONCATENATE($CR66,"!",VLOOKUP($CR66,$AG$3:AS$8,AS$2,FALSE))),1,TRUE)</f>
        <v>#N/A</v>
      </c>
      <c r="AT66" s="96" t="e">
        <f>VLOOKUP($AG66,INDIRECT(CONCATENATE($CR66,"!",VLOOKUP($CR66,$AG$3:AT$8,AT$2,FALSE))),1,TRUE)</f>
        <v>#N/A</v>
      </c>
      <c r="AU66" s="96"/>
      <c r="AV66" s="96"/>
      <c r="AW66" s="96"/>
      <c r="AX66" s="96"/>
      <c r="AY66" s="96"/>
      <c r="AZ66" s="96"/>
      <c r="BA66" s="62">
        <f t="shared" si="72"/>
        <v>1</v>
      </c>
      <c r="BB66" s="58">
        <f t="shared" si="72"/>
        <v>1</v>
      </c>
      <c r="BC66" s="58">
        <f t="shared" si="73"/>
        <v>1</v>
      </c>
      <c r="BD66" s="58">
        <f t="shared" si="73"/>
        <v>1</v>
      </c>
      <c r="BE66" s="58">
        <f t="shared" si="16"/>
        <v>1</v>
      </c>
      <c r="BF66" s="58">
        <f t="shared" si="17"/>
        <v>1</v>
      </c>
      <c r="BG66" s="58">
        <f t="shared" si="18"/>
        <v>1</v>
      </c>
      <c r="BH66" s="58">
        <f t="shared" si="74"/>
        <v>1</v>
      </c>
      <c r="BI66" s="58">
        <f t="shared" si="74"/>
        <v>1</v>
      </c>
      <c r="BJ66" s="58">
        <f t="shared" si="74"/>
        <v>1</v>
      </c>
      <c r="BK66" s="58">
        <f t="shared" si="74"/>
        <v>1</v>
      </c>
      <c r="BL66" s="58">
        <f t="shared" si="74"/>
        <v>1</v>
      </c>
      <c r="BM66" s="58">
        <f t="shared" si="74"/>
        <v>1</v>
      </c>
      <c r="BU66" s="55" t="e">
        <f>HLOOKUP(AE66,$BA$10:BT66,COUNTIF($AE$7:AE66,"&lt;&gt;"&amp;""),FALSE)</f>
        <v>#N/A</v>
      </c>
      <c r="BV66" s="58">
        <f t="shared" si="19"/>
        <v>1</v>
      </c>
      <c r="BW66" s="55" t="str">
        <f t="shared" si="20"/>
        <v/>
      </c>
      <c r="BX66" s="110" t="str">
        <f>IF(OR(AE66=$BB$10,AE66=$BD$10,AE66=$BK$10,AE66=$BL$10,AE66=$BM$10),VLOOKUP(BW66,INDIRECT(CONCATENATE(CR66,"!",HLOOKUP(AE66,$CU$10:CY66,CZ66,FALSE))),1,TRUE),"")</f>
        <v/>
      </c>
      <c r="BY66" s="96" t="e">
        <f t="shared" si="56"/>
        <v>#N/A</v>
      </c>
      <c r="BZ66" s="96" t="e">
        <f t="shared" si="57"/>
        <v>#N/A</v>
      </c>
      <c r="CA66" s="96" t="e">
        <f t="shared" si="58"/>
        <v>#N/A</v>
      </c>
      <c r="CB66" s="96" t="e">
        <f t="shared" si="59"/>
        <v>#N/A</v>
      </c>
      <c r="CC66" s="96" t="e">
        <f t="shared" si="60"/>
        <v>#VALUE!</v>
      </c>
      <c r="CD66" s="63">
        <f>Worksheet!K61</f>
        <v>0</v>
      </c>
      <c r="CE66" s="63">
        <f>Worksheet!L61</f>
        <v>0</v>
      </c>
      <c r="CF66" s="63">
        <f>Worksheet!M61</f>
        <v>0</v>
      </c>
      <c r="CG66" s="63">
        <f>Worksheet!N61</f>
        <v>0</v>
      </c>
      <c r="CH66" s="63">
        <f>Worksheet!O61</f>
        <v>0</v>
      </c>
      <c r="CI66" s="126" t="e">
        <f t="shared" si="61"/>
        <v>#VALUE!</v>
      </c>
      <c r="CJ66" s="126" t="e">
        <f t="shared" si="62"/>
        <v>#VALUE!</v>
      </c>
      <c r="CK66" s="126" t="e">
        <f t="shared" si="63"/>
        <v>#VALUE!</v>
      </c>
      <c r="CL66" s="126" t="e">
        <f t="shared" si="64"/>
        <v>#VALUE!</v>
      </c>
      <c r="CM66" s="126" t="e">
        <f t="shared" si="65"/>
        <v>#VALUE!</v>
      </c>
      <c r="CN66" s="96" t="e">
        <f t="shared" si="66"/>
        <v>#N/A</v>
      </c>
      <c r="CO66" s="97">
        <f>Worksheet!Q61</f>
        <v>0</v>
      </c>
      <c r="CP66" t="str">
        <f t="shared" si="67"/>
        <v>1</v>
      </c>
      <c r="CQ66" s="108" t="e">
        <f t="shared" si="68"/>
        <v>#N/A</v>
      </c>
      <c r="CR66" t="str">
        <f t="shared" si="34"/>
        <v>Standard1</v>
      </c>
      <c r="CT66" s="104" t="str">
        <f t="shared" si="69"/>
        <v>$B$4:$P$807</v>
      </c>
      <c r="CU66" s="96" t="str">
        <f>VLOOKUP($CR66,$CT$3:CU$8,2,FALSE)</f>
        <v>$I$189:$I$348</v>
      </c>
      <c r="CV66" s="96" t="str">
        <f>VLOOKUP($CR66,$CT$3:CV$8,3,FALSE)</f>
        <v>$I$349:$I$538</v>
      </c>
      <c r="CW66" s="96" t="str">
        <f>VLOOKUP($CR66,$CT$3:CW$8,4,FALSE)</f>
        <v>$I$539:$I$609</v>
      </c>
      <c r="CX66" s="96" t="str">
        <f>VLOOKUP($CR66,$CT$3:CX$8,5,FALSE)</f>
        <v>$I$610:$I$659</v>
      </c>
      <c r="CY66" s="96" t="str">
        <f>VLOOKUP($CR66,$CT$3:CY$8,6,FALSE)</f>
        <v>$I$660:$I$719</v>
      </c>
      <c r="CZ66">
        <f>COUNTIF($CU$10:CU66,"&lt;&gt;"&amp;"")</f>
        <v>57</v>
      </c>
      <c r="DB66" t="str">
        <f t="shared" si="70"/>
        <v/>
      </c>
      <c r="DC66" t="e">
        <f t="shared" si="71"/>
        <v>#N/A</v>
      </c>
    </row>
    <row r="67" spans="17:107" x14ac:dyDescent="0.25">
      <c r="Q67" s="58" t="e">
        <f t="shared" si="75"/>
        <v>#N/A</v>
      </c>
      <c r="R67" t="str">
        <f>IF(Worksheet!I62=$S$2,$S$2,IF(Worksheet!I62=$S$3,$S$3,$S$1))</f>
        <v>5502A</v>
      </c>
      <c r="S67" s="59" t="str">
        <f t="shared" si="1"/>
        <v>*</v>
      </c>
      <c r="T67" s="55" t="e">
        <f t="shared" si="50"/>
        <v>#N/A</v>
      </c>
      <c r="U67" s="60">
        <f>IF(Worksheet!S62="%",ABS(Worksheet!Z62),ABS(Worksheet!U62))</f>
        <v>0</v>
      </c>
      <c r="V67" s="127">
        <f>IF(Worksheet!S62="%",Worksheet!AA62,Worksheet!S62)</f>
        <v>0</v>
      </c>
      <c r="W67" s="60" t="str">
        <f>IF(Worksheet!S62="%","",IF(Worksheet!Z62&lt;&gt;"",Worksheet!Z62,""))</f>
        <v/>
      </c>
      <c r="X67" s="60" t="str">
        <f>IF(Worksheet!S62="%","",IF(Worksheet!AA62&lt;&gt;"",Worksheet!AA62,""))</f>
        <v/>
      </c>
      <c r="Y67" s="58" t="str">
        <f t="shared" si="51"/>
        <v/>
      </c>
      <c r="Z67" s="58" t="str">
        <f t="shared" si="52"/>
        <v>0</v>
      </c>
      <c r="AA67" s="58" t="str">
        <f t="shared" si="53"/>
        <v>DC</v>
      </c>
      <c r="AB67" s="58" t="str">
        <f t="shared" si="11"/>
        <v>DC0</v>
      </c>
      <c r="AC67" s="58" t="str">
        <f>IF(Worksheet!H62&lt;&gt;"",Worksheet!H62,"")</f>
        <v/>
      </c>
      <c r="AD67" s="58" t="str">
        <f t="shared" si="49"/>
        <v/>
      </c>
      <c r="AE67" s="109" t="str">
        <f t="shared" si="54"/>
        <v>DC0</v>
      </c>
      <c r="AF67" s="109" t="e">
        <f>HLOOKUP(AE67,$AH$10:AZ67,COUNTIF($AE$7:AE67,"&lt;&gt;"&amp;""),FALSE)</f>
        <v>#N/A</v>
      </c>
      <c r="AG67" s="66" t="e">
        <f t="shared" si="55"/>
        <v>#N/A</v>
      </c>
      <c r="AH67" s="96" t="e">
        <f>VLOOKUP($AG67,INDIRECT(CONCATENATE($CR67,"!",VLOOKUP($CR67,$AG$3:AH$8,AH$2,FALSE))),1,TRUE)</f>
        <v>#N/A</v>
      </c>
      <c r="AI67" s="96" t="e">
        <f>VLOOKUP($AG67,INDIRECT(CONCATENATE($CR67,"!",VLOOKUP($CR67,$AG$3:AI$8,AI$2,FALSE))),1,TRUE)</f>
        <v>#N/A</v>
      </c>
      <c r="AJ67" s="96" t="e">
        <f>VLOOKUP($AG67,INDIRECT(CONCATENATE($CR67,"!",VLOOKUP($CR67,$AG$3:AJ$8,AJ$2,FALSE))),1,TRUE)</f>
        <v>#N/A</v>
      </c>
      <c r="AK67" s="96" t="e">
        <f>VLOOKUP($AG67,INDIRECT(CONCATENATE($CR67,"!",VLOOKUP($CR67,$AG$3:AK$8,AK$2,FALSE))),1,TRUE)</f>
        <v>#N/A</v>
      </c>
      <c r="AL67" s="96" t="e">
        <f>VLOOKUP($AG67,INDIRECT(CONCATENATE($CR67,"!",VLOOKUP($CR67,$AG$3:AL$8,AL$2,FALSE))),1,TRUE)</f>
        <v>#N/A</v>
      </c>
      <c r="AM67" s="96" t="e">
        <f>VLOOKUP($AG67,INDIRECT(CONCATENATE($CR67,"!",VLOOKUP($CR67,$AG$3:AM$8,AM$2,FALSE))),1,TRUE)</f>
        <v>#N/A</v>
      </c>
      <c r="AN67" s="96" t="e">
        <f>VLOOKUP($AG67,INDIRECT(CONCATENATE($CR67,"!",VLOOKUP($CR67,$AG$3:AN$8,AN$2,FALSE))),1,TRUE)</f>
        <v>#N/A</v>
      </c>
      <c r="AO67" s="96" t="e">
        <f>VLOOKUP($AG67,INDIRECT(CONCATENATE($CR67,"!",VLOOKUP($CR67,$AG$3:AO$8,AO$2,FALSE))),1,TRUE)</f>
        <v>#N/A</v>
      </c>
      <c r="AP67" s="96" t="e">
        <f>VLOOKUP($AG67,INDIRECT(CONCATENATE($CR67,"!",VLOOKUP($CR67,$AG$3:AP$8,AP$2,FALSE))),1,TRUE)</f>
        <v>#N/A</v>
      </c>
      <c r="AQ67" s="96" t="e">
        <f>VLOOKUP($AG67,INDIRECT(CONCATENATE($CR67,"!",VLOOKUP($CR67,$AG$3:AQ$8,AQ$2,FALSE))),1,TRUE)</f>
        <v>#N/A</v>
      </c>
      <c r="AR67" s="96" t="e">
        <f>VLOOKUP($AG67,INDIRECT(CONCATENATE($CR67,"!",VLOOKUP($CR67,$AG$3:AR$8,AR$2,FALSE))),1,TRUE)</f>
        <v>#N/A</v>
      </c>
      <c r="AS67" s="96" t="e">
        <f>VLOOKUP($AG67,INDIRECT(CONCATENATE($CR67,"!",VLOOKUP($CR67,$AG$3:AS$8,AS$2,FALSE))),1,TRUE)</f>
        <v>#N/A</v>
      </c>
      <c r="AT67" s="96" t="e">
        <f>VLOOKUP($AG67,INDIRECT(CONCATENATE($CR67,"!",VLOOKUP($CR67,$AG$3:AT$8,AT$2,FALSE))),1,TRUE)</f>
        <v>#N/A</v>
      </c>
      <c r="AU67" s="96"/>
      <c r="AV67" s="96"/>
      <c r="AW67" s="96"/>
      <c r="AX67" s="96"/>
      <c r="AY67" s="96"/>
      <c r="AZ67" s="96"/>
      <c r="BA67" s="62">
        <f t="shared" si="72"/>
        <v>1</v>
      </c>
      <c r="BB67" s="58">
        <f t="shared" si="72"/>
        <v>1</v>
      </c>
      <c r="BC67" s="58">
        <f t="shared" si="73"/>
        <v>1</v>
      </c>
      <c r="BD67" s="58">
        <f t="shared" si="73"/>
        <v>1</v>
      </c>
      <c r="BE67" s="58">
        <f t="shared" si="16"/>
        <v>1</v>
      </c>
      <c r="BF67" s="58">
        <f t="shared" si="17"/>
        <v>1</v>
      </c>
      <c r="BG67" s="58">
        <f t="shared" si="18"/>
        <v>1</v>
      </c>
      <c r="BH67" s="58">
        <f t="shared" si="74"/>
        <v>1</v>
      </c>
      <c r="BI67" s="58">
        <f t="shared" si="74"/>
        <v>1</v>
      </c>
      <c r="BJ67" s="58">
        <f t="shared" si="74"/>
        <v>1</v>
      </c>
      <c r="BK67" s="58">
        <f t="shared" si="74"/>
        <v>1</v>
      </c>
      <c r="BL67" s="58">
        <f t="shared" si="74"/>
        <v>1</v>
      </c>
      <c r="BM67" s="58">
        <f t="shared" si="74"/>
        <v>1</v>
      </c>
      <c r="BU67" s="55" t="e">
        <f>HLOOKUP(AE67,$BA$10:BT67,COUNTIF($AE$7:AE67,"&lt;&gt;"&amp;""),FALSE)</f>
        <v>#N/A</v>
      </c>
      <c r="BV67" s="58">
        <f t="shared" si="19"/>
        <v>1</v>
      </c>
      <c r="BW67" s="55" t="str">
        <f t="shared" si="20"/>
        <v/>
      </c>
      <c r="BX67" s="110" t="str">
        <f>IF(OR(AE67=$BB$10,AE67=$BD$10,AE67=$BK$10,AE67=$BL$10,AE67=$BM$10),VLOOKUP(BW67,INDIRECT(CONCATENATE(CR67,"!",HLOOKUP(AE67,$CU$10:CY67,CZ67,FALSE))),1,TRUE),"")</f>
        <v/>
      </c>
      <c r="BY67" s="96" t="e">
        <f t="shared" si="56"/>
        <v>#N/A</v>
      </c>
      <c r="BZ67" s="96" t="e">
        <f t="shared" si="57"/>
        <v>#N/A</v>
      </c>
      <c r="CA67" s="96" t="e">
        <f t="shared" si="58"/>
        <v>#N/A</v>
      </c>
      <c r="CB67" s="96" t="e">
        <f t="shared" si="59"/>
        <v>#N/A</v>
      </c>
      <c r="CC67" s="96" t="e">
        <f t="shared" si="60"/>
        <v>#VALUE!</v>
      </c>
      <c r="CD67" s="63">
        <f>Worksheet!K62</f>
        <v>0</v>
      </c>
      <c r="CE67" s="63">
        <f>Worksheet!L62</f>
        <v>0</v>
      </c>
      <c r="CF67" s="63">
        <f>Worksheet!M62</f>
        <v>0</v>
      </c>
      <c r="CG67" s="63">
        <f>Worksheet!N62</f>
        <v>0</v>
      </c>
      <c r="CH67" s="63">
        <f>Worksheet!O62</f>
        <v>0</v>
      </c>
      <c r="CI67" s="126" t="e">
        <f t="shared" si="61"/>
        <v>#VALUE!</v>
      </c>
      <c r="CJ67" s="126" t="e">
        <f t="shared" si="62"/>
        <v>#VALUE!</v>
      </c>
      <c r="CK67" s="126" t="e">
        <f t="shared" si="63"/>
        <v>#VALUE!</v>
      </c>
      <c r="CL67" s="126" t="e">
        <f t="shared" si="64"/>
        <v>#VALUE!</v>
      </c>
      <c r="CM67" s="126" t="e">
        <f t="shared" si="65"/>
        <v>#VALUE!</v>
      </c>
      <c r="CN67" s="96" t="e">
        <f t="shared" si="66"/>
        <v>#N/A</v>
      </c>
      <c r="CO67" s="97">
        <f>Worksheet!Q62</f>
        <v>0</v>
      </c>
      <c r="CP67" t="str">
        <f t="shared" si="67"/>
        <v>1</v>
      </c>
      <c r="CQ67" s="108" t="e">
        <f t="shared" si="68"/>
        <v>#N/A</v>
      </c>
      <c r="CR67" t="str">
        <f t="shared" si="34"/>
        <v>Standard1</v>
      </c>
      <c r="CT67" s="104" t="str">
        <f t="shared" si="69"/>
        <v>$B$4:$P$807</v>
      </c>
      <c r="CU67" s="96" t="str">
        <f>VLOOKUP($CR67,$CT$3:CU$8,2,FALSE)</f>
        <v>$I$189:$I$348</v>
      </c>
      <c r="CV67" s="96" t="str">
        <f>VLOOKUP($CR67,$CT$3:CV$8,3,FALSE)</f>
        <v>$I$349:$I$538</v>
      </c>
      <c r="CW67" s="96" t="str">
        <f>VLOOKUP($CR67,$CT$3:CW$8,4,FALSE)</f>
        <v>$I$539:$I$609</v>
      </c>
      <c r="CX67" s="96" t="str">
        <f>VLOOKUP($CR67,$CT$3:CX$8,5,FALSE)</f>
        <v>$I$610:$I$659</v>
      </c>
      <c r="CY67" s="96" t="str">
        <f>VLOOKUP($CR67,$CT$3:CY$8,6,FALSE)</f>
        <v>$I$660:$I$719</v>
      </c>
      <c r="CZ67">
        <f>COUNTIF($CU$10:CU67,"&lt;&gt;"&amp;"")</f>
        <v>58</v>
      </c>
      <c r="DB67" t="str">
        <f t="shared" si="70"/>
        <v/>
      </c>
      <c r="DC67" t="e">
        <f t="shared" si="71"/>
        <v>#N/A</v>
      </c>
    </row>
    <row r="68" spans="17:107" x14ac:dyDescent="0.25">
      <c r="Q68" s="58" t="e">
        <f t="shared" si="75"/>
        <v>#N/A</v>
      </c>
      <c r="R68" t="str">
        <f>IF(Worksheet!I63=$S$2,$S$2,IF(Worksheet!I63=$S$3,$S$3,$S$1))</f>
        <v>5502A</v>
      </c>
      <c r="S68" s="59" t="str">
        <f t="shared" si="1"/>
        <v>*</v>
      </c>
      <c r="T68" s="55" t="e">
        <f t="shared" si="50"/>
        <v>#N/A</v>
      </c>
      <c r="U68" s="60">
        <f>IF(Worksheet!S63="%",ABS(Worksheet!Z63),ABS(Worksheet!U63))</f>
        <v>0</v>
      </c>
      <c r="V68" s="127">
        <f>IF(Worksheet!S63="%",Worksheet!AA63,Worksheet!S63)</f>
        <v>0</v>
      </c>
      <c r="W68" s="60" t="str">
        <f>IF(Worksheet!S63="%","",IF(Worksheet!Z63&lt;&gt;"",Worksheet!Z63,""))</f>
        <v/>
      </c>
      <c r="X68" s="60" t="str">
        <f>IF(Worksheet!S63="%","",IF(Worksheet!AA63&lt;&gt;"",Worksheet!AA63,""))</f>
        <v/>
      </c>
      <c r="Y68" s="58" t="str">
        <f t="shared" si="51"/>
        <v/>
      </c>
      <c r="Z68" s="58" t="str">
        <f t="shared" si="52"/>
        <v>0</v>
      </c>
      <c r="AA68" s="58" t="str">
        <f t="shared" si="53"/>
        <v>DC</v>
      </c>
      <c r="AB68" s="58" t="str">
        <f t="shared" si="11"/>
        <v>DC0</v>
      </c>
      <c r="AC68" s="58" t="str">
        <f>IF(Worksheet!H63&lt;&gt;"",Worksheet!H63,"")</f>
        <v/>
      </c>
      <c r="AD68" s="58" t="str">
        <f t="shared" si="49"/>
        <v/>
      </c>
      <c r="AE68" s="109" t="str">
        <f t="shared" si="54"/>
        <v>DC0</v>
      </c>
      <c r="AF68" s="109" t="e">
        <f>HLOOKUP(AE68,$AH$10:AZ68,COUNTIF($AE$7:AE68,"&lt;&gt;"&amp;""),FALSE)</f>
        <v>#N/A</v>
      </c>
      <c r="AG68" s="66" t="e">
        <f t="shared" si="55"/>
        <v>#N/A</v>
      </c>
      <c r="AH68" s="96" t="e">
        <f>VLOOKUP($AG68,INDIRECT(CONCATENATE($CR68,"!",VLOOKUP($CR68,$AG$3:AH$8,AH$2,FALSE))),1,TRUE)</f>
        <v>#N/A</v>
      </c>
      <c r="AI68" s="96" t="e">
        <f>VLOOKUP($AG68,INDIRECT(CONCATENATE($CR68,"!",VLOOKUP($CR68,$AG$3:AI$8,AI$2,FALSE))),1,TRUE)</f>
        <v>#N/A</v>
      </c>
      <c r="AJ68" s="96" t="e">
        <f>VLOOKUP($AG68,INDIRECT(CONCATENATE($CR68,"!",VLOOKUP($CR68,$AG$3:AJ$8,AJ$2,FALSE))),1,TRUE)</f>
        <v>#N/A</v>
      </c>
      <c r="AK68" s="96" t="e">
        <f>VLOOKUP($AG68,INDIRECT(CONCATENATE($CR68,"!",VLOOKUP($CR68,$AG$3:AK$8,AK$2,FALSE))),1,TRUE)</f>
        <v>#N/A</v>
      </c>
      <c r="AL68" s="96" t="e">
        <f>VLOOKUP($AG68,INDIRECT(CONCATENATE($CR68,"!",VLOOKUP($CR68,$AG$3:AL$8,AL$2,FALSE))),1,TRUE)</f>
        <v>#N/A</v>
      </c>
      <c r="AM68" s="96" t="e">
        <f>VLOOKUP($AG68,INDIRECT(CONCATENATE($CR68,"!",VLOOKUP($CR68,$AG$3:AM$8,AM$2,FALSE))),1,TRUE)</f>
        <v>#N/A</v>
      </c>
      <c r="AN68" s="96" t="e">
        <f>VLOOKUP($AG68,INDIRECT(CONCATENATE($CR68,"!",VLOOKUP($CR68,$AG$3:AN$8,AN$2,FALSE))),1,TRUE)</f>
        <v>#N/A</v>
      </c>
      <c r="AO68" s="96" t="e">
        <f>VLOOKUP($AG68,INDIRECT(CONCATENATE($CR68,"!",VLOOKUP($CR68,$AG$3:AO$8,AO$2,FALSE))),1,TRUE)</f>
        <v>#N/A</v>
      </c>
      <c r="AP68" s="96" t="e">
        <f>VLOOKUP($AG68,INDIRECT(CONCATENATE($CR68,"!",VLOOKUP($CR68,$AG$3:AP$8,AP$2,FALSE))),1,TRUE)</f>
        <v>#N/A</v>
      </c>
      <c r="AQ68" s="96" t="e">
        <f>VLOOKUP($AG68,INDIRECT(CONCATENATE($CR68,"!",VLOOKUP($CR68,$AG$3:AQ$8,AQ$2,FALSE))),1,TRUE)</f>
        <v>#N/A</v>
      </c>
      <c r="AR68" s="96" t="e">
        <f>VLOOKUP($AG68,INDIRECT(CONCATENATE($CR68,"!",VLOOKUP($CR68,$AG$3:AR$8,AR$2,FALSE))),1,TRUE)</f>
        <v>#N/A</v>
      </c>
      <c r="AS68" s="96" t="e">
        <f>VLOOKUP($AG68,INDIRECT(CONCATENATE($CR68,"!",VLOOKUP($CR68,$AG$3:AS$8,AS$2,FALSE))),1,TRUE)</f>
        <v>#N/A</v>
      </c>
      <c r="AT68" s="96" t="e">
        <f>VLOOKUP($AG68,INDIRECT(CONCATENATE($CR68,"!",VLOOKUP($CR68,$AG$3:AT$8,AT$2,FALSE))),1,TRUE)</f>
        <v>#N/A</v>
      </c>
      <c r="AU68" s="96"/>
      <c r="AV68" s="96"/>
      <c r="AW68" s="96"/>
      <c r="AX68" s="96"/>
      <c r="AY68" s="96"/>
      <c r="AZ68" s="96"/>
      <c r="BA68" s="62">
        <f t="shared" si="72"/>
        <v>1</v>
      </c>
      <c r="BB68" s="58">
        <f t="shared" si="72"/>
        <v>1</v>
      </c>
      <c r="BC68" s="58">
        <f t="shared" si="73"/>
        <v>1</v>
      </c>
      <c r="BD68" s="58">
        <f t="shared" si="73"/>
        <v>1</v>
      </c>
      <c r="BE68" s="58">
        <f t="shared" si="16"/>
        <v>1</v>
      </c>
      <c r="BF68" s="58">
        <f t="shared" si="17"/>
        <v>1</v>
      </c>
      <c r="BG68" s="58">
        <f t="shared" si="18"/>
        <v>1</v>
      </c>
      <c r="BH68" s="58">
        <f t="shared" si="74"/>
        <v>1</v>
      </c>
      <c r="BI68" s="58">
        <f t="shared" si="74"/>
        <v>1</v>
      </c>
      <c r="BJ68" s="58">
        <f t="shared" si="74"/>
        <v>1</v>
      </c>
      <c r="BK68" s="58">
        <f t="shared" si="74"/>
        <v>1</v>
      </c>
      <c r="BL68" s="58">
        <f t="shared" si="74"/>
        <v>1</v>
      </c>
      <c r="BM68" s="58">
        <f t="shared" si="74"/>
        <v>1</v>
      </c>
      <c r="BU68" s="55" t="e">
        <f>HLOOKUP(AE68,$BA$10:BT68,COUNTIF($AE$7:AE68,"&lt;&gt;"&amp;""),FALSE)</f>
        <v>#N/A</v>
      </c>
      <c r="BV68" s="58">
        <f t="shared" si="19"/>
        <v>1</v>
      </c>
      <c r="BW68" s="55" t="str">
        <f t="shared" si="20"/>
        <v/>
      </c>
      <c r="BX68" s="110" t="str">
        <f>IF(OR(AE68=$BB$10,AE68=$BD$10,AE68=$BK$10,AE68=$BL$10,AE68=$BM$10),VLOOKUP(BW68,INDIRECT(CONCATENATE(CR68,"!",HLOOKUP(AE68,$CU$10:CY68,CZ68,FALSE))),1,TRUE),"")</f>
        <v/>
      </c>
      <c r="BY68" s="96" t="e">
        <f t="shared" si="56"/>
        <v>#N/A</v>
      </c>
      <c r="BZ68" s="96" t="e">
        <f t="shared" si="57"/>
        <v>#N/A</v>
      </c>
      <c r="CA68" s="96" t="e">
        <f t="shared" si="58"/>
        <v>#N/A</v>
      </c>
      <c r="CB68" s="96" t="e">
        <f t="shared" si="59"/>
        <v>#N/A</v>
      </c>
      <c r="CC68" s="96" t="e">
        <f t="shared" si="60"/>
        <v>#VALUE!</v>
      </c>
      <c r="CD68" s="63">
        <f>Worksheet!K63</f>
        <v>0</v>
      </c>
      <c r="CE68" s="63">
        <f>Worksheet!L63</f>
        <v>0</v>
      </c>
      <c r="CF68" s="63">
        <f>Worksheet!M63</f>
        <v>0</v>
      </c>
      <c r="CG68" s="63">
        <f>Worksheet!N63</f>
        <v>0</v>
      </c>
      <c r="CH68" s="63">
        <f>Worksheet!O63</f>
        <v>0</v>
      </c>
      <c r="CI68" s="126" t="e">
        <f t="shared" si="61"/>
        <v>#VALUE!</v>
      </c>
      <c r="CJ68" s="126" t="e">
        <f t="shared" si="62"/>
        <v>#VALUE!</v>
      </c>
      <c r="CK68" s="126" t="e">
        <f t="shared" si="63"/>
        <v>#VALUE!</v>
      </c>
      <c r="CL68" s="126" t="e">
        <f t="shared" si="64"/>
        <v>#VALUE!</v>
      </c>
      <c r="CM68" s="126" t="e">
        <f t="shared" si="65"/>
        <v>#VALUE!</v>
      </c>
      <c r="CN68" s="96" t="e">
        <f t="shared" si="66"/>
        <v>#N/A</v>
      </c>
      <c r="CO68" s="97">
        <f>Worksheet!Q63</f>
        <v>0</v>
      </c>
      <c r="CP68" t="str">
        <f t="shared" si="67"/>
        <v>1</v>
      </c>
      <c r="CQ68" s="108" t="e">
        <f t="shared" si="68"/>
        <v>#N/A</v>
      </c>
      <c r="CR68" t="str">
        <f t="shared" si="34"/>
        <v>Standard1</v>
      </c>
      <c r="CT68" s="104" t="str">
        <f t="shared" si="69"/>
        <v>$B$4:$P$807</v>
      </c>
      <c r="CU68" s="96" t="str">
        <f>VLOOKUP($CR68,$CT$3:CU$8,2,FALSE)</f>
        <v>$I$189:$I$348</v>
      </c>
      <c r="CV68" s="96" t="str">
        <f>VLOOKUP($CR68,$CT$3:CV$8,3,FALSE)</f>
        <v>$I$349:$I$538</v>
      </c>
      <c r="CW68" s="96" t="str">
        <f>VLOOKUP($CR68,$CT$3:CW$8,4,FALSE)</f>
        <v>$I$539:$I$609</v>
      </c>
      <c r="CX68" s="96" t="str">
        <f>VLOOKUP($CR68,$CT$3:CX$8,5,FALSE)</f>
        <v>$I$610:$I$659</v>
      </c>
      <c r="CY68" s="96" t="str">
        <f>VLOOKUP($CR68,$CT$3:CY$8,6,FALSE)</f>
        <v>$I$660:$I$719</v>
      </c>
      <c r="CZ68">
        <f>COUNTIF($CU$10:CU68,"&lt;&gt;"&amp;"")</f>
        <v>59</v>
      </c>
      <c r="DB68" t="str">
        <f t="shared" si="70"/>
        <v/>
      </c>
      <c r="DC68" t="e">
        <f t="shared" si="71"/>
        <v>#N/A</v>
      </c>
    </row>
    <row r="69" spans="17:107" x14ac:dyDescent="0.25">
      <c r="Q69" s="58" t="e">
        <f t="shared" si="75"/>
        <v>#N/A</v>
      </c>
      <c r="R69" t="str">
        <f>IF(Worksheet!I64=$S$2,$S$2,IF(Worksheet!I64=$S$3,$S$3,$S$1))</f>
        <v>5502A</v>
      </c>
      <c r="S69" s="59" t="str">
        <f t="shared" si="1"/>
        <v>*</v>
      </c>
      <c r="T69" s="55" t="e">
        <f t="shared" si="50"/>
        <v>#N/A</v>
      </c>
      <c r="U69" s="60">
        <f>IF(Worksheet!S64="%",ABS(Worksheet!Z64),ABS(Worksheet!U64))</f>
        <v>0</v>
      </c>
      <c r="V69" s="127">
        <f>IF(Worksheet!S64="%",Worksheet!AA64,Worksheet!S64)</f>
        <v>0</v>
      </c>
      <c r="W69" s="60" t="str">
        <f>IF(Worksheet!S64="%","",IF(Worksheet!Z64&lt;&gt;"",Worksheet!Z64,""))</f>
        <v/>
      </c>
      <c r="X69" s="60" t="str">
        <f>IF(Worksheet!S64="%","",IF(Worksheet!AA64&lt;&gt;"",Worksheet!AA64,""))</f>
        <v/>
      </c>
      <c r="Y69" s="58" t="str">
        <f t="shared" si="51"/>
        <v/>
      </c>
      <c r="Z69" s="58" t="str">
        <f t="shared" si="52"/>
        <v>0</v>
      </c>
      <c r="AA69" s="58" t="str">
        <f t="shared" si="53"/>
        <v>DC</v>
      </c>
      <c r="AB69" s="58" t="str">
        <f t="shared" si="11"/>
        <v>DC0</v>
      </c>
      <c r="AC69" s="58" t="str">
        <f>IF(Worksheet!H64&lt;&gt;"",Worksheet!H64,"")</f>
        <v/>
      </c>
      <c r="AD69" s="58" t="str">
        <f t="shared" si="49"/>
        <v/>
      </c>
      <c r="AE69" s="109" t="str">
        <f t="shared" si="54"/>
        <v>DC0</v>
      </c>
      <c r="AF69" s="109" t="e">
        <f>HLOOKUP(AE69,$AH$10:AZ69,COUNTIF($AE$7:AE69,"&lt;&gt;"&amp;""),FALSE)</f>
        <v>#N/A</v>
      </c>
      <c r="AG69" s="66" t="e">
        <f t="shared" si="55"/>
        <v>#N/A</v>
      </c>
      <c r="AH69" s="96" t="e">
        <f>VLOOKUP($AG69,INDIRECT(CONCATENATE($CR69,"!",VLOOKUP($CR69,$AG$3:AH$8,AH$2,FALSE))),1,TRUE)</f>
        <v>#N/A</v>
      </c>
      <c r="AI69" s="96" t="e">
        <f>VLOOKUP($AG69,INDIRECT(CONCATENATE($CR69,"!",VLOOKUP($CR69,$AG$3:AI$8,AI$2,FALSE))),1,TRUE)</f>
        <v>#N/A</v>
      </c>
      <c r="AJ69" s="96" t="e">
        <f>VLOOKUP($AG69,INDIRECT(CONCATENATE($CR69,"!",VLOOKUP($CR69,$AG$3:AJ$8,AJ$2,FALSE))),1,TRUE)</f>
        <v>#N/A</v>
      </c>
      <c r="AK69" s="96" t="e">
        <f>VLOOKUP($AG69,INDIRECT(CONCATENATE($CR69,"!",VLOOKUP($CR69,$AG$3:AK$8,AK$2,FALSE))),1,TRUE)</f>
        <v>#N/A</v>
      </c>
      <c r="AL69" s="96" t="e">
        <f>VLOOKUP($AG69,INDIRECT(CONCATENATE($CR69,"!",VLOOKUP($CR69,$AG$3:AL$8,AL$2,FALSE))),1,TRUE)</f>
        <v>#N/A</v>
      </c>
      <c r="AM69" s="96" t="e">
        <f>VLOOKUP($AG69,INDIRECT(CONCATENATE($CR69,"!",VLOOKUP($CR69,$AG$3:AM$8,AM$2,FALSE))),1,TRUE)</f>
        <v>#N/A</v>
      </c>
      <c r="AN69" s="96" t="e">
        <f>VLOOKUP($AG69,INDIRECT(CONCATENATE($CR69,"!",VLOOKUP($CR69,$AG$3:AN$8,AN$2,FALSE))),1,TRUE)</f>
        <v>#N/A</v>
      </c>
      <c r="AO69" s="96" t="e">
        <f>VLOOKUP($AG69,INDIRECT(CONCATENATE($CR69,"!",VLOOKUP($CR69,$AG$3:AO$8,AO$2,FALSE))),1,TRUE)</f>
        <v>#N/A</v>
      </c>
      <c r="AP69" s="96" t="e">
        <f>VLOOKUP($AG69,INDIRECT(CONCATENATE($CR69,"!",VLOOKUP($CR69,$AG$3:AP$8,AP$2,FALSE))),1,TRUE)</f>
        <v>#N/A</v>
      </c>
      <c r="AQ69" s="96" t="e">
        <f>VLOOKUP($AG69,INDIRECT(CONCATENATE($CR69,"!",VLOOKUP($CR69,$AG$3:AQ$8,AQ$2,FALSE))),1,TRUE)</f>
        <v>#N/A</v>
      </c>
      <c r="AR69" s="96" t="e">
        <f>VLOOKUP($AG69,INDIRECT(CONCATENATE($CR69,"!",VLOOKUP($CR69,$AG$3:AR$8,AR$2,FALSE))),1,TRUE)</f>
        <v>#N/A</v>
      </c>
      <c r="AS69" s="96" t="e">
        <f>VLOOKUP($AG69,INDIRECT(CONCATENATE($CR69,"!",VLOOKUP($CR69,$AG$3:AS$8,AS$2,FALSE))),1,TRUE)</f>
        <v>#N/A</v>
      </c>
      <c r="AT69" s="96" t="e">
        <f>VLOOKUP($AG69,INDIRECT(CONCATENATE($CR69,"!",VLOOKUP($CR69,$AG$3:AT$8,AT$2,FALSE))),1,TRUE)</f>
        <v>#N/A</v>
      </c>
      <c r="AU69" s="96"/>
      <c r="AV69" s="96"/>
      <c r="AW69" s="96"/>
      <c r="AX69" s="96"/>
      <c r="AY69" s="96"/>
      <c r="AZ69" s="96"/>
      <c r="BA69" s="62">
        <f t="shared" si="72"/>
        <v>1</v>
      </c>
      <c r="BB69" s="58">
        <f t="shared" si="72"/>
        <v>1</v>
      </c>
      <c r="BC69" s="58">
        <f t="shared" si="73"/>
        <v>1</v>
      </c>
      <c r="BD69" s="58">
        <f t="shared" si="73"/>
        <v>1</v>
      </c>
      <c r="BE69" s="58">
        <f t="shared" si="16"/>
        <v>1</v>
      </c>
      <c r="BF69" s="58">
        <f t="shared" si="17"/>
        <v>1</v>
      </c>
      <c r="BG69" s="58">
        <f t="shared" si="18"/>
        <v>1</v>
      </c>
      <c r="BH69" s="58">
        <f t="shared" si="74"/>
        <v>1</v>
      </c>
      <c r="BI69" s="58">
        <f t="shared" si="74"/>
        <v>1</v>
      </c>
      <c r="BJ69" s="58">
        <f t="shared" si="74"/>
        <v>1</v>
      </c>
      <c r="BK69" s="58">
        <f t="shared" si="74"/>
        <v>1</v>
      </c>
      <c r="BL69" s="58">
        <f t="shared" si="74"/>
        <v>1</v>
      </c>
      <c r="BM69" s="58">
        <f t="shared" si="74"/>
        <v>1</v>
      </c>
      <c r="BU69" s="55" t="e">
        <f>HLOOKUP(AE69,$BA$10:BT69,COUNTIF($AE$7:AE69,"&lt;&gt;"&amp;""),FALSE)</f>
        <v>#N/A</v>
      </c>
      <c r="BV69" s="58">
        <f t="shared" si="19"/>
        <v>1</v>
      </c>
      <c r="BW69" s="55" t="str">
        <f t="shared" si="20"/>
        <v/>
      </c>
      <c r="BX69" s="110" t="str">
        <f>IF(OR(AE69=$BB$10,AE69=$BD$10,AE69=$BK$10,AE69=$BL$10,AE69=$BM$10),VLOOKUP(BW69,INDIRECT(CONCATENATE(CR69,"!",HLOOKUP(AE69,$CU$10:CY69,CZ69,FALSE))),1,TRUE),"")</f>
        <v/>
      </c>
      <c r="BY69" s="96" t="e">
        <f t="shared" si="56"/>
        <v>#N/A</v>
      </c>
      <c r="BZ69" s="96" t="e">
        <f t="shared" si="57"/>
        <v>#N/A</v>
      </c>
      <c r="CA69" s="96" t="e">
        <f t="shared" si="58"/>
        <v>#N/A</v>
      </c>
      <c r="CB69" s="96" t="e">
        <f t="shared" si="59"/>
        <v>#N/A</v>
      </c>
      <c r="CC69" s="96" t="e">
        <f t="shared" si="60"/>
        <v>#VALUE!</v>
      </c>
      <c r="CD69" s="63">
        <f>Worksheet!K64</f>
        <v>0</v>
      </c>
      <c r="CE69" s="63">
        <f>Worksheet!L64</f>
        <v>0</v>
      </c>
      <c r="CF69" s="63">
        <f>Worksheet!M64</f>
        <v>0</v>
      </c>
      <c r="CG69" s="63">
        <f>Worksheet!N64</f>
        <v>0</v>
      </c>
      <c r="CH69" s="63">
        <f>Worksheet!O64</f>
        <v>0</v>
      </c>
      <c r="CI69" s="126" t="e">
        <f t="shared" si="61"/>
        <v>#VALUE!</v>
      </c>
      <c r="CJ69" s="126" t="e">
        <f t="shared" si="62"/>
        <v>#VALUE!</v>
      </c>
      <c r="CK69" s="126" t="e">
        <f t="shared" si="63"/>
        <v>#VALUE!</v>
      </c>
      <c r="CL69" s="126" t="e">
        <f t="shared" si="64"/>
        <v>#VALUE!</v>
      </c>
      <c r="CM69" s="126" t="e">
        <f t="shared" si="65"/>
        <v>#VALUE!</v>
      </c>
      <c r="CN69" s="96" t="e">
        <f t="shared" si="66"/>
        <v>#N/A</v>
      </c>
      <c r="CO69" s="97">
        <f>Worksheet!Q64</f>
        <v>0</v>
      </c>
      <c r="CP69" t="str">
        <f t="shared" si="67"/>
        <v>1</v>
      </c>
      <c r="CQ69" s="108" t="e">
        <f t="shared" si="68"/>
        <v>#N/A</v>
      </c>
      <c r="CR69" t="str">
        <f t="shared" si="34"/>
        <v>Standard1</v>
      </c>
      <c r="CT69" s="104" t="str">
        <f t="shared" si="69"/>
        <v>$B$4:$P$807</v>
      </c>
      <c r="CU69" s="96" t="str">
        <f>VLOOKUP($CR69,$CT$3:CU$8,2,FALSE)</f>
        <v>$I$189:$I$348</v>
      </c>
      <c r="CV69" s="96" t="str">
        <f>VLOOKUP($CR69,$CT$3:CV$8,3,FALSE)</f>
        <v>$I$349:$I$538</v>
      </c>
      <c r="CW69" s="96" t="str">
        <f>VLOOKUP($CR69,$CT$3:CW$8,4,FALSE)</f>
        <v>$I$539:$I$609</v>
      </c>
      <c r="CX69" s="96" t="str">
        <f>VLOOKUP($CR69,$CT$3:CX$8,5,FALSE)</f>
        <v>$I$610:$I$659</v>
      </c>
      <c r="CY69" s="96" t="str">
        <f>VLOOKUP($CR69,$CT$3:CY$8,6,FALSE)</f>
        <v>$I$660:$I$719</v>
      </c>
      <c r="CZ69">
        <f>COUNTIF($CU$10:CU69,"&lt;&gt;"&amp;"")</f>
        <v>60</v>
      </c>
      <c r="DB69" t="str">
        <f t="shared" si="70"/>
        <v/>
      </c>
      <c r="DC69" t="e">
        <f t="shared" si="71"/>
        <v>#N/A</v>
      </c>
    </row>
    <row r="70" spans="17:107" x14ac:dyDescent="0.25">
      <c r="Q70" s="58" t="e">
        <f t="shared" si="75"/>
        <v>#N/A</v>
      </c>
      <c r="R70" t="str">
        <f>IF(Worksheet!I65=$S$2,$S$2,IF(Worksheet!I65=$S$3,$S$3,$S$1))</f>
        <v>5502A</v>
      </c>
      <c r="S70" s="59" t="str">
        <f t="shared" si="1"/>
        <v>*</v>
      </c>
      <c r="T70" s="55" t="e">
        <f t="shared" si="50"/>
        <v>#N/A</v>
      </c>
      <c r="U70" s="60">
        <f>IF(Worksheet!S65="%",ABS(Worksheet!Z65),ABS(Worksheet!U65))</f>
        <v>0</v>
      </c>
      <c r="V70" s="127">
        <f>IF(Worksheet!S65="%",Worksheet!AA65,Worksheet!S65)</f>
        <v>0</v>
      </c>
      <c r="W70" s="60" t="str">
        <f>IF(Worksheet!S65="%","",IF(Worksheet!Z65&lt;&gt;"",Worksheet!Z65,""))</f>
        <v/>
      </c>
      <c r="X70" s="60" t="str">
        <f>IF(Worksheet!S65="%","",IF(Worksheet!AA65&lt;&gt;"",Worksheet!AA65,""))</f>
        <v/>
      </c>
      <c r="Y70" s="58" t="str">
        <f t="shared" si="51"/>
        <v/>
      </c>
      <c r="Z70" s="58" t="str">
        <f t="shared" si="52"/>
        <v>0</v>
      </c>
      <c r="AA70" s="58" t="str">
        <f t="shared" si="53"/>
        <v>DC</v>
      </c>
      <c r="AB70" s="58" t="str">
        <f t="shared" si="11"/>
        <v>DC0</v>
      </c>
      <c r="AC70" s="58" t="str">
        <f>IF(Worksheet!H65&lt;&gt;"",Worksheet!H65,"")</f>
        <v/>
      </c>
      <c r="AD70" s="58" t="str">
        <f t="shared" si="49"/>
        <v/>
      </c>
      <c r="AE70" s="109" t="str">
        <f t="shared" si="54"/>
        <v>DC0</v>
      </c>
      <c r="AF70" s="109" t="e">
        <f>HLOOKUP(AE70,$AH$10:AZ70,COUNTIF($AE$7:AE70,"&lt;&gt;"&amp;""),FALSE)</f>
        <v>#N/A</v>
      </c>
      <c r="AG70" s="66" t="e">
        <f t="shared" si="55"/>
        <v>#N/A</v>
      </c>
      <c r="AH70" s="96" t="e">
        <f>VLOOKUP($AG70,INDIRECT(CONCATENATE($CR70,"!",VLOOKUP($CR70,$AG$3:AH$8,AH$2,FALSE))),1,TRUE)</f>
        <v>#N/A</v>
      </c>
      <c r="AI70" s="96" t="e">
        <f>VLOOKUP($AG70,INDIRECT(CONCATENATE($CR70,"!",VLOOKUP($CR70,$AG$3:AI$8,AI$2,FALSE))),1,TRUE)</f>
        <v>#N/A</v>
      </c>
      <c r="AJ70" s="96" t="e">
        <f>VLOOKUP($AG70,INDIRECT(CONCATENATE($CR70,"!",VLOOKUP($CR70,$AG$3:AJ$8,AJ$2,FALSE))),1,TRUE)</f>
        <v>#N/A</v>
      </c>
      <c r="AK70" s="96" t="e">
        <f>VLOOKUP($AG70,INDIRECT(CONCATENATE($CR70,"!",VLOOKUP($CR70,$AG$3:AK$8,AK$2,FALSE))),1,TRUE)</f>
        <v>#N/A</v>
      </c>
      <c r="AL70" s="96" t="e">
        <f>VLOOKUP($AG70,INDIRECT(CONCATENATE($CR70,"!",VLOOKUP($CR70,$AG$3:AL$8,AL$2,FALSE))),1,TRUE)</f>
        <v>#N/A</v>
      </c>
      <c r="AM70" s="96" t="e">
        <f>VLOOKUP($AG70,INDIRECT(CONCATENATE($CR70,"!",VLOOKUP($CR70,$AG$3:AM$8,AM$2,FALSE))),1,TRUE)</f>
        <v>#N/A</v>
      </c>
      <c r="AN70" s="96" t="e">
        <f>VLOOKUP($AG70,INDIRECT(CONCATENATE($CR70,"!",VLOOKUP($CR70,$AG$3:AN$8,AN$2,FALSE))),1,TRUE)</f>
        <v>#N/A</v>
      </c>
      <c r="AO70" s="96" t="e">
        <f>VLOOKUP($AG70,INDIRECT(CONCATENATE($CR70,"!",VLOOKUP($CR70,$AG$3:AO$8,AO$2,FALSE))),1,TRUE)</f>
        <v>#N/A</v>
      </c>
      <c r="AP70" s="96" t="e">
        <f>VLOOKUP($AG70,INDIRECT(CONCATENATE($CR70,"!",VLOOKUP($CR70,$AG$3:AP$8,AP$2,FALSE))),1,TRUE)</f>
        <v>#N/A</v>
      </c>
      <c r="AQ70" s="96" t="e">
        <f>VLOOKUP($AG70,INDIRECT(CONCATENATE($CR70,"!",VLOOKUP($CR70,$AG$3:AQ$8,AQ$2,FALSE))),1,TRUE)</f>
        <v>#N/A</v>
      </c>
      <c r="AR70" s="96" t="e">
        <f>VLOOKUP($AG70,INDIRECT(CONCATENATE($CR70,"!",VLOOKUP($CR70,$AG$3:AR$8,AR$2,FALSE))),1,TRUE)</f>
        <v>#N/A</v>
      </c>
      <c r="AS70" s="96" t="e">
        <f>VLOOKUP($AG70,INDIRECT(CONCATENATE($CR70,"!",VLOOKUP($CR70,$AG$3:AS$8,AS$2,FALSE))),1,TRUE)</f>
        <v>#N/A</v>
      </c>
      <c r="AT70" s="96" t="e">
        <f>VLOOKUP($AG70,INDIRECT(CONCATENATE($CR70,"!",VLOOKUP($CR70,$AG$3:AT$8,AT$2,FALSE))),1,TRUE)</f>
        <v>#N/A</v>
      </c>
      <c r="AU70" s="96"/>
      <c r="AV70" s="96"/>
      <c r="AW70" s="96"/>
      <c r="AX70" s="96"/>
      <c r="AY70" s="96"/>
      <c r="AZ70" s="96"/>
      <c r="BA70" s="62">
        <f t="shared" si="72"/>
        <v>1</v>
      </c>
      <c r="BB70" s="58">
        <f t="shared" si="72"/>
        <v>1</v>
      </c>
      <c r="BC70" s="58">
        <f t="shared" si="73"/>
        <v>1</v>
      </c>
      <c r="BD70" s="58">
        <f t="shared" si="73"/>
        <v>1</v>
      </c>
      <c r="BE70" s="58">
        <f t="shared" si="16"/>
        <v>1</v>
      </c>
      <c r="BF70" s="58">
        <f t="shared" si="17"/>
        <v>1</v>
      </c>
      <c r="BG70" s="58">
        <f t="shared" si="18"/>
        <v>1</v>
      </c>
      <c r="BH70" s="58">
        <f t="shared" si="74"/>
        <v>1</v>
      </c>
      <c r="BI70" s="58">
        <f t="shared" si="74"/>
        <v>1</v>
      </c>
      <c r="BJ70" s="58">
        <f t="shared" si="74"/>
        <v>1</v>
      </c>
      <c r="BK70" s="58">
        <f t="shared" si="74"/>
        <v>1</v>
      </c>
      <c r="BL70" s="58">
        <f t="shared" si="74"/>
        <v>1</v>
      </c>
      <c r="BM70" s="58">
        <f t="shared" si="74"/>
        <v>1</v>
      </c>
      <c r="BU70" s="55" t="e">
        <f>HLOOKUP(AE70,$BA$10:BT70,COUNTIF($AE$7:AE70,"&lt;&gt;"&amp;""),FALSE)</f>
        <v>#N/A</v>
      </c>
      <c r="BV70" s="58">
        <f t="shared" si="19"/>
        <v>1</v>
      </c>
      <c r="BW70" s="55" t="str">
        <f t="shared" si="20"/>
        <v/>
      </c>
      <c r="BX70" s="110" t="str">
        <f>IF(OR(AE70=$BB$10,AE70=$BD$10,AE70=$BK$10,AE70=$BL$10,AE70=$BM$10),VLOOKUP(BW70,INDIRECT(CONCATENATE(CR70,"!",HLOOKUP(AE70,$CU$10:CY70,CZ70,FALSE))),1,TRUE),"")</f>
        <v/>
      </c>
      <c r="BY70" s="96" t="e">
        <f t="shared" si="56"/>
        <v>#N/A</v>
      </c>
      <c r="BZ70" s="96" t="e">
        <f t="shared" si="57"/>
        <v>#N/A</v>
      </c>
      <c r="CA70" s="96" t="e">
        <f t="shared" si="58"/>
        <v>#N/A</v>
      </c>
      <c r="CB70" s="96" t="e">
        <f t="shared" si="59"/>
        <v>#N/A</v>
      </c>
      <c r="CC70" s="96" t="e">
        <f t="shared" si="60"/>
        <v>#VALUE!</v>
      </c>
      <c r="CD70" s="63">
        <f>Worksheet!K65</f>
        <v>0</v>
      </c>
      <c r="CE70" s="63">
        <f>Worksheet!L65</f>
        <v>0</v>
      </c>
      <c r="CF70" s="63">
        <f>Worksheet!M65</f>
        <v>0</v>
      </c>
      <c r="CG70" s="63">
        <f>Worksheet!N65</f>
        <v>0</v>
      </c>
      <c r="CH70" s="63">
        <f>Worksheet!O65</f>
        <v>0</v>
      </c>
      <c r="CI70" s="126" t="e">
        <f t="shared" si="61"/>
        <v>#VALUE!</v>
      </c>
      <c r="CJ70" s="126" t="e">
        <f t="shared" si="62"/>
        <v>#VALUE!</v>
      </c>
      <c r="CK70" s="126" t="e">
        <f t="shared" si="63"/>
        <v>#VALUE!</v>
      </c>
      <c r="CL70" s="126" t="e">
        <f t="shared" si="64"/>
        <v>#VALUE!</v>
      </c>
      <c r="CM70" s="126" t="e">
        <f t="shared" si="65"/>
        <v>#VALUE!</v>
      </c>
      <c r="CN70" s="96" t="e">
        <f t="shared" si="66"/>
        <v>#N/A</v>
      </c>
      <c r="CO70" s="97">
        <f>Worksheet!Q65</f>
        <v>0</v>
      </c>
      <c r="CP70" t="str">
        <f t="shared" si="67"/>
        <v>1</v>
      </c>
      <c r="CQ70" s="108" t="e">
        <f t="shared" si="68"/>
        <v>#N/A</v>
      </c>
      <c r="CR70" t="str">
        <f t="shared" si="34"/>
        <v>Standard1</v>
      </c>
      <c r="CT70" s="104" t="str">
        <f t="shared" si="69"/>
        <v>$B$4:$P$807</v>
      </c>
      <c r="CU70" s="96" t="str">
        <f>VLOOKUP($CR70,$CT$3:CU$8,2,FALSE)</f>
        <v>$I$189:$I$348</v>
      </c>
      <c r="CV70" s="96" t="str">
        <f>VLOOKUP($CR70,$CT$3:CV$8,3,FALSE)</f>
        <v>$I$349:$I$538</v>
      </c>
      <c r="CW70" s="96" t="str">
        <f>VLOOKUP($CR70,$CT$3:CW$8,4,FALSE)</f>
        <v>$I$539:$I$609</v>
      </c>
      <c r="CX70" s="96" t="str">
        <f>VLOOKUP($CR70,$CT$3:CX$8,5,FALSE)</f>
        <v>$I$610:$I$659</v>
      </c>
      <c r="CY70" s="96" t="str">
        <f>VLOOKUP($CR70,$CT$3:CY$8,6,FALSE)</f>
        <v>$I$660:$I$719</v>
      </c>
      <c r="CZ70">
        <f>COUNTIF($CU$10:CU70,"&lt;&gt;"&amp;"")</f>
        <v>61</v>
      </c>
      <c r="DB70" t="str">
        <f t="shared" si="70"/>
        <v/>
      </c>
      <c r="DC70" t="e">
        <f t="shared" si="71"/>
        <v>#N/A</v>
      </c>
    </row>
    <row r="71" spans="17:107" x14ac:dyDescent="0.25">
      <c r="Q71" s="58" t="e">
        <f t="shared" si="75"/>
        <v>#N/A</v>
      </c>
      <c r="R71" t="str">
        <f>IF(Worksheet!I66=$S$2,$S$2,IF(Worksheet!I66=$S$3,$S$3,$S$1))</f>
        <v>5502A</v>
      </c>
      <c r="S71" s="59" t="str">
        <f t="shared" si="1"/>
        <v>*</v>
      </c>
      <c r="T71" s="55" t="e">
        <f t="shared" si="50"/>
        <v>#N/A</v>
      </c>
      <c r="U71" s="60">
        <f>IF(Worksheet!S66="%",ABS(Worksheet!Z66),ABS(Worksheet!U66))</f>
        <v>0</v>
      </c>
      <c r="V71" s="127">
        <f>IF(Worksheet!S66="%",Worksheet!AA66,Worksheet!S66)</f>
        <v>0</v>
      </c>
      <c r="W71" s="60" t="str">
        <f>IF(Worksheet!S66="%","",IF(Worksheet!Z66&lt;&gt;"",Worksheet!Z66,""))</f>
        <v/>
      </c>
      <c r="X71" s="60" t="str">
        <f>IF(Worksheet!S66="%","",IF(Worksheet!AA66&lt;&gt;"",Worksheet!AA66,""))</f>
        <v/>
      </c>
      <c r="Y71" s="58" t="str">
        <f t="shared" si="51"/>
        <v/>
      </c>
      <c r="Z71" s="58" t="str">
        <f t="shared" si="52"/>
        <v>0</v>
      </c>
      <c r="AA71" s="58" t="str">
        <f t="shared" si="53"/>
        <v>DC</v>
      </c>
      <c r="AB71" s="58" t="str">
        <f t="shared" si="11"/>
        <v>DC0</v>
      </c>
      <c r="AC71" s="58" t="str">
        <f>IF(Worksheet!H66&lt;&gt;"",Worksheet!H66,"")</f>
        <v/>
      </c>
      <c r="AD71" s="58" t="str">
        <f t="shared" si="49"/>
        <v/>
      </c>
      <c r="AE71" s="109" t="str">
        <f t="shared" si="54"/>
        <v>DC0</v>
      </c>
      <c r="AF71" s="109" t="e">
        <f>HLOOKUP(AE71,$AH$10:AZ71,COUNTIF($AE$7:AE71,"&lt;&gt;"&amp;""),FALSE)</f>
        <v>#N/A</v>
      </c>
      <c r="AG71" s="66" t="e">
        <f t="shared" si="55"/>
        <v>#N/A</v>
      </c>
      <c r="AH71" s="96" t="e">
        <f>VLOOKUP($AG71,INDIRECT(CONCATENATE($CR71,"!",VLOOKUP($CR71,$AG$3:AH$8,AH$2,FALSE))),1,TRUE)</f>
        <v>#N/A</v>
      </c>
      <c r="AI71" s="96" t="e">
        <f>VLOOKUP($AG71,INDIRECT(CONCATENATE($CR71,"!",VLOOKUP($CR71,$AG$3:AI$8,AI$2,FALSE))),1,TRUE)</f>
        <v>#N/A</v>
      </c>
      <c r="AJ71" s="96" t="e">
        <f>VLOOKUP($AG71,INDIRECT(CONCATENATE($CR71,"!",VLOOKUP($CR71,$AG$3:AJ$8,AJ$2,FALSE))),1,TRUE)</f>
        <v>#N/A</v>
      </c>
      <c r="AK71" s="96" t="e">
        <f>VLOOKUP($AG71,INDIRECT(CONCATENATE($CR71,"!",VLOOKUP($CR71,$AG$3:AK$8,AK$2,FALSE))),1,TRUE)</f>
        <v>#N/A</v>
      </c>
      <c r="AL71" s="96" t="e">
        <f>VLOOKUP($AG71,INDIRECT(CONCATENATE($CR71,"!",VLOOKUP($CR71,$AG$3:AL$8,AL$2,FALSE))),1,TRUE)</f>
        <v>#N/A</v>
      </c>
      <c r="AM71" s="96" t="e">
        <f>VLOOKUP($AG71,INDIRECT(CONCATENATE($CR71,"!",VLOOKUP($CR71,$AG$3:AM$8,AM$2,FALSE))),1,TRUE)</f>
        <v>#N/A</v>
      </c>
      <c r="AN71" s="96" t="e">
        <f>VLOOKUP($AG71,INDIRECT(CONCATENATE($CR71,"!",VLOOKUP($CR71,$AG$3:AN$8,AN$2,FALSE))),1,TRUE)</f>
        <v>#N/A</v>
      </c>
      <c r="AO71" s="96" t="e">
        <f>VLOOKUP($AG71,INDIRECT(CONCATENATE($CR71,"!",VLOOKUP($CR71,$AG$3:AO$8,AO$2,FALSE))),1,TRUE)</f>
        <v>#N/A</v>
      </c>
      <c r="AP71" s="96" t="e">
        <f>VLOOKUP($AG71,INDIRECT(CONCATENATE($CR71,"!",VLOOKUP($CR71,$AG$3:AP$8,AP$2,FALSE))),1,TRUE)</f>
        <v>#N/A</v>
      </c>
      <c r="AQ71" s="96" t="e">
        <f>VLOOKUP($AG71,INDIRECT(CONCATENATE($CR71,"!",VLOOKUP($CR71,$AG$3:AQ$8,AQ$2,FALSE))),1,TRUE)</f>
        <v>#N/A</v>
      </c>
      <c r="AR71" s="96" t="e">
        <f>VLOOKUP($AG71,INDIRECT(CONCATENATE($CR71,"!",VLOOKUP($CR71,$AG$3:AR$8,AR$2,FALSE))),1,TRUE)</f>
        <v>#N/A</v>
      </c>
      <c r="AS71" s="96" t="e">
        <f>VLOOKUP($AG71,INDIRECT(CONCATENATE($CR71,"!",VLOOKUP($CR71,$AG$3:AS$8,AS$2,FALSE))),1,TRUE)</f>
        <v>#N/A</v>
      </c>
      <c r="AT71" s="96" t="e">
        <f>VLOOKUP($AG71,INDIRECT(CONCATENATE($CR71,"!",VLOOKUP($CR71,$AG$3:AT$8,AT$2,FALSE))),1,TRUE)</f>
        <v>#N/A</v>
      </c>
      <c r="AU71" s="96"/>
      <c r="AV71" s="96"/>
      <c r="AW71" s="96"/>
      <c r="AX71" s="96"/>
      <c r="AY71" s="96"/>
      <c r="AZ71" s="96"/>
      <c r="BA71" s="62">
        <f t="shared" si="72"/>
        <v>1</v>
      </c>
      <c r="BB71" s="58">
        <f t="shared" si="72"/>
        <v>1</v>
      </c>
      <c r="BC71" s="58">
        <f t="shared" si="73"/>
        <v>1</v>
      </c>
      <c r="BD71" s="58">
        <f t="shared" si="73"/>
        <v>1</v>
      </c>
      <c r="BE71" s="58">
        <f t="shared" si="16"/>
        <v>1</v>
      </c>
      <c r="BF71" s="58">
        <f t="shared" si="17"/>
        <v>1</v>
      </c>
      <c r="BG71" s="58">
        <f t="shared" si="18"/>
        <v>1</v>
      </c>
      <c r="BH71" s="58">
        <f t="shared" si="74"/>
        <v>1</v>
      </c>
      <c r="BI71" s="58">
        <f t="shared" si="74"/>
        <v>1</v>
      </c>
      <c r="BJ71" s="58">
        <f t="shared" si="74"/>
        <v>1</v>
      </c>
      <c r="BK71" s="58">
        <f t="shared" si="74"/>
        <v>1</v>
      </c>
      <c r="BL71" s="58">
        <f t="shared" si="74"/>
        <v>1</v>
      </c>
      <c r="BM71" s="58">
        <f t="shared" si="74"/>
        <v>1</v>
      </c>
      <c r="BU71" s="55" t="e">
        <f>HLOOKUP(AE71,$BA$10:BT71,COUNTIF($AE$7:AE71,"&lt;&gt;"&amp;""),FALSE)</f>
        <v>#N/A</v>
      </c>
      <c r="BV71" s="58">
        <f t="shared" si="19"/>
        <v>1</v>
      </c>
      <c r="BW71" s="55" t="str">
        <f t="shared" si="20"/>
        <v/>
      </c>
      <c r="BX71" s="110" t="str">
        <f>IF(OR(AE71=$BB$10,AE71=$BD$10,AE71=$BK$10,AE71=$BL$10,AE71=$BM$10),VLOOKUP(BW71,INDIRECT(CONCATENATE(CR71,"!",HLOOKUP(AE71,$CU$10:CY71,CZ71,FALSE))),1,TRUE),"")</f>
        <v/>
      </c>
      <c r="BY71" s="96" t="e">
        <f t="shared" si="56"/>
        <v>#N/A</v>
      </c>
      <c r="BZ71" s="96" t="e">
        <f t="shared" si="57"/>
        <v>#N/A</v>
      </c>
      <c r="CA71" s="96" t="e">
        <f t="shared" si="58"/>
        <v>#N/A</v>
      </c>
      <c r="CB71" s="96" t="e">
        <f t="shared" si="59"/>
        <v>#N/A</v>
      </c>
      <c r="CC71" s="96" t="e">
        <f t="shared" si="60"/>
        <v>#VALUE!</v>
      </c>
      <c r="CD71" s="63">
        <f>Worksheet!K66</f>
        <v>0</v>
      </c>
      <c r="CE71" s="63">
        <f>Worksheet!L66</f>
        <v>0</v>
      </c>
      <c r="CF71" s="63">
        <f>Worksheet!M66</f>
        <v>0</v>
      </c>
      <c r="CG71" s="63">
        <f>Worksheet!N66</f>
        <v>0</v>
      </c>
      <c r="CH71" s="63">
        <f>Worksheet!O66</f>
        <v>0</v>
      </c>
      <c r="CI71" s="126" t="e">
        <f t="shared" si="61"/>
        <v>#VALUE!</v>
      </c>
      <c r="CJ71" s="126" t="e">
        <f t="shared" si="62"/>
        <v>#VALUE!</v>
      </c>
      <c r="CK71" s="126" t="e">
        <f t="shared" si="63"/>
        <v>#VALUE!</v>
      </c>
      <c r="CL71" s="126" t="e">
        <f t="shared" si="64"/>
        <v>#VALUE!</v>
      </c>
      <c r="CM71" s="126" t="e">
        <f t="shared" si="65"/>
        <v>#VALUE!</v>
      </c>
      <c r="CN71" s="96" t="e">
        <f t="shared" si="66"/>
        <v>#N/A</v>
      </c>
      <c r="CO71" s="97">
        <f>Worksheet!Q66</f>
        <v>0</v>
      </c>
      <c r="CP71" t="str">
        <f t="shared" si="67"/>
        <v>1</v>
      </c>
      <c r="CQ71" s="108" t="e">
        <f t="shared" si="68"/>
        <v>#N/A</v>
      </c>
      <c r="CR71" t="str">
        <f t="shared" si="34"/>
        <v>Standard1</v>
      </c>
      <c r="CT71" s="104" t="str">
        <f t="shared" si="69"/>
        <v>$B$4:$P$807</v>
      </c>
      <c r="CU71" s="96" t="str">
        <f>VLOOKUP($CR71,$CT$3:CU$8,2,FALSE)</f>
        <v>$I$189:$I$348</v>
      </c>
      <c r="CV71" s="96" t="str">
        <f>VLOOKUP($CR71,$CT$3:CV$8,3,FALSE)</f>
        <v>$I$349:$I$538</v>
      </c>
      <c r="CW71" s="96" t="str">
        <f>VLOOKUP($CR71,$CT$3:CW$8,4,FALSE)</f>
        <v>$I$539:$I$609</v>
      </c>
      <c r="CX71" s="96" t="str">
        <f>VLOOKUP($CR71,$CT$3:CX$8,5,FALSE)</f>
        <v>$I$610:$I$659</v>
      </c>
      <c r="CY71" s="96" t="str">
        <f>VLOOKUP($CR71,$CT$3:CY$8,6,FALSE)</f>
        <v>$I$660:$I$719</v>
      </c>
      <c r="CZ71">
        <f>COUNTIF($CU$10:CU71,"&lt;&gt;"&amp;"")</f>
        <v>62</v>
      </c>
      <c r="DB71" t="str">
        <f t="shared" si="70"/>
        <v/>
      </c>
      <c r="DC71" t="e">
        <f t="shared" si="71"/>
        <v>#N/A</v>
      </c>
    </row>
    <row r="72" spans="17:107" x14ac:dyDescent="0.25">
      <c r="Q72" s="58" t="e">
        <f t="shared" si="75"/>
        <v>#N/A</v>
      </c>
      <c r="R72" t="str">
        <f>IF(Worksheet!I67=$S$2,$S$2,IF(Worksheet!I67=$S$3,$S$3,$S$1))</f>
        <v>5502A</v>
      </c>
      <c r="S72" s="59" t="str">
        <f t="shared" si="1"/>
        <v>*</v>
      </c>
      <c r="T72" s="55" t="e">
        <f t="shared" si="50"/>
        <v>#N/A</v>
      </c>
      <c r="U72" s="60">
        <f>IF(Worksheet!S67="%",ABS(Worksheet!Z67),ABS(Worksheet!U67))</f>
        <v>0</v>
      </c>
      <c r="V72" s="127">
        <f>IF(Worksheet!S67="%",Worksheet!AA67,Worksheet!S67)</f>
        <v>0</v>
      </c>
      <c r="W72" s="60" t="str">
        <f>IF(Worksheet!S67="%","",IF(Worksheet!Z67&lt;&gt;"",Worksheet!Z67,""))</f>
        <v/>
      </c>
      <c r="X72" s="60" t="str">
        <f>IF(Worksheet!S67="%","",IF(Worksheet!AA67&lt;&gt;"",Worksheet!AA67,""))</f>
        <v/>
      </c>
      <c r="Y72" s="58" t="str">
        <f t="shared" si="51"/>
        <v/>
      </c>
      <c r="Z72" s="58" t="str">
        <f t="shared" si="52"/>
        <v>0</v>
      </c>
      <c r="AA72" s="58" t="str">
        <f t="shared" si="53"/>
        <v>DC</v>
      </c>
      <c r="AB72" s="58" t="str">
        <f t="shared" si="11"/>
        <v>DC0</v>
      </c>
      <c r="AC72" s="58" t="str">
        <f>IF(Worksheet!H67&lt;&gt;"",Worksheet!H67,"")</f>
        <v/>
      </c>
      <c r="AD72" s="58" t="str">
        <f t="shared" si="49"/>
        <v/>
      </c>
      <c r="AE72" s="109" t="str">
        <f t="shared" si="54"/>
        <v>DC0</v>
      </c>
      <c r="AF72" s="109" t="e">
        <f>HLOOKUP(AE72,$AH$10:AZ72,COUNTIF($AE$7:AE72,"&lt;&gt;"&amp;""),FALSE)</f>
        <v>#N/A</v>
      </c>
      <c r="AG72" s="66" t="e">
        <f t="shared" si="55"/>
        <v>#N/A</v>
      </c>
      <c r="AH72" s="96" t="e">
        <f>VLOOKUP($AG72,INDIRECT(CONCATENATE($CR72,"!",VLOOKUP($CR72,$AG$3:AH$8,AH$2,FALSE))),1,TRUE)</f>
        <v>#N/A</v>
      </c>
      <c r="AI72" s="96" t="e">
        <f>VLOOKUP($AG72,INDIRECT(CONCATENATE($CR72,"!",VLOOKUP($CR72,$AG$3:AI$8,AI$2,FALSE))),1,TRUE)</f>
        <v>#N/A</v>
      </c>
      <c r="AJ72" s="96" t="e">
        <f>VLOOKUP($AG72,INDIRECT(CONCATENATE($CR72,"!",VLOOKUP($CR72,$AG$3:AJ$8,AJ$2,FALSE))),1,TRUE)</f>
        <v>#N/A</v>
      </c>
      <c r="AK72" s="96" t="e">
        <f>VLOOKUP($AG72,INDIRECT(CONCATENATE($CR72,"!",VLOOKUP($CR72,$AG$3:AK$8,AK$2,FALSE))),1,TRUE)</f>
        <v>#N/A</v>
      </c>
      <c r="AL72" s="96" t="e">
        <f>VLOOKUP($AG72,INDIRECT(CONCATENATE($CR72,"!",VLOOKUP($CR72,$AG$3:AL$8,AL$2,FALSE))),1,TRUE)</f>
        <v>#N/A</v>
      </c>
      <c r="AM72" s="96" t="e">
        <f>VLOOKUP($AG72,INDIRECT(CONCATENATE($CR72,"!",VLOOKUP($CR72,$AG$3:AM$8,AM$2,FALSE))),1,TRUE)</f>
        <v>#N/A</v>
      </c>
      <c r="AN72" s="96" t="e">
        <f>VLOOKUP($AG72,INDIRECT(CONCATENATE($CR72,"!",VLOOKUP($CR72,$AG$3:AN$8,AN$2,FALSE))),1,TRUE)</f>
        <v>#N/A</v>
      </c>
      <c r="AO72" s="96" t="e">
        <f>VLOOKUP($AG72,INDIRECT(CONCATENATE($CR72,"!",VLOOKUP($CR72,$AG$3:AO$8,AO$2,FALSE))),1,TRUE)</f>
        <v>#N/A</v>
      </c>
      <c r="AP72" s="96" t="e">
        <f>VLOOKUP($AG72,INDIRECT(CONCATENATE($CR72,"!",VLOOKUP($CR72,$AG$3:AP$8,AP$2,FALSE))),1,TRUE)</f>
        <v>#N/A</v>
      </c>
      <c r="AQ72" s="96" t="e">
        <f>VLOOKUP($AG72,INDIRECT(CONCATENATE($CR72,"!",VLOOKUP($CR72,$AG$3:AQ$8,AQ$2,FALSE))),1,TRUE)</f>
        <v>#N/A</v>
      </c>
      <c r="AR72" s="96" t="e">
        <f>VLOOKUP($AG72,INDIRECT(CONCATENATE($CR72,"!",VLOOKUP($CR72,$AG$3:AR$8,AR$2,FALSE))),1,TRUE)</f>
        <v>#N/A</v>
      </c>
      <c r="AS72" s="96" t="e">
        <f>VLOOKUP($AG72,INDIRECT(CONCATENATE($CR72,"!",VLOOKUP($CR72,$AG$3:AS$8,AS$2,FALSE))),1,TRUE)</f>
        <v>#N/A</v>
      </c>
      <c r="AT72" s="96" t="e">
        <f>VLOOKUP($AG72,INDIRECT(CONCATENATE($CR72,"!",VLOOKUP($CR72,$AG$3:AT$8,AT$2,FALSE))),1,TRUE)</f>
        <v>#N/A</v>
      </c>
      <c r="AU72" s="96"/>
      <c r="AV72" s="96"/>
      <c r="AW72" s="96"/>
      <c r="AX72" s="96"/>
      <c r="AY72" s="96"/>
      <c r="AZ72" s="96"/>
      <c r="BA72" s="62">
        <f t="shared" si="72"/>
        <v>1</v>
      </c>
      <c r="BB72" s="58">
        <f t="shared" si="72"/>
        <v>1</v>
      </c>
      <c r="BC72" s="58">
        <f t="shared" si="73"/>
        <v>1</v>
      </c>
      <c r="BD72" s="58">
        <f t="shared" si="73"/>
        <v>1</v>
      </c>
      <c r="BE72" s="58">
        <f t="shared" si="16"/>
        <v>1</v>
      </c>
      <c r="BF72" s="58">
        <f t="shared" si="17"/>
        <v>1</v>
      </c>
      <c r="BG72" s="58">
        <f t="shared" si="18"/>
        <v>1</v>
      </c>
      <c r="BH72" s="58">
        <f t="shared" si="74"/>
        <v>1</v>
      </c>
      <c r="BI72" s="58">
        <f t="shared" si="74"/>
        <v>1</v>
      </c>
      <c r="BJ72" s="58">
        <f t="shared" si="74"/>
        <v>1</v>
      </c>
      <c r="BK72" s="58">
        <f t="shared" si="74"/>
        <v>1</v>
      </c>
      <c r="BL72" s="58">
        <f t="shared" si="74"/>
        <v>1</v>
      </c>
      <c r="BM72" s="58">
        <f t="shared" si="74"/>
        <v>1</v>
      </c>
      <c r="BU72" s="55" t="e">
        <f>HLOOKUP(AE72,$BA$10:BT72,COUNTIF($AE$7:AE72,"&lt;&gt;"&amp;""),FALSE)</f>
        <v>#N/A</v>
      </c>
      <c r="BV72" s="58">
        <f t="shared" si="19"/>
        <v>1</v>
      </c>
      <c r="BW72" s="55" t="str">
        <f t="shared" si="20"/>
        <v/>
      </c>
      <c r="BX72" s="110" t="str">
        <f>IF(OR(AE72=$BB$10,AE72=$BD$10,AE72=$BK$10,AE72=$BL$10,AE72=$BM$10),VLOOKUP(BW72,INDIRECT(CONCATENATE(CR72,"!",HLOOKUP(AE72,$CU$10:CY72,CZ72,FALSE))),1,TRUE),"")</f>
        <v/>
      </c>
      <c r="BY72" s="96" t="e">
        <f t="shared" si="56"/>
        <v>#N/A</v>
      </c>
      <c r="BZ72" s="96" t="e">
        <f t="shared" si="57"/>
        <v>#N/A</v>
      </c>
      <c r="CA72" s="96" t="e">
        <f t="shared" si="58"/>
        <v>#N/A</v>
      </c>
      <c r="CB72" s="96" t="e">
        <f t="shared" si="59"/>
        <v>#N/A</v>
      </c>
      <c r="CC72" s="96" t="e">
        <f t="shared" si="60"/>
        <v>#VALUE!</v>
      </c>
      <c r="CD72" s="63">
        <f>Worksheet!K67</f>
        <v>0</v>
      </c>
      <c r="CE72" s="63">
        <f>Worksheet!L67</f>
        <v>0</v>
      </c>
      <c r="CF72" s="63">
        <f>Worksheet!M67</f>
        <v>0</v>
      </c>
      <c r="CG72" s="63">
        <f>Worksheet!N67</f>
        <v>0</v>
      </c>
      <c r="CH72" s="63">
        <f>Worksheet!O67</f>
        <v>0</v>
      </c>
      <c r="CI72" s="126" t="e">
        <f t="shared" si="61"/>
        <v>#VALUE!</v>
      </c>
      <c r="CJ72" s="126" t="e">
        <f t="shared" si="62"/>
        <v>#VALUE!</v>
      </c>
      <c r="CK72" s="126" t="e">
        <f t="shared" si="63"/>
        <v>#VALUE!</v>
      </c>
      <c r="CL72" s="126" t="e">
        <f t="shared" si="64"/>
        <v>#VALUE!</v>
      </c>
      <c r="CM72" s="126" t="e">
        <f t="shared" si="65"/>
        <v>#VALUE!</v>
      </c>
      <c r="CN72" s="96" t="e">
        <f t="shared" si="66"/>
        <v>#N/A</v>
      </c>
      <c r="CO72" s="97">
        <f>Worksheet!Q67</f>
        <v>0</v>
      </c>
      <c r="CP72" t="str">
        <f t="shared" si="67"/>
        <v>1</v>
      </c>
      <c r="CQ72" s="108" t="e">
        <f t="shared" si="68"/>
        <v>#N/A</v>
      </c>
      <c r="CR72" t="str">
        <f t="shared" si="34"/>
        <v>Standard1</v>
      </c>
      <c r="CT72" s="104" t="str">
        <f t="shared" si="69"/>
        <v>$B$4:$P$807</v>
      </c>
      <c r="CU72" s="96" t="str">
        <f>VLOOKUP($CR72,$CT$3:CU$8,2,FALSE)</f>
        <v>$I$189:$I$348</v>
      </c>
      <c r="CV72" s="96" t="str">
        <f>VLOOKUP($CR72,$CT$3:CV$8,3,FALSE)</f>
        <v>$I$349:$I$538</v>
      </c>
      <c r="CW72" s="96" t="str">
        <f>VLOOKUP($CR72,$CT$3:CW$8,4,FALSE)</f>
        <v>$I$539:$I$609</v>
      </c>
      <c r="CX72" s="96" t="str">
        <f>VLOOKUP($CR72,$CT$3:CX$8,5,FALSE)</f>
        <v>$I$610:$I$659</v>
      </c>
      <c r="CY72" s="96" t="str">
        <f>VLOOKUP($CR72,$CT$3:CY$8,6,FALSE)</f>
        <v>$I$660:$I$719</v>
      </c>
      <c r="CZ72">
        <f>COUNTIF($CU$10:CU72,"&lt;&gt;"&amp;"")</f>
        <v>63</v>
      </c>
      <c r="DB72" t="str">
        <f t="shared" si="70"/>
        <v/>
      </c>
      <c r="DC72" t="e">
        <f t="shared" si="71"/>
        <v>#N/A</v>
      </c>
    </row>
    <row r="73" spans="17:107" x14ac:dyDescent="0.25">
      <c r="Q73" s="58" t="e">
        <f t="shared" si="75"/>
        <v>#N/A</v>
      </c>
      <c r="R73" t="str">
        <f>IF(Worksheet!I68=$S$2,$S$2,IF(Worksheet!I68=$S$3,$S$3,$S$1))</f>
        <v>5502A</v>
      </c>
      <c r="S73" s="59" t="str">
        <f t="shared" si="1"/>
        <v>*</v>
      </c>
      <c r="T73" s="55" t="e">
        <f t="shared" si="50"/>
        <v>#N/A</v>
      </c>
      <c r="U73" s="60">
        <f>IF(Worksheet!S68="%",ABS(Worksheet!Z68),ABS(Worksheet!U68))</f>
        <v>0</v>
      </c>
      <c r="V73" s="127">
        <f>IF(Worksheet!S68="%",Worksheet!AA68,Worksheet!S68)</f>
        <v>0</v>
      </c>
      <c r="W73" s="60" t="str">
        <f>IF(Worksheet!S68="%","",IF(Worksheet!Z68&lt;&gt;"",Worksheet!Z68,""))</f>
        <v/>
      </c>
      <c r="X73" s="60" t="str">
        <f>IF(Worksheet!S68="%","",IF(Worksheet!AA68&lt;&gt;"",Worksheet!AA68,""))</f>
        <v/>
      </c>
      <c r="Y73" s="58" t="str">
        <f t="shared" si="51"/>
        <v/>
      </c>
      <c r="Z73" s="58" t="str">
        <f t="shared" si="52"/>
        <v>0</v>
      </c>
      <c r="AA73" s="58" t="str">
        <f t="shared" si="53"/>
        <v>DC</v>
      </c>
      <c r="AB73" s="58" t="str">
        <f t="shared" si="11"/>
        <v>DC0</v>
      </c>
      <c r="AC73" s="58" t="str">
        <f>IF(Worksheet!H68&lt;&gt;"",Worksheet!H68,"")</f>
        <v/>
      </c>
      <c r="AD73" s="58" t="str">
        <f t="shared" si="49"/>
        <v/>
      </c>
      <c r="AE73" s="109" t="str">
        <f t="shared" si="54"/>
        <v>DC0</v>
      </c>
      <c r="AF73" s="109" t="e">
        <f>HLOOKUP(AE73,$AH$10:AZ73,COUNTIF($AE$7:AE73,"&lt;&gt;"&amp;""),FALSE)</f>
        <v>#N/A</v>
      </c>
      <c r="AG73" s="66" t="e">
        <f t="shared" si="55"/>
        <v>#N/A</v>
      </c>
      <c r="AH73" s="96" t="e">
        <f>VLOOKUP($AG73,INDIRECT(CONCATENATE($CR73,"!",VLOOKUP($CR73,$AG$3:AH$8,AH$2,FALSE))),1,TRUE)</f>
        <v>#N/A</v>
      </c>
      <c r="AI73" s="96" t="e">
        <f>VLOOKUP($AG73,INDIRECT(CONCATENATE($CR73,"!",VLOOKUP($CR73,$AG$3:AI$8,AI$2,FALSE))),1,TRUE)</f>
        <v>#N/A</v>
      </c>
      <c r="AJ73" s="96" t="e">
        <f>VLOOKUP($AG73,INDIRECT(CONCATENATE($CR73,"!",VLOOKUP($CR73,$AG$3:AJ$8,AJ$2,FALSE))),1,TRUE)</f>
        <v>#N/A</v>
      </c>
      <c r="AK73" s="96" t="e">
        <f>VLOOKUP($AG73,INDIRECT(CONCATENATE($CR73,"!",VLOOKUP($CR73,$AG$3:AK$8,AK$2,FALSE))),1,TRUE)</f>
        <v>#N/A</v>
      </c>
      <c r="AL73" s="96" t="e">
        <f>VLOOKUP($AG73,INDIRECT(CONCATENATE($CR73,"!",VLOOKUP($CR73,$AG$3:AL$8,AL$2,FALSE))),1,TRUE)</f>
        <v>#N/A</v>
      </c>
      <c r="AM73" s="96" t="e">
        <f>VLOOKUP($AG73,INDIRECT(CONCATENATE($CR73,"!",VLOOKUP($CR73,$AG$3:AM$8,AM$2,FALSE))),1,TRUE)</f>
        <v>#N/A</v>
      </c>
      <c r="AN73" s="96" t="e">
        <f>VLOOKUP($AG73,INDIRECT(CONCATENATE($CR73,"!",VLOOKUP($CR73,$AG$3:AN$8,AN$2,FALSE))),1,TRUE)</f>
        <v>#N/A</v>
      </c>
      <c r="AO73" s="96" t="e">
        <f>VLOOKUP($AG73,INDIRECT(CONCATENATE($CR73,"!",VLOOKUP($CR73,$AG$3:AO$8,AO$2,FALSE))),1,TRUE)</f>
        <v>#N/A</v>
      </c>
      <c r="AP73" s="96" t="e">
        <f>VLOOKUP($AG73,INDIRECT(CONCATENATE($CR73,"!",VLOOKUP($CR73,$AG$3:AP$8,AP$2,FALSE))),1,TRUE)</f>
        <v>#N/A</v>
      </c>
      <c r="AQ73" s="96" t="e">
        <f>VLOOKUP($AG73,INDIRECT(CONCATENATE($CR73,"!",VLOOKUP($CR73,$AG$3:AQ$8,AQ$2,FALSE))),1,TRUE)</f>
        <v>#N/A</v>
      </c>
      <c r="AR73" s="96" t="e">
        <f>VLOOKUP($AG73,INDIRECT(CONCATENATE($CR73,"!",VLOOKUP($CR73,$AG$3:AR$8,AR$2,FALSE))),1,TRUE)</f>
        <v>#N/A</v>
      </c>
      <c r="AS73" s="96" t="e">
        <f>VLOOKUP($AG73,INDIRECT(CONCATENATE($CR73,"!",VLOOKUP($CR73,$AG$3:AS$8,AS$2,FALSE))),1,TRUE)</f>
        <v>#N/A</v>
      </c>
      <c r="AT73" s="96" t="e">
        <f>VLOOKUP($AG73,INDIRECT(CONCATENATE($CR73,"!",VLOOKUP($CR73,$AG$3:AT$8,AT$2,FALSE))),1,TRUE)</f>
        <v>#N/A</v>
      </c>
      <c r="AU73" s="96"/>
      <c r="AV73" s="96"/>
      <c r="AW73" s="96"/>
      <c r="AX73" s="96"/>
      <c r="AY73" s="96"/>
      <c r="AZ73" s="96"/>
      <c r="BA73" s="62">
        <f t="shared" si="72"/>
        <v>1</v>
      </c>
      <c r="BB73" s="58">
        <f t="shared" si="72"/>
        <v>1</v>
      </c>
      <c r="BC73" s="58">
        <f t="shared" si="73"/>
        <v>1</v>
      </c>
      <c r="BD73" s="58">
        <f t="shared" si="73"/>
        <v>1</v>
      </c>
      <c r="BE73" s="58">
        <f t="shared" si="16"/>
        <v>1</v>
      </c>
      <c r="BF73" s="58">
        <f t="shared" si="17"/>
        <v>1</v>
      </c>
      <c r="BG73" s="58">
        <f t="shared" si="18"/>
        <v>1</v>
      </c>
      <c r="BH73" s="58">
        <f t="shared" si="74"/>
        <v>1</v>
      </c>
      <c r="BI73" s="58">
        <f t="shared" si="74"/>
        <v>1</v>
      </c>
      <c r="BJ73" s="58">
        <f t="shared" si="74"/>
        <v>1</v>
      </c>
      <c r="BK73" s="58">
        <f t="shared" si="74"/>
        <v>1</v>
      </c>
      <c r="BL73" s="58">
        <f t="shared" si="74"/>
        <v>1</v>
      </c>
      <c r="BM73" s="58">
        <f t="shared" si="74"/>
        <v>1</v>
      </c>
      <c r="BU73" s="55" t="e">
        <f>HLOOKUP(AE73,$BA$10:BT73,COUNTIF($AE$7:AE73,"&lt;&gt;"&amp;""),FALSE)</f>
        <v>#N/A</v>
      </c>
      <c r="BV73" s="58">
        <f t="shared" si="19"/>
        <v>1</v>
      </c>
      <c r="BW73" s="55" t="str">
        <f t="shared" si="20"/>
        <v/>
      </c>
      <c r="BX73" s="110" t="str">
        <f>IF(OR(AE73=$BB$10,AE73=$BD$10,AE73=$BK$10,AE73=$BL$10,AE73=$BM$10),VLOOKUP(BW73,INDIRECT(CONCATENATE(CR73,"!",HLOOKUP(AE73,$CU$10:CY73,CZ73,FALSE))),1,TRUE),"")</f>
        <v/>
      </c>
      <c r="BY73" s="96" t="e">
        <f t="shared" si="56"/>
        <v>#N/A</v>
      </c>
      <c r="BZ73" s="96" t="e">
        <f t="shared" si="57"/>
        <v>#N/A</v>
      </c>
      <c r="CA73" s="96" t="e">
        <f t="shared" si="58"/>
        <v>#N/A</v>
      </c>
      <c r="CB73" s="96" t="e">
        <f t="shared" si="59"/>
        <v>#N/A</v>
      </c>
      <c r="CC73" s="96" t="e">
        <f t="shared" si="60"/>
        <v>#VALUE!</v>
      </c>
      <c r="CD73" s="63">
        <f>Worksheet!K68</f>
        <v>0</v>
      </c>
      <c r="CE73" s="63">
        <f>Worksheet!L68</f>
        <v>0</v>
      </c>
      <c r="CF73" s="63">
        <f>Worksheet!M68</f>
        <v>0</v>
      </c>
      <c r="CG73" s="63">
        <f>Worksheet!N68</f>
        <v>0</v>
      </c>
      <c r="CH73" s="63">
        <f>Worksheet!O68</f>
        <v>0</v>
      </c>
      <c r="CI73" s="126" t="e">
        <f t="shared" si="61"/>
        <v>#VALUE!</v>
      </c>
      <c r="CJ73" s="126" t="e">
        <f t="shared" si="62"/>
        <v>#VALUE!</v>
      </c>
      <c r="CK73" s="126" t="e">
        <f t="shared" si="63"/>
        <v>#VALUE!</v>
      </c>
      <c r="CL73" s="126" t="e">
        <f t="shared" si="64"/>
        <v>#VALUE!</v>
      </c>
      <c r="CM73" s="126" t="e">
        <f t="shared" si="65"/>
        <v>#VALUE!</v>
      </c>
      <c r="CN73" s="96" t="e">
        <f t="shared" si="66"/>
        <v>#N/A</v>
      </c>
      <c r="CO73" s="97">
        <f>Worksheet!Q68</f>
        <v>0</v>
      </c>
      <c r="CP73" t="str">
        <f t="shared" si="67"/>
        <v>1</v>
      </c>
      <c r="CQ73" s="108" t="e">
        <f t="shared" si="68"/>
        <v>#N/A</v>
      </c>
      <c r="CR73" t="str">
        <f t="shared" si="34"/>
        <v>Standard1</v>
      </c>
      <c r="CT73" s="104" t="str">
        <f t="shared" si="69"/>
        <v>$B$4:$P$807</v>
      </c>
      <c r="CU73" s="96" t="str">
        <f>VLOOKUP($CR73,$CT$3:CU$8,2,FALSE)</f>
        <v>$I$189:$I$348</v>
      </c>
      <c r="CV73" s="96" t="str">
        <f>VLOOKUP($CR73,$CT$3:CV$8,3,FALSE)</f>
        <v>$I$349:$I$538</v>
      </c>
      <c r="CW73" s="96" t="str">
        <f>VLOOKUP($CR73,$CT$3:CW$8,4,FALSE)</f>
        <v>$I$539:$I$609</v>
      </c>
      <c r="CX73" s="96" t="str">
        <f>VLOOKUP($CR73,$CT$3:CX$8,5,FALSE)</f>
        <v>$I$610:$I$659</v>
      </c>
      <c r="CY73" s="96" t="str">
        <f>VLOOKUP($CR73,$CT$3:CY$8,6,FALSE)</f>
        <v>$I$660:$I$719</v>
      </c>
      <c r="CZ73">
        <f>COUNTIF($CU$10:CU73,"&lt;&gt;"&amp;"")</f>
        <v>64</v>
      </c>
      <c r="DB73" t="str">
        <f t="shared" si="70"/>
        <v/>
      </c>
      <c r="DC73" t="e">
        <f t="shared" si="71"/>
        <v>#N/A</v>
      </c>
    </row>
    <row r="74" spans="17:107" x14ac:dyDescent="0.25">
      <c r="Q74" s="58" t="e">
        <f t="shared" si="75"/>
        <v>#N/A</v>
      </c>
      <c r="R74" t="str">
        <f>IF(Worksheet!I69=$S$2,$S$2,IF(Worksheet!I69=$S$3,$S$3,$S$1))</f>
        <v>5502A</v>
      </c>
      <c r="S74" s="59" t="str">
        <f t="shared" si="1"/>
        <v>*</v>
      </c>
      <c r="T74" s="55" t="e">
        <f t="shared" si="50"/>
        <v>#N/A</v>
      </c>
      <c r="U74" s="60">
        <f>IF(Worksheet!S69="%",ABS(Worksheet!Z69),ABS(Worksheet!U69))</f>
        <v>0</v>
      </c>
      <c r="V74" s="127">
        <f>IF(Worksheet!S69="%",Worksheet!AA69,Worksheet!S69)</f>
        <v>0</v>
      </c>
      <c r="W74" s="60" t="str">
        <f>IF(Worksheet!S69="%","",IF(Worksheet!Z69&lt;&gt;"",Worksheet!Z69,""))</f>
        <v/>
      </c>
      <c r="X74" s="60" t="str">
        <f>IF(Worksheet!S69="%","",IF(Worksheet!AA69&lt;&gt;"",Worksheet!AA69,""))</f>
        <v/>
      </c>
      <c r="Y74" s="58" t="str">
        <f t="shared" si="51"/>
        <v/>
      </c>
      <c r="Z74" s="58" t="str">
        <f t="shared" si="52"/>
        <v>0</v>
      </c>
      <c r="AA74" s="58" t="str">
        <f t="shared" si="53"/>
        <v>DC</v>
      </c>
      <c r="AB74" s="58" t="str">
        <f t="shared" si="11"/>
        <v>DC0</v>
      </c>
      <c r="AC74" s="58" t="str">
        <f>IF(Worksheet!H69&lt;&gt;"",Worksheet!H69,"")</f>
        <v/>
      </c>
      <c r="AD74" s="58" t="str">
        <f t="shared" si="49"/>
        <v/>
      </c>
      <c r="AE74" s="109" t="str">
        <f t="shared" si="54"/>
        <v>DC0</v>
      </c>
      <c r="AF74" s="109" t="e">
        <f>HLOOKUP(AE74,$AH$10:AZ74,COUNTIF($AE$7:AE74,"&lt;&gt;"&amp;""),FALSE)</f>
        <v>#N/A</v>
      </c>
      <c r="AG74" s="66" t="e">
        <f t="shared" si="55"/>
        <v>#N/A</v>
      </c>
      <c r="AH74" s="96" t="e">
        <f>VLOOKUP($AG74,INDIRECT(CONCATENATE($CR74,"!",VLOOKUP($CR74,$AG$3:AH$8,AH$2,FALSE))),1,TRUE)</f>
        <v>#N/A</v>
      </c>
      <c r="AI74" s="96" t="e">
        <f>VLOOKUP($AG74,INDIRECT(CONCATENATE($CR74,"!",VLOOKUP($CR74,$AG$3:AI$8,AI$2,FALSE))),1,TRUE)</f>
        <v>#N/A</v>
      </c>
      <c r="AJ74" s="96" t="e">
        <f>VLOOKUP($AG74,INDIRECT(CONCATENATE($CR74,"!",VLOOKUP($CR74,$AG$3:AJ$8,AJ$2,FALSE))),1,TRUE)</f>
        <v>#N/A</v>
      </c>
      <c r="AK74" s="96" t="e">
        <f>VLOOKUP($AG74,INDIRECT(CONCATENATE($CR74,"!",VLOOKUP($CR74,$AG$3:AK$8,AK$2,FALSE))),1,TRUE)</f>
        <v>#N/A</v>
      </c>
      <c r="AL74" s="96" t="e">
        <f>VLOOKUP($AG74,INDIRECT(CONCATENATE($CR74,"!",VLOOKUP($CR74,$AG$3:AL$8,AL$2,FALSE))),1,TRUE)</f>
        <v>#N/A</v>
      </c>
      <c r="AM74" s="96" t="e">
        <f>VLOOKUP($AG74,INDIRECT(CONCATENATE($CR74,"!",VLOOKUP($CR74,$AG$3:AM$8,AM$2,FALSE))),1,TRUE)</f>
        <v>#N/A</v>
      </c>
      <c r="AN74" s="96" t="e">
        <f>VLOOKUP($AG74,INDIRECT(CONCATENATE($CR74,"!",VLOOKUP($CR74,$AG$3:AN$8,AN$2,FALSE))),1,TRUE)</f>
        <v>#N/A</v>
      </c>
      <c r="AO74" s="96" t="e">
        <f>VLOOKUP($AG74,INDIRECT(CONCATENATE($CR74,"!",VLOOKUP($CR74,$AG$3:AO$8,AO$2,FALSE))),1,TRUE)</f>
        <v>#N/A</v>
      </c>
      <c r="AP74" s="96" t="e">
        <f>VLOOKUP($AG74,INDIRECT(CONCATENATE($CR74,"!",VLOOKUP($CR74,$AG$3:AP$8,AP$2,FALSE))),1,TRUE)</f>
        <v>#N/A</v>
      </c>
      <c r="AQ74" s="96" t="e">
        <f>VLOOKUP($AG74,INDIRECT(CONCATENATE($CR74,"!",VLOOKUP($CR74,$AG$3:AQ$8,AQ$2,FALSE))),1,TRUE)</f>
        <v>#N/A</v>
      </c>
      <c r="AR74" s="96" t="e">
        <f>VLOOKUP($AG74,INDIRECT(CONCATENATE($CR74,"!",VLOOKUP($CR74,$AG$3:AR$8,AR$2,FALSE))),1,TRUE)</f>
        <v>#N/A</v>
      </c>
      <c r="AS74" s="96" t="e">
        <f>VLOOKUP($AG74,INDIRECT(CONCATENATE($CR74,"!",VLOOKUP($CR74,$AG$3:AS$8,AS$2,FALSE))),1,TRUE)</f>
        <v>#N/A</v>
      </c>
      <c r="AT74" s="96" t="e">
        <f>VLOOKUP($AG74,INDIRECT(CONCATENATE($CR74,"!",VLOOKUP($CR74,$AG$3:AT$8,AT$2,FALSE))),1,TRUE)</f>
        <v>#N/A</v>
      </c>
      <c r="AU74" s="96"/>
      <c r="AV74" s="96"/>
      <c r="AW74" s="96"/>
      <c r="AX74" s="96"/>
      <c r="AY74" s="96"/>
      <c r="AZ74" s="96"/>
      <c r="BA74" s="62">
        <f t="shared" si="72"/>
        <v>1</v>
      </c>
      <c r="BB74" s="58">
        <f t="shared" si="72"/>
        <v>1</v>
      </c>
      <c r="BC74" s="58">
        <f t="shared" si="73"/>
        <v>1</v>
      </c>
      <c r="BD74" s="58">
        <f t="shared" si="73"/>
        <v>1</v>
      </c>
      <c r="BE74" s="58">
        <f t="shared" si="16"/>
        <v>1</v>
      </c>
      <c r="BF74" s="58">
        <f t="shared" si="17"/>
        <v>1</v>
      </c>
      <c r="BG74" s="58">
        <f t="shared" si="18"/>
        <v>1</v>
      </c>
      <c r="BH74" s="58">
        <f t="shared" si="74"/>
        <v>1</v>
      </c>
      <c r="BI74" s="58">
        <f t="shared" si="74"/>
        <v>1</v>
      </c>
      <c r="BJ74" s="58">
        <f t="shared" si="74"/>
        <v>1</v>
      </c>
      <c r="BK74" s="58">
        <f t="shared" si="74"/>
        <v>1</v>
      </c>
      <c r="BL74" s="58">
        <f t="shared" si="74"/>
        <v>1</v>
      </c>
      <c r="BM74" s="58">
        <f t="shared" si="74"/>
        <v>1</v>
      </c>
      <c r="BU74" s="55" t="e">
        <f>HLOOKUP(AE74,$BA$10:BT74,COUNTIF($AE$7:AE74,"&lt;&gt;"&amp;""),FALSE)</f>
        <v>#N/A</v>
      </c>
      <c r="BV74" s="58">
        <f t="shared" si="19"/>
        <v>1</v>
      </c>
      <c r="BW74" s="55" t="str">
        <f t="shared" si="20"/>
        <v/>
      </c>
      <c r="BX74" s="110" t="str">
        <f>IF(OR(AE74=$BB$10,AE74=$BD$10,AE74=$BK$10,AE74=$BL$10,AE74=$BM$10),VLOOKUP(BW74,INDIRECT(CONCATENATE(CR74,"!",HLOOKUP(AE74,$CU$10:CY74,CZ74,FALSE))),1,TRUE),"")</f>
        <v/>
      </c>
      <c r="BY74" s="96" t="e">
        <f t="shared" si="56"/>
        <v>#N/A</v>
      </c>
      <c r="BZ74" s="96" t="e">
        <f t="shared" si="57"/>
        <v>#N/A</v>
      </c>
      <c r="CA74" s="96" t="e">
        <f t="shared" si="58"/>
        <v>#N/A</v>
      </c>
      <c r="CB74" s="96" t="e">
        <f t="shared" si="59"/>
        <v>#N/A</v>
      </c>
      <c r="CC74" s="96" t="e">
        <f t="shared" si="60"/>
        <v>#VALUE!</v>
      </c>
      <c r="CD74" s="63">
        <f>Worksheet!K69</f>
        <v>0</v>
      </c>
      <c r="CE74" s="63">
        <f>Worksheet!L69</f>
        <v>0</v>
      </c>
      <c r="CF74" s="63">
        <f>Worksheet!M69</f>
        <v>0</v>
      </c>
      <c r="CG74" s="63">
        <f>Worksheet!N69</f>
        <v>0</v>
      </c>
      <c r="CH74" s="63">
        <f>Worksheet!O69</f>
        <v>0</v>
      </c>
      <c r="CI74" s="126" t="e">
        <f t="shared" si="61"/>
        <v>#VALUE!</v>
      </c>
      <c r="CJ74" s="126" t="e">
        <f t="shared" si="62"/>
        <v>#VALUE!</v>
      </c>
      <c r="CK74" s="126" t="e">
        <f t="shared" si="63"/>
        <v>#VALUE!</v>
      </c>
      <c r="CL74" s="126" t="e">
        <f t="shared" si="64"/>
        <v>#VALUE!</v>
      </c>
      <c r="CM74" s="126" t="e">
        <f t="shared" si="65"/>
        <v>#VALUE!</v>
      </c>
      <c r="CN74" s="96" t="e">
        <f t="shared" si="66"/>
        <v>#N/A</v>
      </c>
      <c r="CO74" s="97">
        <f>Worksheet!Q69</f>
        <v>0</v>
      </c>
      <c r="CP74" t="str">
        <f t="shared" si="67"/>
        <v>1</v>
      </c>
      <c r="CQ74" s="108" t="e">
        <f t="shared" si="68"/>
        <v>#N/A</v>
      </c>
      <c r="CR74" t="str">
        <f t="shared" si="34"/>
        <v>Standard1</v>
      </c>
      <c r="CT74" s="104" t="str">
        <f t="shared" si="69"/>
        <v>$B$4:$P$807</v>
      </c>
      <c r="CU74" s="96" t="str">
        <f>VLOOKUP($CR74,$CT$3:CU$8,2,FALSE)</f>
        <v>$I$189:$I$348</v>
      </c>
      <c r="CV74" s="96" t="str">
        <f>VLOOKUP($CR74,$CT$3:CV$8,3,FALSE)</f>
        <v>$I$349:$I$538</v>
      </c>
      <c r="CW74" s="96" t="str">
        <f>VLOOKUP($CR74,$CT$3:CW$8,4,FALSE)</f>
        <v>$I$539:$I$609</v>
      </c>
      <c r="CX74" s="96" t="str">
        <f>VLOOKUP($CR74,$CT$3:CX$8,5,FALSE)</f>
        <v>$I$610:$I$659</v>
      </c>
      <c r="CY74" s="96" t="str">
        <f>VLOOKUP($CR74,$CT$3:CY$8,6,FALSE)</f>
        <v>$I$660:$I$719</v>
      </c>
      <c r="CZ74">
        <f>COUNTIF($CU$10:CU74,"&lt;&gt;"&amp;"")</f>
        <v>65</v>
      </c>
      <c r="DB74" t="str">
        <f t="shared" si="70"/>
        <v/>
      </c>
      <c r="DC74" t="e">
        <f t="shared" si="71"/>
        <v>#N/A</v>
      </c>
    </row>
    <row r="75" spans="17:107" x14ac:dyDescent="0.25">
      <c r="Q75" s="58" t="e">
        <f t="shared" si="75"/>
        <v>#N/A</v>
      </c>
      <c r="R75" t="str">
        <f>IF(Worksheet!I70=$S$2,$S$2,IF(Worksheet!I70=$S$3,$S$3,$S$1))</f>
        <v>5502A</v>
      </c>
      <c r="S75" s="59" t="str">
        <f t="shared" si="1"/>
        <v>*</v>
      </c>
      <c r="T75" s="55" t="e">
        <f t="shared" si="50"/>
        <v>#N/A</v>
      </c>
      <c r="U75" s="60">
        <f>IF(Worksheet!S70="%",ABS(Worksheet!Z70),ABS(Worksheet!U70))</f>
        <v>0</v>
      </c>
      <c r="V75" s="127">
        <f>IF(Worksheet!S70="%",Worksheet!AA70,Worksheet!S70)</f>
        <v>0</v>
      </c>
      <c r="W75" s="60" t="str">
        <f>IF(Worksheet!S70="%","",IF(Worksheet!Z70&lt;&gt;"",Worksheet!Z70,""))</f>
        <v/>
      </c>
      <c r="X75" s="60" t="str">
        <f>IF(Worksheet!S70="%","",IF(Worksheet!AA70&lt;&gt;"",Worksheet!AA70,""))</f>
        <v/>
      </c>
      <c r="Y75" s="58" t="str">
        <f t="shared" si="51"/>
        <v/>
      </c>
      <c r="Z75" s="58" t="str">
        <f t="shared" si="52"/>
        <v>0</v>
      </c>
      <c r="AA75" s="58" t="str">
        <f t="shared" si="53"/>
        <v>DC</v>
      </c>
      <c r="AB75" s="58" t="str">
        <f t="shared" si="11"/>
        <v>DC0</v>
      </c>
      <c r="AC75" s="58" t="str">
        <f>IF(Worksheet!H70&lt;&gt;"",Worksheet!H70,"")</f>
        <v/>
      </c>
      <c r="AD75" s="58" t="str">
        <f t="shared" si="49"/>
        <v/>
      </c>
      <c r="AE75" s="109" t="str">
        <f t="shared" si="54"/>
        <v>DC0</v>
      </c>
      <c r="AF75" s="109" t="e">
        <f>HLOOKUP(AE75,$AH$10:AZ75,COUNTIF($AE$7:AE75,"&lt;&gt;"&amp;""),FALSE)</f>
        <v>#N/A</v>
      </c>
      <c r="AG75" s="66" t="e">
        <f t="shared" si="55"/>
        <v>#N/A</v>
      </c>
      <c r="AH75" s="96" t="e">
        <f>VLOOKUP($AG75,INDIRECT(CONCATENATE($CR75,"!",VLOOKUP($CR75,$AG$3:AH$8,AH$2,FALSE))),1,TRUE)</f>
        <v>#N/A</v>
      </c>
      <c r="AI75" s="96" t="e">
        <f>VLOOKUP($AG75,INDIRECT(CONCATENATE($CR75,"!",VLOOKUP($CR75,$AG$3:AI$8,AI$2,FALSE))),1,TRUE)</f>
        <v>#N/A</v>
      </c>
      <c r="AJ75" s="96" t="e">
        <f>VLOOKUP($AG75,INDIRECT(CONCATENATE($CR75,"!",VLOOKUP($CR75,$AG$3:AJ$8,AJ$2,FALSE))),1,TRUE)</f>
        <v>#N/A</v>
      </c>
      <c r="AK75" s="96" t="e">
        <f>VLOOKUP($AG75,INDIRECT(CONCATENATE($CR75,"!",VLOOKUP($CR75,$AG$3:AK$8,AK$2,FALSE))),1,TRUE)</f>
        <v>#N/A</v>
      </c>
      <c r="AL75" s="96" t="e">
        <f>VLOOKUP($AG75,INDIRECT(CONCATENATE($CR75,"!",VLOOKUP($CR75,$AG$3:AL$8,AL$2,FALSE))),1,TRUE)</f>
        <v>#N/A</v>
      </c>
      <c r="AM75" s="96" t="e">
        <f>VLOOKUP($AG75,INDIRECT(CONCATENATE($CR75,"!",VLOOKUP($CR75,$AG$3:AM$8,AM$2,FALSE))),1,TRUE)</f>
        <v>#N/A</v>
      </c>
      <c r="AN75" s="96" t="e">
        <f>VLOOKUP($AG75,INDIRECT(CONCATENATE($CR75,"!",VLOOKUP($CR75,$AG$3:AN$8,AN$2,FALSE))),1,TRUE)</f>
        <v>#N/A</v>
      </c>
      <c r="AO75" s="96" t="e">
        <f>VLOOKUP($AG75,INDIRECT(CONCATENATE($CR75,"!",VLOOKUP($CR75,$AG$3:AO$8,AO$2,FALSE))),1,TRUE)</f>
        <v>#N/A</v>
      </c>
      <c r="AP75" s="96" t="e">
        <f>VLOOKUP($AG75,INDIRECT(CONCATENATE($CR75,"!",VLOOKUP($CR75,$AG$3:AP$8,AP$2,FALSE))),1,TRUE)</f>
        <v>#N/A</v>
      </c>
      <c r="AQ75" s="96" t="e">
        <f>VLOOKUP($AG75,INDIRECT(CONCATENATE($CR75,"!",VLOOKUP($CR75,$AG$3:AQ$8,AQ$2,FALSE))),1,TRUE)</f>
        <v>#N/A</v>
      </c>
      <c r="AR75" s="96" t="e">
        <f>VLOOKUP($AG75,INDIRECT(CONCATENATE($CR75,"!",VLOOKUP($CR75,$AG$3:AR$8,AR$2,FALSE))),1,TRUE)</f>
        <v>#N/A</v>
      </c>
      <c r="AS75" s="96" t="e">
        <f>VLOOKUP($AG75,INDIRECT(CONCATENATE($CR75,"!",VLOOKUP($CR75,$AG$3:AS$8,AS$2,FALSE))),1,TRUE)</f>
        <v>#N/A</v>
      </c>
      <c r="AT75" s="96" t="e">
        <f>VLOOKUP($AG75,INDIRECT(CONCATENATE($CR75,"!",VLOOKUP($CR75,$AG$3:AT$8,AT$2,FALSE))),1,TRUE)</f>
        <v>#N/A</v>
      </c>
      <c r="AU75" s="96"/>
      <c r="AV75" s="96"/>
      <c r="AW75" s="96"/>
      <c r="AX75" s="96"/>
      <c r="AY75" s="96"/>
      <c r="AZ75" s="96"/>
      <c r="BA75" s="62">
        <f t="shared" si="72"/>
        <v>1</v>
      </c>
      <c r="BB75" s="58">
        <f t="shared" si="72"/>
        <v>1</v>
      </c>
      <c r="BC75" s="58">
        <f t="shared" si="73"/>
        <v>1</v>
      </c>
      <c r="BD75" s="58">
        <f t="shared" si="73"/>
        <v>1</v>
      </c>
      <c r="BE75" s="58">
        <f t="shared" si="16"/>
        <v>1</v>
      </c>
      <c r="BF75" s="58">
        <f t="shared" si="17"/>
        <v>1</v>
      </c>
      <c r="BG75" s="58">
        <f t="shared" si="18"/>
        <v>1</v>
      </c>
      <c r="BH75" s="58">
        <f t="shared" si="74"/>
        <v>1</v>
      </c>
      <c r="BI75" s="58">
        <f t="shared" si="74"/>
        <v>1</v>
      </c>
      <c r="BJ75" s="58">
        <f t="shared" si="74"/>
        <v>1</v>
      </c>
      <c r="BK75" s="58">
        <f t="shared" si="74"/>
        <v>1</v>
      </c>
      <c r="BL75" s="58">
        <f t="shared" si="74"/>
        <v>1</v>
      </c>
      <c r="BM75" s="58">
        <f t="shared" si="74"/>
        <v>1</v>
      </c>
      <c r="BU75" s="55" t="e">
        <f>HLOOKUP(AE75,$BA$10:BT75,COUNTIF($AE$7:AE75,"&lt;&gt;"&amp;""),FALSE)</f>
        <v>#N/A</v>
      </c>
      <c r="BV75" s="58">
        <f t="shared" si="19"/>
        <v>1</v>
      </c>
      <c r="BW75" s="55" t="str">
        <f t="shared" si="20"/>
        <v/>
      </c>
      <c r="BX75" s="110" t="str">
        <f>IF(OR(AE75=$BB$10,AE75=$BD$10,AE75=$BK$10,AE75=$BL$10,AE75=$BM$10),VLOOKUP(BW75,INDIRECT(CONCATENATE(CR75,"!",HLOOKUP(AE75,$CU$10:CY75,CZ75,FALSE))),1,TRUE),"")</f>
        <v/>
      </c>
      <c r="BY75" s="96" t="e">
        <f t="shared" si="56"/>
        <v>#N/A</v>
      </c>
      <c r="BZ75" s="96" t="e">
        <f t="shared" si="57"/>
        <v>#N/A</v>
      </c>
      <c r="CA75" s="96" t="e">
        <f t="shared" si="58"/>
        <v>#N/A</v>
      </c>
      <c r="CB75" s="96" t="e">
        <f t="shared" si="59"/>
        <v>#N/A</v>
      </c>
      <c r="CC75" s="96" t="e">
        <f t="shared" si="60"/>
        <v>#VALUE!</v>
      </c>
      <c r="CD75" s="63">
        <f>Worksheet!K70</f>
        <v>0</v>
      </c>
      <c r="CE75" s="63">
        <f>Worksheet!L70</f>
        <v>0</v>
      </c>
      <c r="CF75" s="63">
        <f>Worksheet!M70</f>
        <v>0</v>
      </c>
      <c r="CG75" s="63">
        <f>Worksheet!N70</f>
        <v>0</v>
      </c>
      <c r="CH75" s="63">
        <f>Worksheet!O70</f>
        <v>0</v>
      </c>
      <c r="CI75" s="126" t="e">
        <f t="shared" si="61"/>
        <v>#VALUE!</v>
      </c>
      <c r="CJ75" s="126" t="e">
        <f t="shared" si="62"/>
        <v>#VALUE!</v>
      </c>
      <c r="CK75" s="126" t="e">
        <f t="shared" si="63"/>
        <v>#VALUE!</v>
      </c>
      <c r="CL75" s="126" t="e">
        <f t="shared" si="64"/>
        <v>#VALUE!</v>
      </c>
      <c r="CM75" s="126" t="e">
        <f t="shared" si="65"/>
        <v>#VALUE!</v>
      </c>
      <c r="CN75" s="96" t="e">
        <f t="shared" si="66"/>
        <v>#N/A</v>
      </c>
      <c r="CO75" s="97">
        <f>Worksheet!Q70</f>
        <v>0</v>
      </c>
      <c r="CP75" t="str">
        <f t="shared" si="67"/>
        <v>1</v>
      </c>
      <c r="CQ75" s="108" t="e">
        <f t="shared" si="68"/>
        <v>#N/A</v>
      </c>
      <c r="CR75" t="str">
        <f t="shared" si="34"/>
        <v>Standard1</v>
      </c>
      <c r="CT75" s="104" t="str">
        <f t="shared" si="69"/>
        <v>$B$4:$P$807</v>
      </c>
      <c r="CU75" s="96" t="str">
        <f>VLOOKUP($CR75,$CT$3:CU$8,2,FALSE)</f>
        <v>$I$189:$I$348</v>
      </c>
      <c r="CV75" s="96" t="str">
        <f>VLOOKUP($CR75,$CT$3:CV$8,3,FALSE)</f>
        <v>$I$349:$I$538</v>
      </c>
      <c r="CW75" s="96" t="str">
        <f>VLOOKUP($CR75,$CT$3:CW$8,4,FALSE)</f>
        <v>$I$539:$I$609</v>
      </c>
      <c r="CX75" s="96" t="str">
        <f>VLOOKUP($CR75,$CT$3:CX$8,5,FALSE)</f>
        <v>$I$610:$I$659</v>
      </c>
      <c r="CY75" s="96" t="str">
        <f>VLOOKUP($CR75,$CT$3:CY$8,6,FALSE)</f>
        <v>$I$660:$I$719</v>
      </c>
      <c r="CZ75">
        <f>COUNTIF($CU$10:CU75,"&lt;&gt;"&amp;"")</f>
        <v>66</v>
      </c>
      <c r="DB75" t="str">
        <f t="shared" si="70"/>
        <v/>
      </c>
      <c r="DC75" t="e">
        <f t="shared" si="71"/>
        <v>#N/A</v>
      </c>
    </row>
    <row r="76" spans="17:107" x14ac:dyDescent="0.25">
      <c r="Q76" s="58" t="e">
        <f t="shared" si="75"/>
        <v>#N/A</v>
      </c>
      <c r="R76" t="str">
        <f>IF(Worksheet!I71=$S$2,$S$2,IF(Worksheet!I71=$S$3,$S$3,$S$1))</f>
        <v>5502A</v>
      </c>
      <c r="S76" s="59" t="str">
        <f t="shared" ref="S76:S100" si="76">IFERROR(CONCATENATE((ROUND(MAX((SQRT(((((STDEV(CI76:CM76))/SQRT(5))*2.87/2)^2)+(((CA76+(AG76*(CB76)))*0.5)^2))*2),BY76+(BZ76*AG76)),2-(1+INT(LOG10(ABS(MAX((SQRT(((((STDEV(CI76:CM76))/SQRT(5))*2.87/2)^2)+(((CA76+(AG76*(CB76)))*0.5)^2))*2),BY76+(BZ76*AG76))))))))," ",CN76),"*")</f>
        <v>*</v>
      </c>
      <c r="T76" s="55" t="e">
        <f t="shared" si="50"/>
        <v>#N/A</v>
      </c>
      <c r="U76" s="60">
        <f>IF(Worksheet!S71="%",ABS(Worksheet!Z71),ABS(Worksheet!U71))</f>
        <v>0</v>
      </c>
      <c r="V76" s="127">
        <f>IF(Worksheet!S71="%",Worksheet!AA71,Worksheet!S71)</f>
        <v>0</v>
      </c>
      <c r="W76" s="60" t="str">
        <f>IF(Worksheet!S71="%","",IF(Worksheet!Z71&lt;&gt;"",Worksheet!Z71,""))</f>
        <v/>
      </c>
      <c r="X76" s="60" t="str">
        <f>IF(Worksheet!S71="%","",IF(Worksheet!AA71&lt;&gt;"",Worksheet!AA71,""))</f>
        <v/>
      </c>
      <c r="Y76" s="58" t="str">
        <f t="shared" si="51"/>
        <v/>
      </c>
      <c r="Z76" s="58" t="str">
        <f t="shared" si="52"/>
        <v>0</v>
      </c>
      <c r="AA76" s="58" t="str">
        <f t="shared" si="53"/>
        <v>DC</v>
      </c>
      <c r="AB76" s="58" t="str">
        <f t="shared" ref="AB76:AB100" si="77">IF(OR(Z76="DGC",Z76="DGF",Z76="O",Z76="F"),Z76,CONCATENATE(AA76,Z76))</f>
        <v>DC0</v>
      </c>
      <c r="AC76" s="58" t="str">
        <f>IF(Worksheet!H71&lt;&gt;"",Worksheet!H71,"")</f>
        <v/>
      </c>
      <c r="AD76" s="58" t="str">
        <f t="shared" si="49"/>
        <v/>
      </c>
      <c r="AE76" s="109" t="str">
        <f t="shared" si="54"/>
        <v>DC0</v>
      </c>
      <c r="AF76" s="109" t="e">
        <f>HLOOKUP(AE76,$AH$10:AZ76,COUNTIF($AE$7:AE76,"&lt;&gt;"&amp;""),FALSE)</f>
        <v>#N/A</v>
      </c>
      <c r="AG76" s="66" t="e">
        <f t="shared" si="55"/>
        <v>#N/A</v>
      </c>
      <c r="AH76" s="96" t="e">
        <f>VLOOKUP($AG76,INDIRECT(CONCATENATE($CR76,"!",VLOOKUP($CR76,$AG$3:AH$8,AH$2,FALSE))),1,TRUE)</f>
        <v>#N/A</v>
      </c>
      <c r="AI76" s="96" t="e">
        <f>VLOOKUP($AG76,INDIRECT(CONCATENATE($CR76,"!",VLOOKUP($CR76,$AG$3:AI$8,AI$2,FALSE))),1,TRUE)</f>
        <v>#N/A</v>
      </c>
      <c r="AJ76" s="96" t="e">
        <f>VLOOKUP($AG76,INDIRECT(CONCATENATE($CR76,"!",VLOOKUP($CR76,$AG$3:AJ$8,AJ$2,FALSE))),1,TRUE)</f>
        <v>#N/A</v>
      </c>
      <c r="AK76" s="96" t="e">
        <f>VLOOKUP($AG76,INDIRECT(CONCATENATE($CR76,"!",VLOOKUP($CR76,$AG$3:AK$8,AK$2,FALSE))),1,TRUE)</f>
        <v>#N/A</v>
      </c>
      <c r="AL76" s="96" t="e">
        <f>VLOOKUP($AG76,INDIRECT(CONCATENATE($CR76,"!",VLOOKUP($CR76,$AG$3:AL$8,AL$2,FALSE))),1,TRUE)</f>
        <v>#N/A</v>
      </c>
      <c r="AM76" s="96" t="e">
        <f>VLOOKUP($AG76,INDIRECT(CONCATENATE($CR76,"!",VLOOKUP($CR76,$AG$3:AM$8,AM$2,FALSE))),1,TRUE)</f>
        <v>#N/A</v>
      </c>
      <c r="AN76" s="96" t="e">
        <f>VLOOKUP($AG76,INDIRECT(CONCATENATE($CR76,"!",VLOOKUP($CR76,$AG$3:AN$8,AN$2,FALSE))),1,TRUE)</f>
        <v>#N/A</v>
      </c>
      <c r="AO76" s="96" t="e">
        <f>VLOOKUP($AG76,INDIRECT(CONCATENATE($CR76,"!",VLOOKUP($CR76,$AG$3:AO$8,AO$2,FALSE))),1,TRUE)</f>
        <v>#N/A</v>
      </c>
      <c r="AP76" s="96" t="e">
        <f>VLOOKUP($AG76,INDIRECT(CONCATENATE($CR76,"!",VLOOKUP($CR76,$AG$3:AP$8,AP$2,FALSE))),1,TRUE)</f>
        <v>#N/A</v>
      </c>
      <c r="AQ76" s="96" t="e">
        <f>VLOOKUP($AG76,INDIRECT(CONCATENATE($CR76,"!",VLOOKUP($CR76,$AG$3:AQ$8,AQ$2,FALSE))),1,TRUE)</f>
        <v>#N/A</v>
      </c>
      <c r="AR76" s="96" t="e">
        <f>VLOOKUP($AG76,INDIRECT(CONCATENATE($CR76,"!",VLOOKUP($CR76,$AG$3:AR$8,AR$2,FALSE))),1,TRUE)</f>
        <v>#N/A</v>
      </c>
      <c r="AS76" s="96" t="e">
        <f>VLOOKUP($AG76,INDIRECT(CONCATENATE($CR76,"!",VLOOKUP($CR76,$AG$3:AS$8,AS$2,FALSE))),1,TRUE)</f>
        <v>#N/A</v>
      </c>
      <c r="AT76" s="96" t="e">
        <f>VLOOKUP($AG76,INDIRECT(CONCATENATE($CR76,"!",VLOOKUP($CR76,$AG$3:AT$8,AT$2,FALSE))),1,TRUE)</f>
        <v>#N/A</v>
      </c>
      <c r="AU76" s="96"/>
      <c r="AV76" s="96"/>
      <c r="AW76" s="96"/>
      <c r="AX76" s="96"/>
      <c r="AY76" s="96"/>
      <c r="AZ76" s="96"/>
      <c r="BA76" s="62">
        <f t="shared" si="72"/>
        <v>1</v>
      </c>
      <c r="BB76" s="58">
        <f t="shared" si="72"/>
        <v>1</v>
      </c>
      <c r="BC76" s="58">
        <f t="shared" si="73"/>
        <v>1</v>
      </c>
      <c r="BD76" s="58">
        <f t="shared" si="73"/>
        <v>1</v>
      </c>
      <c r="BE76" s="58">
        <f t="shared" ref="BE76:BE100" si="78">IF(CONCATENATE($Y76,$Z76)="O",0.001,IF(EXACT(CONCATENATE($Y76,$Z76),"mO")=TRUE,0.000001,IF(EXACT(CONCATENATE($Y76,$Z76),"MO")=TRUE,1000,1)))</f>
        <v>1</v>
      </c>
      <c r="BF76" s="58">
        <f t="shared" ref="BF76:BF100" si="79">IF($V76="µF",0.001,IF($V76="nF",0.000001,IF($V76="pF",0.000000001,1)))</f>
        <v>1</v>
      </c>
      <c r="BG76" s="58">
        <f t="shared" ref="BG76:BG100" si="80">IF($V76="Hz",0.001,IF($V76="mHz",0.000001,IF($V76="MHz",1000,IF($V76="µHz",0.000000001,1))))</f>
        <v>1</v>
      </c>
      <c r="BH76" s="58">
        <f t="shared" si="74"/>
        <v>1</v>
      </c>
      <c r="BI76" s="58">
        <f t="shared" si="74"/>
        <v>1</v>
      </c>
      <c r="BJ76" s="58">
        <f t="shared" si="74"/>
        <v>1</v>
      </c>
      <c r="BK76" s="58">
        <f t="shared" si="74"/>
        <v>1</v>
      </c>
      <c r="BL76" s="58">
        <f t="shared" si="74"/>
        <v>1</v>
      </c>
      <c r="BM76" s="58">
        <f t="shared" si="74"/>
        <v>1</v>
      </c>
      <c r="BU76" s="55" t="e">
        <f>HLOOKUP(AE76,$BA$10:BT76,COUNTIF($AE$7:AE76,"&lt;&gt;"&amp;""),FALSE)</f>
        <v>#N/A</v>
      </c>
      <c r="BV76" s="58">
        <f t="shared" ref="BV76:BV100" si="81">IF($X76="Hz",0.001,IF(EXACT("mHz",$X76)=TRUE,0.000001,IF(EXACT("MHz",$X76)=TRUE,1000,IF($X76="µHz",0.000000001,1))))</f>
        <v>1</v>
      </c>
      <c r="BW76" s="55" t="str">
        <f t="shared" ref="BW76:BW100" si="82">IF(W76&lt;&gt;"",IF(Z76="A",IF(W76&gt;50,W76*0.0001,BV76*W76),BV76*W76),"")</f>
        <v/>
      </c>
      <c r="BX76" s="110" t="str">
        <f>IF(OR(AE76=$BB$10,AE76=$BD$10,AE76=$BK$10,AE76=$BL$10,AE76=$BM$10),VLOOKUP(BW76,INDIRECT(CONCATENATE(CR76,"!",HLOOKUP(AE76,$CU$10:CY76,CZ76,FALSE))),1,TRUE),"")</f>
        <v/>
      </c>
      <c r="BY76" s="96" t="e">
        <f t="shared" si="56"/>
        <v>#N/A</v>
      </c>
      <c r="BZ76" s="96" t="e">
        <f t="shared" si="57"/>
        <v>#N/A</v>
      </c>
      <c r="CA76" s="96" t="e">
        <f t="shared" si="58"/>
        <v>#N/A</v>
      </c>
      <c r="CB76" s="96" t="e">
        <f t="shared" si="59"/>
        <v>#N/A</v>
      </c>
      <c r="CC76" s="96" t="e">
        <f t="shared" si="60"/>
        <v>#VALUE!</v>
      </c>
      <c r="CD76" s="63">
        <f>Worksheet!K71</f>
        <v>0</v>
      </c>
      <c r="CE76" s="63">
        <f>Worksheet!L71</f>
        <v>0</v>
      </c>
      <c r="CF76" s="63">
        <f>Worksheet!M71</f>
        <v>0</v>
      </c>
      <c r="CG76" s="63">
        <f>Worksheet!N71</f>
        <v>0</v>
      </c>
      <c r="CH76" s="63">
        <f>Worksheet!O71</f>
        <v>0</v>
      </c>
      <c r="CI76" s="126" t="e">
        <f t="shared" si="61"/>
        <v>#VALUE!</v>
      </c>
      <c r="CJ76" s="126" t="e">
        <f t="shared" si="62"/>
        <v>#VALUE!</v>
      </c>
      <c r="CK76" s="126" t="e">
        <f t="shared" si="63"/>
        <v>#VALUE!</v>
      </c>
      <c r="CL76" s="126" t="e">
        <f t="shared" si="64"/>
        <v>#VALUE!</v>
      </c>
      <c r="CM76" s="126" t="e">
        <f t="shared" si="65"/>
        <v>#VALUE!</v>
      </c>
      <c r="CN76" s="96" t="e">
        <f t="shared" si="66"/>
        <v>#N/A</v>
      </c>
      <c r="CO76" s="97">
        <f>Worksheet!Q71</f>
        <v>0</v>
      </c>
      <c r="CP76" t="str">
        <f t="shared" si="67"/>
        <v>1</v>
      </c>
      <c r="CQ76" s="108" t="e">
        <f t="shared" si="68"/>
        <v>#N/A</v>
      </c>
      <c r="CR76" t="str">
        <f t="shared" ref="CR76:CR100" si="83">VLOOKUP($R76,$S$1:$T$7,2,FALSE)</f>
        <v>Standard1</v>
      </c>
      <c r="CT76" s="104" t="str">
        <f t="shared" si="69"/>
        <v>$B$4:$P$807</v>
      </c>
      <c r="CU76" s="96" t="str">
        <f>VLOOKUP($CR76,$CT$3:CU$8,2,FALSE)</f>
        <v>$I$189:$I$348</v>
      </c>
      <c r="CV76" s="96" t="str">
        <f>VLOOKUP($CR76,$CT$3:CV$8,3,FALSE)</f>
        <v>$I$349:$I$538</v>
      </c>
      <c r="CW76" s="96" t="str">
        <f>VLOOKUP($CR76,$CT$3:CW$8,4,FALSE)</f>
        <v>$I$539:$I$609</v>
      </c>
      <c r="CX76" s="96" t="str">
        <f>VLOOKUP($CR76,$CT$3:CX$8,5,FALSE)</f>
        <v>$I$610:$I$659</v>
      </c>
      <c r="CY76" s="96" t="str">
        <f>VLOOKUP($CR76,$CT$3:CY$8,6,FALSE)</f>
        <v>$I$660:$I$719</v>
      </c>
      <c r="CZ76">
        <f>COUNTIF($CU$10:CU76,"&lt;&gt;"&amp;"")</f>
        <v>67</v>
      </c>
      <c r="DB76" t="str">
        <f t="shared" si="70"/>
        <v/>
      </c>
      <c r="DC76" t="e">
        <f t="shared" si="71"/>
        <v>#N/A</v>
      </c>
    </row>
    <row r="77" spans="17:107" x14ac:dyDescent="0.25">
      <c r="Q77" s="58" t="e">
        <f t="shared" si="75"/>
        <v>#N/A</v>
      </c>
      <c r="R77" t="str">
        <f>IF(Worksheet!I72=$S$2,$S$2,IF(Worksheet!I72=$S$3,$S$3,$S$1))</f>
        <v>5502A</v>
      </c>
      <c r="S77" s="59" t="str">
        <f t="shared" si="76"/>
        <v>*</v>
      </c>
      <c r="T77" s="55" t="e">
        <f t="shared" si="50"/>
        <v>#N/A</v>
      </c>
      <c r="U77" s="60">
        <f>IF(Worksheet!S72="%",ABS(Worksheet!Z72),ABS(Worksheet!U72))</f>
        <v>0</v>
      </c>
      <c r="V77" s="127">
        <f>IF(Worksheet!S72="%",Worksheet!AA72,Worksheet!S72)</f>
        <v>0</v>
      </c>
      <c r="W77" s="60" t="str">
        <f>IF(Worksheet!S72="%","",IF(Worksheet!Z72&lt;&gt;"",Worksheet!Z72,""))</f>
        <v/>
      </c>
      <c r="X77" s="60" t="str">
        <f>IF(Worksheet!S72="%","",IF(Worksheet!AA72&lt;&gt;"",Worksheet!AA72,""))</f>
        <v/>
      </c>
      <c r="Y77" s="58" t="str">
        <f t="shared" si="51"/>
        <v/>
      </c>
      <c r="Z77" s="58" t="str">
        <f t="shared" si="52"/>
        <v>0</v>
      </c>
      <c r="AA77" s="58" t="str">
        <f t="shared" si="53"/>
        <v>DC</v>
      </c>
      <c r="AB77" s="58" t="str">
        <f t="shared" si="77"/>
        <v>DC0</v>
      </c>
      <c r="AC77" s="58" t="str">
        <f>IF(Worksheet!H72&lt;&gt;"",Worksheet!H72,"")</f>
        <v/>
      </c>
      <c r="AD77" s="58" t="str">
        <f t="shared" si="49"/>
        <v/>
      </c>
      <c r="AE77" s="109" t="str">
        <f t="shared" si="54"/>
        <v>DC0</v>
      </c>
      <c r="AF77" s="109" t="e">
        <f>HLOOKUP(AE77,$AH$10:AZ77,COUNTIF($AE$7:AE77,"&lt;&gt;"&amp;""),FALSE)</f>
        <v>#N/A</v>
      </c>
      <c r="AG77" s="66" t="e">
        <f t="shared" si="55"/>
        <v>#N/A</v>
      </c>
      <c r="AH77" s="96" t="e">
        <f>VLOOKUP($AG77,INDIRECT(CONCATENATE($CR77,"!",VLOOKUP($CR77,$AG$3:AH$8,AH$2,FALSE))),1,TRUE)</f>
        <v>#N/A</v>
      </c>
      <c r="AI77" s="96" t="e">
        <f>VLOOKUP($AG77,INDIRECT(CONCATENATE($CR77,"!",VLOOKUP($CR77,$AG$3:AI$8,AI$2,FALSE))),1,TRUE)</f>
        <v>#N/A</v>
      </c>
      <c r="AJ77" s="96" t="e">
        <f>VLOOKUP($AG77,INDIRECT(CONCATENATE($CR77,"!",VLOOKUP($CR77,$AG$3:AJ$8,AJ$2,FALSE))),1,TRUE)</f>
        <v>#N/A</v>
      </c>
      <c r="AK77" s="96" t="e">
        <f>VLOOKUP($AG77,INDIRECT(CONCATENATE($CR77,"!",VLOOKUP($CR77,$AG$3:AK$8,AK$2,FALSE))),1,TRUE)</f>
        <v>#N/A</v>
      </c>
      <c r="AL77" s="96" t="e">
        <f>VLOOKUP($AG77,INDIRECT(CONCATENATE($CR77,"!",VLOOKUP($CR77,$AG$3:AL$8,AL$2,FALSE))),1,TRUE)</f>
        <v>#N/A</v>
      </c>
      <c r="AM77" s="96" t="e">
        <f>VLOOKUP($AG77,INDIRECT(CONCATENATE($CR77,"!",VLOOKUP($CR77,$AG$3:AM$8,AM$2,FALSE))),1,TRUE)</f>
        <v>#N/A</v>
      </c>
      <c r="AN77" s="96" t="e">
        <f>VLOOKUP($AG77,INDIRECT(CONCATENATE($CR77,"!",VLOOKUP($CR77,$AG$3:AN$8,AN$2,FALSE))),1,TRUE)</f>
        <v>#N/A</v>
      </c>
      <c r="AO77" s="96" t="e">
        <f>VLOOKUP($AG77,INDIRECT(CONCATENATE($CR77,"!",VLOOKUP($CR77,$AG$3:AO$8,AO$2,FALSE))),1,TRUE)</f>
        <v>#N/A</v>
      </c>
      <c r="AP77" s="96" t="e">
        <f>VLOOKUP($AG77,INDIRECT(CONCATENATE($CR77,"!",VLOOKUP($CR77,$AG$3:AP$8,AP$2,FALSE))),1,TRUE)</f>
        <v>#N/A</v>
      </c>
      <c r="AQ77" s="96" t="e">
        <f>VLOOKUP($AG77,INDIRECT(CONCATENATE($CR77,"!",VLOOKUP($CR77,$AG$3:AQ$8,AQ$2,FALSE))),1,TRUE)</f>
        <v>#N/A</v>
      </c>
      <c r="AR77" s="96" t="e">
        <f>VLOOKUP($AG77,INDIRECT(CONCATENATE($CR77,"!",VLOOKUP($CR77,$AG$3:AR$8,AR$2,FALSE))),1,TRUE)</f>
        <v>#N/A</v>
      </c>
      <c r="AS77" s="96" t="e">
        <f>VLOOKUP($AG77,INDIRECT(CONCATENATE($CR77,"!",VLOOKUP($CR77,$AG$3:AS$8,AS$2,FALSE))),1,TRUE)</f>
        <v>#N/A</v>
      </c>
      <c r="AT77" s="96" t="e">
        <f>VLOOKUP($AG77,INDIRECT(CONCATENATE($CR77,"!",VLOOKUP($CR77,$AG$3:AT$8,AT$2,FALSE))),1,TRUE)</f>
        <v>#N/A</v>
      </c>
      <c r="AU77" s="96"/>
      <c r="AV77" s="96"/>
      <c r="AW77" s="96"/>
      <c r="AX77" s="96"/>
      <c r="AY77" s="96"/>
      <c r="AZ77" s="96"/>
      <c r="BA77" s="62">
        <f t="shared" si="72"/>
        <v>1</v>
      </c>
      <c r="BB77" s="58">
        <f t="shared" si="72"/>
        <v>1</v>
      </c>
      <c r="BC77" s="58">
        <f t="shared" si="73"/>
        <v>1</v>
      </c>
      <c r="BD77" s="58">
        <f t="shared" si="73"/>
        <v>1</v>
      </c>
      <c r="BE77" s="58">
        <f t="shared" si="78"/>
        <v>1</v>
      </c>
      <c r="BF77" s="58">
        <f t="shared" si="79"/>
        <v>1</v>
      </c>
      <c r="BG77" s="58">
        <f t="shared" si="80"/>
        <v>1</v>
      </c>
      <c r="BH77" s="58">
        <f t="shared" si="74"/>
        <v>1</v>
      </c>
      <c r="BI77" s="58">
        <f t="shared" si="74"/>
        <v>1</v>
      </c>
      <c r="BJ77" s="58">
        <f t="shared" si="74"/>
        <v>1</v>
      </c>
      <c r="BK77" s="58">
        <f t="shared" si="74"/>
        <v>1</v>
      </c>
      <c r="BL77" s="58">
        <f t="shared" si="74"/>
        <v>1</v>
      </c>
      <c r="BM77" s="58">
        <f t="shared" si="74"/>
        <v>1</v>
      </c>
      <c r="BU77" s="55" t="e">
        <f>HLOOKUP(AE77,$BA$10:BT77,COUNTIF($AE$7:AE77,"&lt;&gt;"&amp;""),FALSE)</f>
        <v>#N/A</v>
      </c>
      <c r="BV77" s="58">
        <f t="shared" si="81"/>
        <v>1</v>
      </c>
      <c r="BW77" s="55" t="str">
        <f t="shared" si="82"/>
        <v/>
      </c>
      <c r="BX77" s="110" t="str">
        <f>IF(OR(AE77=$BB$10,AE77=$BD$10,AE77=$BK$10,AE77=$BL$10,AE77=$BM$10),VLOOKUP(BW77,INDIRECT(CONCATENATE(CR77,"!",HLOOKUP(AE77,$CU$10:CY77,CZ77,FALSE))),1,TRUE),"")</f>
        <v/>
      </c>
      <c r="BY77" s="96" t="e">
        <f t="shared" si="56"/>
        <v>#N/A</v>
      </c>
      <c r="BZ77" s="96" t="e">
        <f t="shared" si="57"/>
        <v>#N/A</v>
      </c>
      <c r="CA77" s="96" t="e">
        <f t="shared" si="58"/>
        <v>#N/A</v>
      </c>
      <c r="CB77" s="96" t="e">
        <f t="shared" si="59"/>
        <v>#N/A</v>
      </c>
      <c r="CC77" s="96" t="e">
        <f t="shared" si="60"/>
        <v>#VALUE!</v>
      </c>
      <c r="CD77" s="63">
        <f>Worksheet!K72</f>
        <v>0</v>
      </c>
      <c r="CE77" s="63">
        <f>Worksheet!L72</f>
        <v>0</v>
      </c>
      <c r="CF77" s="63">
        <f>Worksheet!M72</f>
        <v>0</v>
      </c>
      <c r="CG77" s="63">
        <f>Worksheet!N72</f>
        <v>0</v>
      </c>
      <c r="CH77" s="63">
        <f>Worksheet!O72</f>
        <v>0</v>
      </c>
      <c r="CI77" s="126" t="e">
        <f t="shared" si="61"/>
        <v>#VALUE!</v>
      </c>
      <c r="CJ77" s="126" t="e">
        <f t="shared" si="62"/>
        <v>#VALUE!</v>
      </c>
      <c r="CK77" s="126" t="e">
        <f t="shared" si="63"/>
        <v>#VALUE!</v>
      </c>
      <c r="CL77" s="126" t="e">
        <f t="shared" si="64"/>
        <v>#VALUE!</v>
      </c>
      <c r="CM77" s="126" t="e">
        <f t="shared" si="65"/>
        <v>#VALUE!</v>
      </c>
      <c r="CN77" s="96" t="e">
        <f t="shared" si="66"/>
        <v>#N/A</v>
      </c>
      <c r="CO77" s="97">
        <f>Worksheet!Q72</f>
        <v>0</v>
      </c>
      <c r="CP77" t="str">
        <f t="shared" si="67"/>
        <v>1</v>
      </c>
      <c r="CQ77" s="108" t="e">
        <f t="shared" si="68"/>
        <v>#N/A</v>
      </c>
      <c r="CR77" t="str">
        <f t="shared" si="83"/>
        <v>Standard1</v>
      </c>
      <c r="CT77" s="104" t="str">
        <f t="shared" si="69"/>
        <v>$B$4:$P$807</v>
      </c>
      <c r="CU77" s="96" t="str">
        <f>VLOOKUP($CR77,$CT$3:CU$8,2,FALSE)</f>
        <v>$I$189:$I$348</v>
      </c>
      <c r="CV77" s="96" t="str">
        <f>VLOOKUP($CR77,$CT$3:CV$8,3,FALSE)</f>
        <v>$I$349:$I$538</v>
      </c>
      <c r="CW77" s="96" t="str">
        <f>VLOOKUP($CR77,$CT$3:CW$8,4,FALSE)</f>
        <v>$I$539:$I$609</v>
      </c>
      <c r="CX77" s="96" t="str">
        <f>VLOOKUP($CR77,$CT$3:CX$8,5,FALSE)</f>
        <v>$I$610:$I$659</v>
      </c>
      <c r="CY77" s="96" t="str">
        <f>VLOOKUP($CR77,$CT$3:CY$8,6,FALSE)</f>
        <v>$I$660:$I$719</v>
      </c>
      <c r="CZ77">
        <f>COUNTIF($CU$10:CU77,"&lt;&gt;"&amp;"")</f>
        <v>68</v>
      </c>
      <c r="DB77" t="str">
        <f t="shared" si="70"/>
        <v/>
      </c>
      <c r="DC77" t="e">
        <f t="shared" si="71"/>
        <v>#N/A</v>
      </c>
    </row>
    <row r="78" spans="17:107" x14ac:dyDescent="0.25">
      <c r="Q78" s="58" t="e">
        <f t="shared" si="75"/>
        <v>#N/A</v>
      </c>
      <c r="R78" t="str">
        <f>IF(Worksheet!I73=$S$2,$S$2,IF(Worksheet!I73=$S$3,$S$3,$S$1))</f>
        <v>5502A</v>
      </c>
      <c r="S78" s="59" t="str">
        <f t="shared" si="76"/>
        <v>*</v>
      </c>
      <c r="T78" s="55" t="e">
        <f t="shared" si="50"/>
        <v>#N/A</v>
      </c>
      <c r="U78" s="60">
        <f>IF(Worksheet!S73="%",ABS(Worksheet!Z73),ABS(Worksheet!U73))</f>
        <v>0</v>
      </c>
      <c r="V78" s="127">
        <f>IF(Worksheet!S73="%",Worksheet!AA73,Worksheet!S73)</f>
        <v>0</v>
      </c>
      <c r="W78" s="60" t="str">
        <f>IF(Worksheet!S73="%","",IF(Worksheet!Z73&lt;&gt;"",Worksheet!Z73,""))</f>
        <v/>
      </c>
      <c r="X78" s="60" t="str">
        <f>IF(Worksheet!S73="%","",IF(Worksheet!AA73&lt;&gt;"",Worksheet!AA73,""))</f>
        <v/>
      </c>
      <c r="Y78" s="58" t="str">
        <f t="shared" si="51"/>
        <v/>
      </c>
      <c r="Z78" s="58" t="str">
        <f t="shared" si="52"/>
        <v>0</v>
      </c>
      <c r="AA78" s="58" t="str">
        <f t="shared" si="53"/>
        <v>DC</v>
      </c>
      <c r="AB78" s="58" t="str">
        <f t="shared" si="77"/>
        <v>DC0</v>
      </c>
      <c r="AC78" s="58" t="str">
        <f>IF(Worksheet!H73&lt;&gt;"",Worksheet!H73,"")</f>
        <v/>
      </c>
      <c r="AD78" s="58" t="str">
        <f t="shared" si="49"/>
        <v/>
      </c>
      <c r="AE78" s="109" t="str">
        <f t="shared" si="54"/>
        <v>DC0</v>
      </c>
      <c r="AF78" s="109" t="e">
        <f>HLOOKUP(AE78,$AH$10:AZ78,COUNTIF($AE$7:AE78,"&lt;&gt;"&amp;""),FALSE)</f>
        <v>#N/A</v>
      </c>
      <c r="AG78" s="66" t="e">
        <f t="shared" si="55"/>
        <v>#N/A</v>
      </c>
      <c r="AH78" s="96" t="e">
        <f>VLOOKUP($AG78,INDIRECT(CONCATENATE($CR78,"!",VLOOKUP($CR78,$AG$3:AH$8,AH$2,FALSE))),1,TRUE)</f>
        <v>#N/A</v>
      </c>
      <c r="AI78" s="96" t="e">
        <f>VLOOKUP($AG78,INDIRECT(CONCATENATE($CR78,"!",VLOOKUP($CR78,$AG$3:AI$8,AI$2,FALSE))),1,TRUE)</f>
        <v>#N/A</v>
      </c>
      <c r="AJ78" s="96" t="e">
        <f>VLOOKUP($AG78,INDIRECT(CONCATENATE($CR78,"!",VLOOKUP($CR78,$AG$3:AJ$8,AJ$2,FALSE))),1,TRUE)</f>
        <v>#N/A</v>
      </c>
      <c r="AK78" s="96" t="e">
        <f>VLOOKUP($AG78,INDIRECT(CONCATENATE($CR78,"!",VLOOKUP($CR78,$AG$3:AK$8,AK$2,FALSE))),1,TRUE)</f>
        <v>#N/A</v>
      </c>
      <c r="AL78" s="96" t="e">
        <f>VLOOKUP($AG78,INDIRECT(CONCATENATE($CR78,"!",VLOOKUP($CR78,$AG$3:AL$8,AL$2,FALSE))),1,TRUE)</f>
        <v>#N/A</v>
      </c>
      <c r="AM78" s="96" t="e">
        <f>VLOOKUP($AG78,INDIRECT(CONCATENATE($CR78,"!",VLOOKUP($CR78,$AG$3:AM$8,AM$2,FALSE))),1,TRUE)</f>
        <v>#N/A</v>
      </c>
      <c r="AN78" s="96" t="e">
        <f>VLOOKUP($AG78,INDIRECT(CONCATENATE($CR78,"!",VLOOKUP($CR78,$AG$3:AN$8,AN$2,FALSE))),1,TRUE)</f>
        <v>#N/A</v>
      </c>
      <c r="AO78" s="96" t="e">
        <f>VLOOKUP($AG78,INDIRECT(CONCATENATE($CR78,"!",VLOOKUP($CR78,$AG$3:AO$8,AO$2,FALSE))),1,TRUE)</f>
        <v>#N/A</v>
      </c>
      <c r="AP78" s="96" t="e">
        <f>VLOOKUP($AG78,INDIRECT(CONCATENATE($CR78,"!",VLOOKUP($CR78,$AG$3:AP$8,AP$2,FALSE))),1,TRUE)</f>
        <v>#N/A</v>
      </c>
      <c r="AQ78" s="96" t="e">
        <f>VLOOKUP($AG78,INDIRECT(CONCATENATE($CR78,"!",VLOOKUP($CR78,$AG$3:AQ$8,AQ$2,FALSE))),1,TRUE)</f>
        <v>#N/A</v>
      </c>
      <c r="AR78" s="96" t="e">
        <f>VLOOKUP($AG78,INDIRECT(CONCATENATE($CR78,"!",VLOOKUP($CR78,$AG$3:AR$8,AR$2,FALSE))),1,TRUE)</f>
        <v>#N/A</v>
      </c>
      <c r="AS78" s="96" t="e">
        <f>VLOOKUP($AG78,INDIRECT(CONCATENATE($CR78,"!",VLOOKUP($CR78,$AG$3:AS$8,AS$2,FALSE))),1,TRUE)</f>
        <v>#N/A</v>
      </c>
      <c r="AT78" s="96" t="e">
        <f>VLOOKUP($AG78,INDIRECT(CONCATENATE($CR78,"!",VLOOKUP($CR78,$AG$3:AT$8,AT$2,FALSE))),1,TRUE)</f>
        <v>#N/A</v>
      </c>
      <c r="AU78" s="96"/>
      <c r="AV78" s="96"/>
      <c r="AW78" s="96"/>
      <c r="AX78" s="96"/>
      <c r="AY78" s="96"/>
      <c r="AZ78" s="96"/>
      <c r="BA78" s="62">
        <f t="shared" si="72"/>
        <v>1</v>
      </c>
      <c r="BB78" s="58">
        <f t="shared" si="72"/>
        <v>1</v>
      </c>
      <c r="BC78" s="58">
        <f t="shared" si="73"/>
        <v>1</v>
      </c>
      <c r="BD78" s="58">
        <f t="shared" si="73"/>
        <v>1</v>
      </c>
      <c r="BE78" s="58">
        <f t="shared" si="78"/>
        <v>1</v>
      </c>
      <c r="BF78" s="58">
        <f t="shared" si="79"/>
        <v>1</v>
      </c>
      <c r="BG78" s="58">
        <f t="shared" si="80"/>
        <v>1</v>
      </c>
      <c r="BH78" s="58">
        <f t="shared" si="74"/>
        <v>1</v>
      </c>
      <c r="BI78" s="58">
        <f t="shared" si="74"/>
        <v>1</v>
      </c>
      <c r="BJ78" s="58">
        <f t="shared" si="74"/>
        <v>1</v>
      </c>
      <c r="BK78" s="58">
        <f t="shared" si="74"/>
        <v>1</v>
      </c>
      <c r="BL78" s="58">
        <f t="shared" si="74"/>
        <v>1</v>
      </c>
      <c r="BM78" s="58">
        <f t="shared" si="74"/>
        <v>1</v>
      </c>
      <c r="BU78" s="55" t="e">
        <f>HLOOKUP(AE78,$BA$10:BT78,COUNTIF($AE$7:AE78,"&lt;&gt;"&amp;""),FALSE)</f>
        <v>#N/A</v>
      </c>
      <c r="BV78" s="58">
        <f t="shared" si="81"/>
        <v>1</v>
      </c>
      <c r="BW78" s="55" t="str">
        <f t="shared" si="82"/>
        <v/>
      </c>
      <c r="BX78" s="110" t="str">
        <f>IF(OR(AE78=$BB$10,AE78=$BD$10,AE78=$BK$10,AE78=$BL$10,AE78=$BM$10),VLOOKUP(BW78,INDIRECT(CONCATENATE(CR78,"!",HLOOKUP(AE78,$CU$10:CY78,CZ78,FALSE))),1,TRUE),"")</f>
        <v/>
      </c>
      <c r="BY78" s="96" t="e">
        <f t="shared" si="56"/>
        <v>#N/A</v>
      </c>
      <c r="BZ78" s="96" t="e">
        <f t="shared" si="57"/>
        <v>#N/A</v>
      </c>
      <c r="CA78" s="96" t="e">
        <f t="shared" si="58"/>
        <v>#N/A</v>
      </c>
      <c r="CB78" s="96" t="e">
        <f t="shared" si="59"/>
        <v>#N/A</v>
      </c>
      <c r="CC78" s="96" t="e">
        <f t="shared" si="60"/>
        <v>#VALUE!</v>
      </c>
      <c r="CD78" s="63">
        <f>Worksheet!K73</f>
        <v>0</v>
      </c>
      <c r="CE78" s="63">
        <f>Worksheet!L73</f>
        <v>0</v>
      </c>
      <c r="CF78" s="63">
        <f>Worksheet!M73</f>
        <v>0</v>
      </c>
      <c r="CG78" s="63">
        <f>Worksheet!N73</f>
        <v>0</v>
      </c>
      <c r="CH78" s="63">
        <f>Worksheet!O73</f>
        <v>0</v>
      </c>
      <c r="CI78" s="126" t="e">
        <f t="shared" si="61"/>
        <v>#VALUE!</v>
      </c>
      <c r="CJ78" s="126" t="e">
        <f t="shared" si="62"/>
        <v>#VALUE!</v>
      </c>
      <c r="CK78" s="126" t="e">
        <f t="shared" si="63"/>
        <v>#VALUE!</v>
      </c>
      <c r="CL78" s="126" t="e">
        <f t="shared" si="64"/>
        <v>#VALUE!</v>
      </c>
      <c r="CM78" s="126" t="e">
        <f t="shared" si="65"/>
        <v>#VALUE!</v>
      </c>
      <c r="CN78" s="96" t="e">
        <f t="shared" si="66"/>
        <v>#N/A</v>
      </c>
      <c r="CO78" s="97">
        <f>Worksheet!Q73</f>
        <v>0</v>
      </c>
      <c r="CP78" t="str">
        <f t="shared" si="67"/>
        <v>1</v>
      </c>
      <c r="CQ78" s="108" t="e">
        <f t="shared" si="68"/>
        <v>#N/A</v>
      </c>
      <c r="CR78" t="str">
        <f t="shared" si="83"/>
        <v>Standard1</v>
      </c>
      <c r="CT78" s="104" t="str">
        <f t="shared" si="69"/>
        <v>$B$4:$P$807</v>
      </c>
      <c r="CU78" s="96" t="str">
        <f>VLOOKUP($CR78,$CT$3:CU$8,2,FALSE)</f>
        <v>$I$189:$I$348</v>
      </c>
      <c r="CV78" s="96" t="str">
        <f>VLOOKUP($CR78,$CT$3:CV$8,3,FALSE)</f>
        <v>$I$349:$I$538</v>
      </c>
      <c r="CW78" s="96" t="str">
        <f>VLOOKUP($CR78,$CT$3:CW$8,4,FALSE)</f>
        <v>$I$539:$I$609</v>
      </c>
      <c r="CX78" s="96" t="str">
        <f>VLOOKUP($CR78,$CT$3:CX$8,5,FALSE)</f>
        <v>$I$610:$I$659</v>
      </c>
      <c r="CY78" s="96" t="str">
        <f>VLOOKUP($CR78,$CT$3:CY$8,6,FALSE)</f>
        <v>$I$660:$I$719</v>
      </c>
      <c r="CZ78">
        <f>COUNTIF($CU$10:CU78,"&lt;&gt;"&amp;"")</f>
        <v>69</v>
      </c>
      <c r="DB78" t="str">
        <f t="shared" si="70"/>
        <v/>
      </c>
      <c r="DC78" t="e">
        <f t="shared" si="71"/>
        <v>#N/A</v>
      </c>
    </row>
    <row r="79" spans="17:107" x14ac:dyDescent="0.25">
      <c r="Q79" s="58" t="e">
        <f t="shared" si="75"/>
        <v>#N/A</v>
      </c>
      <c r="R79" t="str">
        <f>IF(Worksheet!I74=$S$2,$S$2,IF(Worksheet!I74=$S$3,$S$3,$S$1))</f>
        <v>5502A</v>
      </c>
      <c r="S79" s="59" t="str">
        <f t="shared" si="76"/>
        <v>*</v>
      </c>
      <c r="T79" s="55" t="e">
        <f t="shared" si="50"/>
        <v>#N/A</v>
      </c>
      <c r="U79" s="60">
        <f>IF(Worksheet!S74="%",ABS(Worksheet!Z74),ABS(Worksheet!U74))</f>
        <v>0</v>
      </c>
      <c r="V79" s="127">
        <f>IF(Worksheet!S74="%",Worksheet!AA74,Worksheet!S74)</f>
        <v>0</v>
      </c>
      <c r="W79" s="60" t="str">
        <f>IF(Worksheet!S74="%","",IF(Worksheet!Z74&lt;&gt;"",Worksheet!Z74,""))</f>
        <v/>
      </c>
      <c r="X79" s="60" t="str">
        <f>IF(Worksheet!S74="%","",IF(Worksheet!AA74&lt;&gt;"",Worksheet!AA74,""))</f>
        <v/>
      </c>
      <c r="Y79" s="58" t="str">
        <f t="shared" si="51"/>
        <v/>
      </c>
      <c r="Z79" s="58" t="str">
        <f t="shared" si="52"/>
        <v>0</v>
      </c>
      <c r="AA79" s="58" t="str">
        <f t="shared" si="53"/>
        <v>DC</v>
      </c>
      <c r="AB79" s="58" t="str">
        <f t="shared" si="77"/>
        <v>DC0</v>
      </c>
      <c r="AC79" s="58" t="str">
        <f>IF(Worksheet!H74&lt;&gt;"",Worksheet!H74,"")</f>
        <v/>
      </c>
      <c r="AD79" s="58" t="str">
        <f t="shared" si="49"/>
        <v/>
      </c>
      <c r="AE79" s="109" t="str">
        <f t="shared" si="54"/>
        <v>DC0</v>
      </c>
      <c r="AF79" s="109" t="e">
        <f>HLOOKUP(AE79,$AH$10:AZ79,COUNTIF($AE$7:AE79,"&lt;&gt;"&amp;""),FALSE)</f>
        <v>#N/A</v>
      </c>
      <c r="AG79" s="66" t="e">
        <f t="shared" si="55"/>
        <v>#N/A</v>
      </c>
      <c r="AH79" s="96" t="e">
        <f>VLOOKUP($AG79,INDIRECT(CONCATENATE($CR79,"!",VLOOKUP($CR79,$AG$3:AH$8,AH$2,FALSE))),1,TRUE)</f>
        <v>#N/A</v>
      </c>
      <c r="AI79" s="96" t="e">
        <f>VLOOKUP($AG79,INDIRECT(CONCATENATE($CR79,"!",VLOOKUP($CR79,$AG$3:AI$8,AI$2,FALSE))),1,TRUE)</f>
        <v>#N/A</v>
      </c>
      <c r="AJ79" s="96" t="e">
        <f>VLOOKUP($AG79,INDIRECT(CONCATENATE($CR79,"!",VLOOKUP($CR79,$AG$3:AJ$8,AJ$2,FALSE))),1,TRUE)</f>
        <v>#N/A</v>
      </c>
      <c r="AK79" s="96" t="e">
        <f>VLOOKUP($AG79,INDIRECT(CONCATENATE($CR79,"!",VLOOKUP($CR79,$AG$3:AK$8,AK$2,FALSE))),1,TRUE)</f>
        <v>#N/A</v>
      </c>
      <c r="AL79" s="96" t="e">
        <f>VLOOKUP($AG79,INDIRECT(CONCATENATE($CR79,"!",VLOOKUP($CR79,$AG$3:AL$8,AL$2,FALSE))),1,TRUE)</f>
        <v>#N/A</v>
      </c>
      <c r="AM79" s="96" t="e">
        <f>VLOOKUP($AG79,INDIRECT(CONCATENATE($CR79,"!",VLOOKUP($CR79,$AG$3:AM$8,AM$2,FALSE))),1,TRUE)</f>
        <v>#N/A</v>
      </c>
      <c r="AN79" s="96" t="e">
        <f>VLOOKUP($AG79,INDIRECT(CONCATENATE($CR79,"!",VLOOKUP($CR79,$AG$3:AN$8,AN$2,FALSE))),1,TRUE)</f>
        <v>#N/A</v>
      </c>
      <c r="AO79" s="96" t="e">
        <f>VLOOKUP($AG79,INDIRECT(CONCATENATE($CR79,"!",VLOOKUP($CR79,$AG$3:AO$8,AO$2,FALSE))),1,TRUE)</f>
        <v>#N/A</v>
      </c>
      <c r="AP79" s="96" t="e">
        <f>VLOOKUP($AG79,INDIRECT(CONCATENATE($CR79,"!",VLOOKUP($CR79,$AG$3:AP$8,AP$2,FALSE))),1,TRUE)</f>
        <v>#N/A</v>
      </c>
      <c r="AQ79" s="96" t="e">
        <f>VLOOKUP($AG79,INDIRECT(CONCATENATE($CR79,"!",VLOOKUP($CR79,$AG$3:AQ$8,AQ$2,FALSE))),1,TRUE)</f>
        <v>#N/A</v>
      </c>
      <c r="AR79" s="96" t="e">
        <f>VLOOKUP($AG79,INDIRECT(CONCATENATE($CR79,"!",VLOOKUP($CR79,$AG$3:AR$8,AR$2,FALSE))),1,TRUE)</f>
        <v>#N/A</v>
      </c>
      <c r="AS79" s="96" t="e">
        <f>VLOOKUP($AG79,INDIRECT(CONCATENATE($CR79,"!",VLOOKUP($CR79,$AG$3:AS$8,AS$2,FALSE))),1,TRUE)</f>
        <v>#N/A</v>
      </c>
      <c r="AT79" s="96" t="e">
        <f>VLOOKUP($AG79,INDIRECT(CONCATENATE($CR79,"!",VLOOKUP($CR79,$AG$3:AT$8,AT$2,FALSE))),1,TRUE)</f>
        <v>#N/A</v>
      </c>
      <c r="AU79" s="96"/>
      <c r="AV79" s="96"/>
      <c r="AW79" s="96"/>
      <c r="AX79" s="96"/>
      <c r="AY79" s="96"/>
      <c r="AZ79" s="96"/>
      <c r="BA79" s="62">
        <f t="shared" si="72"/>
        <v>1</v>
      </c>
      <c r="BB79" s="58">
        <f t="shared" si="72"/>
        <v>1</v>
      </c>
      <c r="BC79" s="58">
        <f t="shared" si="73"/>
        <v>1</v>
      </c>
      <c r="BD79" s="58">
        <f t="shared" si="73"/>
        <v>1</v>
      </c>
      <c r="BE79" s="58">
        <f t="shared" si="78"/>
        <v>1</v>
      </c>
      <c r="BF79" s="58">
        <f t="shared" si="79"/>
        <v>1</v>
      </c>
      <c r="BG79" s="58">
        <f t="shared" si="80"/>
        <v>1</v>
      </c>
      <c r="BH79" s="58">
        <f t="shared" si="74"/>
        <v>1</v>
      </c>
      <c r="BI79" s="58">
        <f t="shared" si="74"/>
        <v>1</v>
      </c>
      <c r="BJ79" s="58">
        <f t="shared" si="74"/>
        <v>1</v>
      </c>
      <c r="BK79" s="58">
        <f t="shared" si="74"/>
        <v>1</v>
      </c>
      <c r="BL79" s="58">
        <f t="shared" si="74"/>
        <v>1</v>
      </c>
      <c r="BM79" s="58">
        <f t="shared" si="74"/>
        <v>1</v>
      </c>
      <c r="BU79" s="55" t="e">
        <f>HLOOKUP(AE79,$BA$10:BT79,COUNTIF($AE$7:AE79,"&lt;&gt;"&amp;""),FALSE)</f>
        <v>#N/A</v>
      </c>
      <c r="BV79" s="58">
        <f t="shared" si="81"/>
        <v>1</v>
      </c>
      <c r="BW79" s="55" t="str">
        <f t="shared" si="82"/>
        <v/>
      </c>
      <c r="BX79" s="110" t="str">
        <f>IF(OR(AE79=$BB$10,AE79=$BD$10,AE79=$BK$10,AE79=$BL$10,AE79=$BM$10),VLOOKUP(BW79,INDIRECT(CONCATENATE(CR79,"!",HLOOKUP(AE79,$CU$10:CY79,CZ79,FALSE))),1,TRUE),"")</f>
        <v/>
      </c>
      <c r="BY79" s="96" t="e">
        <f t="shared" si="56"/>
        <v>#N/A</v>
      </c>
      <c r="BZ79" s="96" t="e">
        <f t="shared" si="57"/>
        <v>#N/A</v>
      </c>
      <c r="CA79" s="96" t="e">
        <f t="shared" si="58"/>
        <v>#N/A</v>
      </c>
      <c r="CB79" s="96" t="e">
        <f t="shared" si="59"/>
        <v>#N/A</v>
      </c>
      <c r="CC79" s="96" t="e">
        <f t="shared" si="60"/>
        <v>#VALUE!</v>
      </c>
      <c r="CD79" s="63">
        <f>Worksheet!K74</f>
        <v>0</v>
      </c>
      <c r="CE79" s="63">
        <f>Worksheet!L74</f>
        <v>0</v>
      </c>
      <c r="CF79" s="63">
        <f>Worksheet!M74</f>
        <v>0</v>
      </c>
      <c r="CG79" s="63">
        <f>Worksheet!N74</f>
        <v>0</v>
      </c>
      <c r="CH79" s="63">
        <f>Worksheet!O74</f>
        <v>0</v>
      </c>
      <c r="CI79" s="126" t="e">
        <f t="shared" si="61"/>
        <v>#VALUE!</v>
      </c>
      <c r="CJ79" s="126" t="e">
        <f t="shared" si="62"/>
        <v>#VALUE!</v>
      </c>
      <c r="CK79" s="126" t="e">
        <f t="shared" si="63"/>
        <v>#VALUE!</v>
      </c>
      <c r="CL79" s="126" t="e">
        <f t="shared" si="64"/>
        <v>#VALUE!</v>
      </c>
      <c r="CM79" s="126" t="e">
        <f t="shared" si="65"/>
        <v>#VALUE!</v>
      </c>
      <c r="CN79" s="96" t="e">
        <f t="shared" si="66"/>
        <v>#N/A</v>
      </c>
      <c r="CO79" s="97">
        <f>Worksheet!Q74</f>
        <v>0</v>
      </c>
      <c r="CP79" t="str">
        <f t="shared" si="67"/>
        <v>1</v>
      </c>
      <c r="CQ79" s="108" t="e">
        <f t="shared" si="68"/>
        <v>#N/A</v>
      </c>
      <c r="CR79" t="str">
        <f t="shared" si="83"/>
        <v>Standard1</v>
      </c>
      <c r="CT79" s="104" t="str">
        <f t="shared" si="69"/>
        <v>$B$4:$P$807</v>
      </c>
      <c r="CU79" s="96" t="str">
        <f>VLOOKUP($CR79,$CT$3:CU$8,2,FALSE)</f>
        <v>$I$189:$I$348</v>
      </c>
      <c r="CV79" s="96" t="str">
        <f>VLOOKUP($CR79,$CT$3:CV$8,3,FALSE)</f>
        <v>$I$349:$I$538</v>
      </c>
      <c r="CW79" s="96" t="str">
        <f>VLOOKUP($CR79,$CT$3:CW$8,4,FALSE)</f>
        <v>$I$539:$I$609</v>
      </c>
      <c r="CX79" s="96" t="str">
        <f>VLOOKUP($CR79,$CT$3:CX$8,5,FALSE)</f>
        <v>$I$610:$I$659</v>
      </c>
      <c r="CY79" s="96" t="str">
        <f>VLOOKUP($CR79,$CT$3:CY$8,6,FALSE)</f>
        <v>$I$660:$I$719</v>
      </c>
      <c r="CZ79">
        <f>COUNTIF($CU$10:CU79,"&lt;&gt;"&amp;"")</f>
        <v>70</v>
      </c>
      <c r="DB79" t="str">
        <f t="shared" si="70"/>
        <v/>
      </c>
      <c r="DC79" t="e">
        <f t="shared" si="71"/>
        <v>#N/A</v>
      </c>
    </row>
    <row r="80" spans="17:107" x14ac:dyDescent="0.25">
      <c r="Q80" s="58" t="e">
        <f t="shared" si="75"/>
        <v>#N/A</v>
      </c>
      <c r="R80" t="str">
        <f>IF(Worksheet!I75=$S$2,$S$2,IF(Worksheet!I75=$S$3,$S$3,$S$1))</f>
        <v>5502A</v>
      </c>
      <c r="S80" s="59" t="str">
        <f t="shared" si="76"/>
        <v>*</v>
      </c>
      <c r="T80" s="55" t="e">
        <f t="shared" si="50"/>
        <v>#N/A</v>
      </c>
      <c r="U80" s="60">
        <f>IF(Worksheet!S75="%",ABS(Worksheet!Z75),ABS(Worksheet!U75))</f>
        <v>0</v>
      </c>
      <c r="V80" s="127">
        <f>IF(Worksheet!S75="%",Worksheet!AA75,Worksheet!S75)</f>
        <v>0</v>
      </c>
      <c r="W80" s="60" t="str">
        <f>IF(Worksheet!S75="%","",IF(Worksheet!Z75&lt;&gt;"",Worksheet!Z75,""))</f>
        <v/>
      </c>
      <c r="X80" s="60" t="str">
        <f>IF(Worksheet!S75="%","",IF(Worksheet!AA75&lt;&gt;"",Worksheet!AA75,""))</f>
        <v/>
      </c>
      <c r="Y80" s="58" t="str">
        <f t="shared" si="51"/>
        <v/>
      </c>
      <c r="Z80" s="58" t="str">
        <f t="shared" si="52"/>
        <v>0</v>
      </c>
      <c r="AA80" s="58" t="str">
        <f t="shared" si="53"/>
        <v>DC</v>
      </c>
      <c r="AB80" s="58" t="str">
        <f t="shared" si="77"/>
        <v>DC0</v>
      </c>
      <c r="AC80" s="58" t="str">
        <f>IF(Worksheet!H75&lt;&gt;"",Worksheet!H75,"")</f>
        <v/>
      </c>
      <c r="AD80" s="58" t="str">
        <f t="shared" si="49"/>
        <v/>
      </c>
      <c r="AE80" s="109" t="str">
        <f t="shared" si="54"/>
        <v>DC0</v>
      </c>
      <c r="AF80" s="109" t="e">
        <f>HLOOKUP(AE80,$AH$10:AZ80,COUNTIF($AE$7:AE80,"&lt;&gt;"&amp;""),FALSE)</f>
        <v>#N/A</v>
      </c>
      <c r="AG80" s="66" t="e">
        <f t="shared" si="55"/>
        <v>#N/A</v>
      </c>
      <c r="AH80" s="96" t="e">
        <f>VLOOKUP($AG80,INDIRECT(CONCATENATE($CR80,"!",VLOOKUP($CR80,$AG$3:AH$8,AH$2,FALSE))),1,TRUE)</f>
        <v>#N/A</v>
      </c>
      <c r="AI80" s="96" t="e">
        <f>VLOOKUP($AG80,INDIRECT(CONCATENATE($CR80,"!",VLOOKUP($CR80,$AG$3:AI$8,AI$2,FALSE))),1,TRUE)</f>
        <v>#N/A</v>
      </c>
      <c r="AJ80" s="96" t="e">
        <f>VLOOKUP($AG80,INDIRECT(CONCATENATE($CR80,"!",VLOOKUP($CR80,$AG$3:AJ$8,AJ$2,FALSE))),1,TRUE)</f>
        <v>#N/A</v>
      </c>
      <c r="AK80" s="96" t="e">
        <f>VLOOKUP($AG80,INDIRECT(CONCATENATE($CR80,"!",VLOOKUP($CR80,$AG$3:AK$8,AK$2,FALSE))),1,TRUE)</f>
        <v>#N/A</v>
      </c>
      <c r="AL80" s="96" t="e">
        <f>VLOOKUP($AG80,INDIRECT(CONCATENATE($CR80,"!",VLOOKUP($CR80,$AG$3:AL$8,AL$2,FALSE))),1,TRUE)</f>
        <v>#N/A</v>
      </c>
      <c r="AM80" s="96" t="e">
        <f>VLOOKUP($AG80,INDIRECT(CONCATENATE($CR80,"!",VLOOKUP($CR80,$AG$3:AM$8,AM$2,FALSE))),1,TRUE)</f>
        <v>#N/A</v>
      </c>
      <c r="AN80" s="96" t="e">
        <f>VLOOKUP($AG80,INDIRECT(CONCATENATE($CR80,"!",VLOOKUP($CR80,$AG$3:AN$8,AN$2,FALSE))),1,TRUE)</f>
        <v>#N/A</v>
      </c>
      <c r="AO80" s="96" t="e">
        <f>VLOOKUP($AG80,INDIRECT(CONCATENATE($CR80,"!",VLOOKUP($CR80,$AG$3:AO$8,AO$2,FALSE))),1,TRUE)</f>
        <v>#N/A</v>
      </c>
      <c r="AP80" s="96" t="e">
        <f>VLOOKUP($AG80,INDIRECT(CONCATENATE($CR80,"!",VLOOKUP($CR80,$AG$3:AP$8,AP$2,FALSE))),1,TRUE)</f>
        <v>#N/A</v>
      </c>
      <c r="AQ80" s="96" t="e">
        <f>VLOOKUP($AG80,INDIRECT(CONCATENATE($CR80,"!",VLOOKUP($CR80,$AG$3:AQ$8,AQ$2,FALSE))),1,TRUE)</f>
        <v>#N/A</v>
      </c>
      <c r="AR80" s="96" t="e">
        <f>VLOOKUP($AG80,INDIRECT(CONCATENATE($CR80,"!",VLOOKUP($CR80,$AG$3:AR$8,AR$2,FALSE))),1,TRUE)</f>
        <v>#N/A</v>
      </c>
      <c r="AS80" s="96" t="e">
        <f>VLOOKUP($AG80,INDIRECT(CONCATENATE($CR80,"!",VLOOKUP($CR80,$AG$3:AS$8,AS$2,FALSE))),1,TRUE)</f>
        <v>#N/A</v>
      </c>
      <c r="AT80" s="96" t="e">
        <f>VLOOKUP($AG80,INDIRECT(CONCATENATE($CR80,"!",VLOOKUP($CR80,$AG$3:AT$8,AT$2,FALSE))),1,TRUE)</f>
        <v>#N/A</v>
      </c>
      <c r="AU80" s="96"/>
      <c r="AV80" s="96"/>
      <c r="AW80" s="96"/>
      <c r="AX80" s="96"/>
      <c r="AY80" s="96"/>
      <c r="AZ80" s="96"/>
      <c r="BA80" s="62">
        <f t="shared" si="72"/>
        <v>1</v>
      </c>
      <c r="BB80" s="58">
        <f t="shared" si="72"/>
        <v>1</v>
      </c>
      <c r="BC80" s="58">
        <f t="shared" si="73"/>
        <v>1</v>
      </c>
      <c r="BD80" s="58">
        <f t="shared" si="73"/>
        <v>1</v>
      </c>
      <c r="BE80" s="58">
        <f t="shared" si="78"/>
        <v>1</v>
      </c>
      <c r="BF80" s="58">
        <f t="shared" si="79"/>
        <v>1</v>
      </c>
      <c r="BG80" s="58">
        <f t="shared" si="80"/>
        <v>1</v>
      </c>
      <c r="BH80" s="58">
        <f t="shared" si="74"/>
        <v>1</v>
      </c>
      <c r="BI80" s="58">
        <f t="shared" si="74"/>
        <v>1</v>
      </c>
      <c r="BJ80" s="58">
        <f t="shared" si="74"/>
        <v>1</v>
      </c>
      <c r="BK80" s="58">
        <f t="shared" si="74"/>
        <v>1</v>
      </c>
      <c r="BL80" s="58">
        <f t="shared" si="74"/>
        <v>1</v>
      </c>
      <c r="BM80" s="58">
        <f t="shared" si="74"/>
        <v>1</v>
      </c>
      <c r="BU80" s="55" t="e">
        <f>HLOOKUP(AE80,$BA$10:BT80,COUNTIF($AE$7:AE80,"&lt;&gt;"&amp;""),FALSE)</f>
        <v>#N/A</v>
      </c>
      <c r="BV80" s="58">
        <f t="shared" si="81"/>
        <v>1</v>
      </c>
      <c r="BW80" s="55" t="str">
        <f t="shared" si="82"/>
        <v/>
      </c>
      <c r="BX80" s="110" t="str">
        <f>IF(OR(AE80=$BB$10,AE80=$BD$10,AE80=$BK$10,AE80=$BL$10,AE80=$BM$10),VLOOKUP(BW80,INDIRECT(CONCATENATE(CR80,"!",HLOOKUP(AE80,$CU$10:CY80,CZ80,FALSE))),1,TRUE),"")</f>
        <v/>
      </c>
      <c r="BY80" s="96" t="e">
        <f t="shared" si="56"/>
        <v>#N/A</v>
      </c>
      <c r="BZ80" s="96" t="e">
        <f t="shared" si="57"/>
        <v>#N/A</v>
      </c>
      <c r="CA80" s="96" t="e">
        <f t="shared" si="58"/>
        <v>#N/A</v>
      </c>
      <c r="CB80" s="96" t="e">
        <f t="shared" si="59"/>
        <v>#N/A</v>
      </c>
      <c r="CC80" s="96" t="e">
        <f t="shared" si="60"/>
        <v>#VALUE!</v>
      </c>
      <c r="CD80" s="63">
        <f>Worksheet!K75</f>
        <v>0</v>
      </c>
      <c r="CE80" s="63">
        <f>Worksheet!L75</f>
        <v>0</v>
      </c>
      <c r="CF80" s="63">
        <f>Worksheet!M75</f>
        <v>0</v>
      </c>
      <c r="CG80" s="63">
        <f>Worksheet!N75</f>
        <v>0</v>
      </c>
      <c r="CH80" s="63">
        <f>Worksheet!O75</f>
        <v>0</v>
      </c>
      <c r="CI80" s="126" t="e">
        <f t="shared" si="61"/>
        <v>#VALUE!</v>
      </c>
      <c r="CJ80" s="126" t="e">
        <f t="shared" si="62"/>
        <v>#VALUE!</v>
      </c>
      <c r="CK80" s="126" t="e">
        <f t="shared" si="63"/>
        <v>#VALUE!</v>
      </c>
      <c r="CL80" s="126" t="e">
        <f t="shared" si="64"/>
        <v>#VALUE!</v>
      </c>
      <c r="CM80" s="126" t="e">
        <f t="shared" si="65"/>
        <v>#VALUE!</v>
      </c>
      <c r="CN80" s="96" t="e">
        <f t="shared" si="66"/>
        <v>#N/A</v>
      </c>
      <c r="CO80" s="97">
        <f>Worksheet!Q75</f>
        <v>0</v>
      </c>
      <c r="CP80" t="str">
        <f t="shared" si="67"/>
        <v>1</v>
      </c>
      <c r="CQ80" s="108" t="e">
        <f t="shared" si="68"/>
        <v>#N/A</v>
      </c>
      <c r="CR80" t="str">
        <f t="shared" si="83"/>
        <v>Standard1</v>
      </c>
      <c r="CT80" s="104" t="str">
        <f t="shared" si="69"/>
        <v>$B$4:$P$807</v>
      </c>
      <c r="CU80" s="96" t="str">
        <f>VLOOKUP($CR80,$CT$3:CU$8,2,FALSE)</f>
        <v>$I$189:$I$348</v>
      </c>
      <c r="CV80" s="96" t="str">
        <f>VLOOKUP($CR80,$CT$3:CV$8,3,FALSE)</f>
        <v>$I$349:$I$538</v>
      </c>
      <c r="CW80" s="96" t="str">
        <f>VLOOKUP($CR80,$CT$3:CW$8,4,FALSE)</f>
        <v>$I$539:$I$609</v>
      </c>
      <c r="CX80" s="96" t="str">
        <f>VLOOKUP($CR80,$CT$3:CX$8,5,FALSE)</f>
        <v>$I$610:$I$659</v>
      </c>
      <c r="CY80" s="96" t="str">
        <f>VLOOKUP($CR80,$CT$3:CY$8,6,FALSE)</f>
        <v>$I$660:$I$719</v>
      </c>
      <c r="CZ80">
        <f>COUNTIF($CU$10:CU80,"&lt;&gt;"&amp;"")</f>
        <v>71</v>
      </c>
      <c r="DB80" t="str">
        <f t="shared" si="70"/>
        <v/>
      </c>
      <c r="DC80" t="e">
        <f t="shared" si="71"/>
        <v>#N/A</v>
      </c>
    </row>
    <row r="81" spans="17:107" x14ac:dyDescent="0.25">
      <c r="Q81" s="58" t="e">
        <f t="shared" si="75"/>
        <v>#N/A</v>
      </c>
      <c r="R81" t="str">
        <f>IF(Worksheet!I76=$S$2,$S$2,IF(Worksheet!I76=$S$3,$S$3,$S$1))</f>
        <v>5502A</v>
      </c>
      <c r="S81" s="59" t="str">
        <f t="shared" si="76"/>
        <v>*</v>
      </c>
      <c r="T81" s="55" t="e">
        <f t="shared" si="50"/>
        <v>#N/A</v>
      </c>
      <c r="U81" s="60">
        <f>IF(Worksheet!S76="%",ABS(Worksheet!Z76),ABS(Worksheet!U76))</f>
        <v>0</v>
      </c>
      <c r="V81" s="127">
        <f>IF(Worksheet!S76="%",Worksheet!AA76,Worksheet!S76)</f>
        <v>0</v>
      </c>
      <c r="W81" s="60" t="str">
        <f>IF(Worksheet!S76="%","",IF(Worksheet!Z76&lt;&gt;"",Worksheet!Z76,""))</f>
        <v/>
      </c>
      <c r="X81" s="60" t="str">
        <f>IF(Worksheet!S76="%","",IF(Worksheet!AA76&lt;&gt;"",Worksheet!AA76,""))</f>
        <v/>
      </c>
      <c r="Y81" s="58" t="str">
        <f t="shared" si="51"/>
        <v/>
      </c>
      <c r="Z81" s="58" t="str">
        <f t="shared" si="52"/>
        <v>0</v>
      </c>
      <c r="AA81" s="58" t="str">
        <f t="shared" si="53"/>
        <v>DC</v>
      </c>
      <c r="AB81" s="58" t="str">
        <f t="shared" si="77"/>
        <v>DC0</v>
      </c>
      <c r="AC81" s="58" t="str">
        <f>IF(Worksheet!H76&lt;&gt;"",Worksheet!H76,"")</f>
        <v/>
      </c>
      <c r="AD81" s="58" t="str">
        <f t="shared" si="49"/>
        <v/>
      </c>
      <c r="AE81" s="109" t="str">
        <f t="shared" si="54"/>
        <v>DC0</v>
      </c>
      <c r="AF81" s="109" t="e">
        <f>HLOOKUP(AE81,$AH$10:AZ81,COUNTIF($AE$7:AE81,"&lt;&gt;"&amp;""),FALSE)</f>
        <v>#N/A</v>
      </c>
      <c r="AG81" s="66" t="e">
        <f t="shared" si="55"/>
        <v>#N/A</v>
      </c>
      <c r="AH81" s="96" t="e">
        <f>VLOOKUP($AG81,INDIRECT(CONCATENATE($CR81,"!",VLOOKUP($CR81,$AG$3:AH$8,AH$2,FALSE))),1,TRUE)</f>
        <v>#N/A</v>
      </c>
      <c r="AI81" s="96" t="e">
        <f>VLOOKUP($AG81,INDIRECT(CONCATENATE($CR81,"!",VLOOKUP($CR81,$AG$3:AI$8,AI$2,FALSE))),1,TRUE)</f>
        <v>#N/A</v>
      </c>
      <c r="AJ81" s="96" t="e">
        <f>VLOOKUP($AG81,INDIRECT(CONCATENATE($CR81,"!",VLOOKUP($CR81,$AG$3:AJ$8,AJ$2,FALSE))),1,TRUE)</f>
        <v>#N/A</v>
      </c>
      <c r="AK81" s="96" t="e">
        <f>VLOOKUP($AG81,INDIRECT(CONCATENATE($CR81,"!",VLOOKUP($CR81,$AG$3:AK$8,AK$2,FALSE))),1,TRUE)</f>
        <v>#N/A</v>
      </c>
      <c r="AL81" s="96" t="e">
        <f>VLOOKUP($AG81,INDIRECT(CONCATENATE($CR81,"!",VLOOKUP($CR81,$AG$3:AL$8,AL$2,FALSE))),1,TRUE)</f>
        <v>#N/A</v>
      </c>
      <c r="AM81" s="96" t="e">
        <f>VLOOKUP($AG81,INDIRECT(CONCATENATE($CR81,"!",VLOOKUP($CR81,$AG$3:AM$8,AM$2,FALSE))),1,TRUE)</f>
        <v>#N/A</v>
      </c>
      <c r="AN81" s="96" t="e">
        <f>VLOOKUP($AG81,INDIRECT(CONCATENATE($CR81,"!",VLOOKUP($CR81,$AG$3:AN$8,AN$2,FALSE))),1,TRUE)</f>
        <v>#N/A</v>
      </c>
      <c r="AO81" s="96" t="e">
        <f>VLOOKUP($AG81,INDIRECT(CONCATENATE($CR81,"!",VLOOKUP($CR81,$AG$3:AO$8,AO$2,FALSE))),1,TRUE)</f>
        <v>#N/A</v>
      </c>
      <c r="AP81" s="96" t="e">
        <f>VLOOKUP($AG81,INDIRECT(CONCATENATE($CR81,"!",VLOOKUP($CR81,$AG$3:AP$8,AP$2,FALSE))),1,TRUE)</f>
        <v>#N/A</v>
      </c>
      <c r="AQ81" s="96" t="e">
        <f>VLOOKUP($AG81,INDIRECT(CONCATENATE($CR81,"!",VLOOKUP($CR81,$AG$3:AQ$8,AQ$2,FALSE))),1,TRUE)</f>
        <v>#N/A</v>
      </c>
      <c r="AR81" s="96" t="e">
        <f>VLOOKUP($AG81,INDIRECT(CONCATENATE($CR81,"!",VLOOKUP($CR81,$AG$3:AR$8,AR$2,FALSE))),1,TRUE)</f>
        <v>#N/A</v>
      </c>
      <c r="AS81" s="96" t="e">
        <f>VLOOKUP($AG81,INDIRECT(CONCATENATE($CR81,"!",VLOOKUP($CR81,$AG$3:AS$8,AS$2,FALSE))),1,TRUE)</f>
        <v>#N/A</v>
      </c>
      <c r="AT81" s="96" t="e">
        <f>VLOOKUP($AG81,INDIRECT(CONCATENATE($CR81,"!",VLOOKUP($CR81,$AG$3:AT$8,AT$2,FALSE))),1,TRUE)</f>
        <v>#N/A</v>
      </c>
      <c r="AU81" s="96"/>
      <c r="AV81" s="96"/>
      <c r="AW81" s="96"/>
      <c r="AX81" s="96"/>
      <c r="AY81" s="96"/>
      <c r="AZ81" s="96"/>
      <c r="BA81" s="62">
        <f t="shared" si="72"/>
        <v>1</v>
      </c>
      <c r="BB81" s="58">
        <f t="shared" si="72"/>
        <v>1</v>
      </c>
      <c r="BC81" s="58">
        <f t="shared" si="73"/>
        <v>1</v>
      </c>
      <c r="BD81" s="58">
        <f t="shared" si="73"/>
        <v>1</v>
      </c>
      <c r="BE81" s="58">
        <f t="shared" si="78"/>
        <v>1</v>
      </c>
      <c r="BF81" s="58">
        <f t="shared" si="79"/>
        <v>1</v>
      </c>
      <c r="BG81" s="58">
        <f t="shared" si="80"/>
        <v>1</v>
      </c>
      <c r="BH81" s="58">
        <f t="shared" si="74"/>
        <v>1</v>
      </c>
      <c r="BI81" s="58">
        <f t="shared" si="74"/>
        <v>1</v>
      </c>
      <c r="BJ81" s="58">
        <f t="shared" si="74"/>
        <v>1</v>
      </c>
      <c r="BK81" s="58">
        <f t="shared" si="74"/>
        <v>1</v>
      </c>
      <c r="BL81" s="58">
        <f t="shared" si="74"/>
        <v>1</v>
      </c>
      <c r="BM81" s="58">
        <f t="shared" si="74"/>
        <v>1</v>
      </c>
      <c r="BU81" s="55" t="e">
        <f>HLOOKUP(AE81,$BA$10:BT81,COUNTIF($AE$7:AE81,"&lt;&gt;"&amp;""),FALSE)</f>
        <v>#N/A</v>
      </c>
      <c r="BV81" s="58">
        <f t="shared" si="81"/>
        <v>1</v>
      </c>
      <c r="BW81" s="55" t="str">
        <f t="shared" si="82"/>
        <v/>
      </c>
      <c r="BX81" s="110" t="str">
        <f>IF(OR(AE81=$BB$10,AE81=$BD$10,AE81=$BK$10,AE81=$BL$10,AE81=$BM$10),VLOOKUP(BW81,INDIRECT(CONCATENATE(CR81,"!",HLOOKUP(AE81,$CU$10:CY81,CZ81,FALSE))),1,TRUE),"")</f>
        <v/>
      </c>
      <c r="BY81" s="96" t="e">
        <f t="shared" si="56"/>
        <v>#N/A</v>
      </c>
      <c r="BZ81" s="96" t="e">
        <f t="shared" si="57"/>
        <v>#N/A</v>
      </c>
      <c r="CA81" s="96" t="e">
        <f t="shared" si="58"/>
        <v>#N/A</v>
      </c>
      <c r="CB81" s="96" t="e">
        <f t="shared" si="59"/>
        <v>#N/A</v>
      </c>
      <c r="CC81" s="96" t="e">
        <f t="shared" si="60"/>
        <v>#VALUE!</v>
      </c>
      <c r="CD81" s="63">
        <f>Worksheet!K76</f>
        <v>0</v>
      </c>
      <c r="CE81" s="63">
        <f>Worksheet!L76</f>
        <v>0</v>
      </c>
      <c r="CF81" s="63">
        <f>Worksheet!M76</f>
        <v>0</v>
      </c>
      <c r="CG81" s="63">
        <f>Worksheet!N76</f>
        <v>0</v>
      </c>
      <c r="CH81" s="63">
        <f>Worksheet!O76</f>
        <v>0</v>
      </c>
      <c r="CI81" s="126" t="e">
        <f t="shared" si="61"/>
        <v>#VALUE!</v>
      </c>
      <c r="CJ81" s="126" t="e">
        <f t="shared" si="62"/>
        <v>#VALUE!</v>
      </c>
      <c r="CK81" s="126" t="e">
        <f t="shared" si="63"/>
        <v>#VALUE!</v>
      </c>
      <c r="CL81" s="126" t="e">
        <f t="shared" si="64"/>
        <v>#VALUE!</v>
      </c>
      <c r="CM81" s="126" t="e">
        <f t="shared" si="65"/>
        <v>#VALUE!</v>
      </c>
      <c r="CN81" s="96" t="e">
        <f t="shared" si="66"/>
        <v>#N/A</v>
      </c>
      <c r="CO81" s="97">
        <f>Worksheet!Q76</f>
        <v>0</v>
      </c>
      <c r="CP81" t="str">
        <f t="shared" si="67"/>
        <v>1</v>
      </c>
      <c r="CQ81" s="108" t="e">
        <f t="shared" si="68"/>
        <v>#N/A</v>
      </c>
      <c r="CR81" t="str">
        <f t="shared" si="83"/>
        <v>Standard1</v>
      </c>
      <c r="CT81" s="104" t="str">
        <f t="shared" si="69"/>
        <v>$B$4:$P$807</v>
      </c>
      <c r="CU81" s="96" t="str">
        <f>VLOOKUP($CR81,$CT$3:CU$8,2,FALSE)</f>
        <v>$I$189:$I$348</v>
      </c>
      <c r="CV81" s="96" t="str">
        <f>VLOOKUP($CR81,$CT$3:CV$8,3,FALSE)</f>
        <v>$I$349:$I$538</v>
      </c>
      <c r="CW81" s="96" t="str">
        <f>VLOOKUP($CR81,$CT$3:CW$8,4,FALSE)</f>
        <v>$I$539:$I$609</v>
      </c>
      <c r="CX81" s="96" t="str">
        <f>VLOOKUP($CR81,$CT$3:CX$8,5,FALSE)</f>
        <v>$I$610:$I$659</v>
      </c>
      <c r="CY81" s="96" t="str">
        <f>VLOOKUP($CR81,$CT$3:CY$8,6,FALSE)</f>
        <v>$I$660:$I$719</v>
      </c>
      <c r="CZ81">
        <f>COUNTIF($CU$10:CU81,"&lt;&gt;"&amp;"")</f>
        <v>72</v>
      </c>
      <c r="DB81" t="str">
        <f t="shared" si="70"/>
        <v/>
      </c>
      <c r="DC81" t="e">
        <f t="shared" si="71"/>
        <v>#N/A</v>
      </c>
    </row>
    <row r="82" spans="17:107" x14ac:dyDescent="0.25">
      <c r="Q82" s="58" t="e">
        <f t="shared" si="75"/>
        <v>#N/A</v>
      </c>
      <c r="R82" t="str">
        <f>IF(Worksheet!I77=$S$2,$S$2,IF(Worksheet!I77=$S$3,$S$3,$S$1))</f>
        <v>5502A</v>
      </c>
      <c r="S82" s="59" t="str">
        <f t="shared" si="76"/>
        <v>*</v>
      </c>
      <c r="T82" s="55" t="e">
        <f t="shared" si="50"/>
        <v>#N/A</v>
      </c>
      <c r="U82" s="60">
        <f>IF(Worksheet!S77="%",ABS(Worksheet!Z77),ABS(Worksheet!U77))</f>
        <v>0</v>
      </c>
      <c r="V82" s="127">
        <f>IF(Worksheet!S77="%",Worksheet!AA77,Worksheet!S77)</f>
        <v>0</v>
      </c>
      <c r="W82" s="60" t="str">
        <f>IF(Worksheet!S77="%","",IF(Worksheet!Z77&lt;&gt;"",Worksheet!Z77,""))</f>
        <v/>
      </c>
      <c r="X82" s="60" t="str">
        <f>IF(Worksheet!S77="%","",IF(Worksheet!AA77&lt;&gt;"",Worksheet!AA77,""))</f>
        <v/>
      </c>
      <c r="Y82" s="58" t="str">
        <f t="shared" si="51"/>
        <v/>
      </c>
      <c r="Z82" s="58" t="str">
        <f t="shared" si="52"/>
        <v>0</v>
      </c>
      <c r="AA82" s="58" t="str">
        <f t="shared" si="53"/>
        <v>DC</v>
      </c>
      <c r="AB82" s="58" t="str">
        <f t="shared" si="77"/>
        <v>DC0</v>
      </c>
      <c r="AC82" s="58" t="str">
        <f>IF(Worksheet!H77&lt;&gt;"",Worksheet!H77,"")</f>
        <v/>
      </c>
      <c r="AD82" s="58" t="str">
        <f t="shared" si="49"/>
        <v/>
      </c>
      <c r="AE82" s="109" t="str">
        <f t="shared" si="54"/>
        <v>DC0</v>
      </c>
      <c r="AF82" s="109" t="e">
        <f>HLOOKUP(AE82,$AH$10:AZ82,COUNTIF($AE$7:AE82,"&lt;&gt;"&amp;""),FALSE)</f>
        <v>#N/A</v>
      </c>
      <c r="AG82" s="66" t="e">
        <f t="shared" si="55"/>
        <v>#N/A</v>
      </c>
      <c r="AH82" s="96" t="e">
        <f>VLOOKUP($AG82,INDIRECT(CONCATENATE($CR82,"!",VLOOKUP($CR82,$AG$3:AH$8,AH$2,FALSE))),1,TRUE)</f>
        <v>#N/A</v>
      </c>
      <c r="AI82" s="96" t="e">
        <f>VLOOKUP($AG82,INDIRECT(CONCATENATE($CR82,"!",VLOOKUP($CR82,$AG$3:AI$8,AI$2,FALSE))),1,TRUE)</f>
        <v>#N/A</v>
      </c>
      <c r="AJ82" s="96" t="e">
        <f>VLOOKUP($AG82,INDIRECT(CONCATENATE($CR82,"!",VLOOKUP($CR82,$AG$3:AJ$8,AJ$2,FALSE))),1,TRUE)</f>
        <v>#N/A</v>
      </c>
      <c r="AK82" s="96" t="e">
        <f>VLOOKUP($AG82,INDIRECT(CONCATENATE($CR82,"!",VLOOKUP($CR82,$AG$3:AK$8,AK$2,FALSE))),1,TRUE)</f>
        <v>#N/A</v>
      </c>
      <c r="AL82" s="96" t="e">
        <f>VLOOKUP($AG82,INDIRECT(CONCATENATE($CR82,"!",VLOOKUP($CR82,$AG$3:AL$8,AL$2,FALSE))),1,TRUE)</f>
        <v>#N/A</v>
      </c>
      <c r="AM82" s="96" t="e">
        <f>VLOOKUP($AG82,INDIRECT(CONCATENATE($CR82,"!",VLOOKUP($CR82,$AG$3:AM$8,AM$2,FALSE))),1,TRUE)</f>
        <v>#N/A</v>
      </c>
      <c r="AN82" s="96" t="e">
        <f>VLOOKUP($AG82,INDIRECT(CONCATENATE($CR82,"!",VLOOKUP($CR82,$AG$3:AN$8,AN$2,FALSE))),1,TRUE)</f>
        <v>#N/A</v>
      </c>
      <c r="AO82" s="96" t="e">
        <f>VLOOKUP($AG82,INDIRECT(CONCATENATE($CR82,"!",VLOOKUP($CR82,$AG$3:AO$8,AO$2,FALSE))),1,TRUE)</f>
        <v>#N/A</v>
      </c>
      <c r="AP82" s="96" t="e">
        <f>VLOOKUP($AG82,INDIRECT(CONCATENATE($CR82,"!",VLOOKUP($CR82,$AG$3:AP$8,AP$2,FALSE))),1,TRUE)</f>
        <v>#N/A</v>
      </c>
      <c r="AQ82" s="96" t="e">
        <f>VLOOKUP($AG82,INDIRECT(CONCATENATE($CR82,"!",VLOOKUP($CR82,$AG$3:AQ$8,AQ$2,FALSE))),1,TRUE)</f>
        <v>#N/A</v>
      </c>
      <c r="AR82" s="96" t="e">
        <f>VLOOKUP($AG82,INDIRECT(CONCATENATE($CR82,"!",VLOOKUP($CR82,$AG$3:AR$8,AR$2,FALSE))),1,TRUE)</f>
        <v>#N/A</v>
      </c>
      <c r="AS82" s="96" t="e">
        <f>VLOOKUP($AG82,INDIRECT(CONCATENATE($CR82,"!",VLOOKUP($CR82,$AG$3:AS$8,AS$2,FALSE))),1,TRUE)</f>
        <v>#N/A</v>
      </c>
      <c r="AT82" s="96" t="e">
        <f>VLOOKUP($AG82,INDIRECT(CONCATENATE($CR82,"!",VLOOKUP($CR82,$AG$3:AT$8,AT$2,FALSE))),1,TRUE)</f>
        <v>#N/A</v>
      </c>
      <c r="AU82" s="96"/>
      <c r="AV82" s="96"/>
      <c r="AW82" s="96"/>
      <c r="AX82" s="96"/>
      <c r="AY82" s="96"/>
      <c r="AZ82" s="96"/>
      <c r="BA82" s="62">
        <f t="shared" si="72"/>
        <v>1</v>
      </c>
      <c r="BB82" s="58">
        <f t="shared" si="72"/>
        <v>1</v>
      </c>
      <c r="BC82" s="58">
        <f t="shared" si="73"/>
        <v>1</v>
      </c>
      <c r="BD82" s="58">
        <f t="shared" si="73"/>
        <v>1</v>
      </c>
      <c r="BE82" s="58">
        <f t="shared" si="78"/>
        <v>1</v>
      </c>
      <c r="BF82" s="58">
        <f t="shared" si="79"/>
        <v>1</v>
      </c>
      <c r="BG82" s="58">
        <f t="shared" si="80"/>
        <v>1</v>
      </c>
      <c r="BH82" s="58">
        <f t="shared" si="74"/>
        <v>1</v>
      </c>
      <c r="BI82" s="58">
        <f t="shared" si="74"/>
        <v>1</v>
      </c>
      <c r="BJ82" s="58">
        <f t="shared" si="74"/>
        <v>1</v>
      </c>
      <c r="BK82" s="58">
        <f t="shared" si="74"/>
        <v>1</v>
      </c>
      <c r="BL82" s="58">
        <f t="shared" si="74"/>
        <v>1</v>
      </c>
      <c r="BM82" s="58">
        <f t="shared" si="74"/>
        <v>1</v>
      </c>
      <c r="BU82" s="55" t="e">
        <f>HLOOKUP(AE82,$BA$10:BT82,COUNTIF($AE$7:AE82,"&lt;&gt;"&amp;""),FALSE)</f>
        <v>#N/A</v>
      </c>
      <c r="BV82" s="58">
        <f t="shared" si="81"/>
        <v>1</v>
      </c>
      <c r="BW82" s="55" t="str">
        <f t="shared" si="82"/>
        <v/>
      </c>
      <c r="BX82" s="110" t="str">
        <f>IF(OR(AE82=$BB$10,AE82=$BD$10,AE82=$BK$10,AE82=$BL$10,AE82=$BM$10),VLOOKUP(BW82,INDIRECT(CONCATENATE(CR82,"!",HLOOKUP(AE82,$CU$10:CY82,CZ82,FALSE))),1,TRUE),"")</f>
        <v/>
      </c>
      <c r="BY82" s="96" t="e">
        <f t="shared" si="56"/>
        <v>#N/A</v>
      </c>
      <c r="BZ82" s="96" t="e">
        <f t="shared" si="57"/>
        <v>#N/A</v>
      </c>
      <c r="CA82" s="96" t="e">
        <f t="shared" si="58"/>
        <v>#N/A</v>
      </c>
      <c r="CB82" s="96" t="e">
        <f t="shared" si="59"/>
        <v>#N/A</v>
      </c>
      <c r="CC82" s="96" t="e">
        <f t="shared" si="60"/>
        <v>#VALUE!</v>
      </c>
      <c r="CD82" s="63">
        <f>Worksheet!K77</f>
        <v>0</v>
      </c>
      <c r="CE82" s="63">
        <f>Worksheet!L77</f>
        <v>0</v>
      </c>
      <c r="CF82" s="63">
        <f>Worksheet!M77</f>
        <v>0</v>
      </c>
      <c r="CG82" s="63">
        <f>Worksheet!N77</f>
        <v>0</v>
      </c>
      <c r="CH82" s="63">
        <f>Worksheet!O77</f>
        <v>0</v>
      </c>
      <c r="CI82" s="126" t="e">
        <f t="shared" si="61"/>
        <v>#VALUE!</v>
      </c>
      <c r="CJ82" s="126" t="e">
        <f t="shared" si="62"/>
        <v>#VALUE!</v>
      </c>
      <c r="CK82" s="126" t="e">
        <f t="shared" si="63"/>
        <v>#VALUE!</v>
      </c>
      <c r="CL82" s="126" t="e">
        <f t="shared" si="64"/>
        <v>#VALUE!</v>
      </c>
      <c r="CM82" s="126" t="e">
        <f t="shared" si="65"/>
        <v>#VALUE!</v>
      </c>
      <c r="CN82" s="96" t="e">
        <f t="shared" si="66"/>
        <v>#N/A</v>
      </c>
      <c r="CO82" s="97">
        <f>Worksheet!Q77</f>
        <v>0</v>
      </c>
      <c r="CP82" t="str">
        <f t="shared" si="67"/>
        <v>1</v>
      </c>
      <c r="CQ82" s="108" t="e">
        <f t="shared" si="68"/>
        <v>#N/A</v>
      </c>
      <c r="CR82" t="str">
        <f t="shared" si="83"/>
        <v>Standard1</v>
      </c>
      <c r="CT82" s="104" t="str">
        <f t="shared" si="69"/>
        <v>$B$4:$P$807</v>
      </c>
      <c r="CU82" s="96" t="str">
        <f>VLOOKUP($CR82,$CT$3:CU$8,2,FALSE)</f>
        <v>$I$189:$I$348</v>
      </c>
      <c r="CV82" s="96" t="str">
        <f>VLOOKUP($CR82,$CT$3:CV$8,3,FALSE)</f>
        <v>$I$349:$I$538</v>
      </c>
      <c r="CW82" s="96" t="str">
        <f>VLOOKUP($CR82,$CT$3:CW$8,4,FALSE)</f>
        <v>$I$539:$I$609</v>
      </c>
      <c r="CX82" s="96" t="str">
        <f>VLOOKUP($CR82,$CT$3:CX$8,5,FALSE)</f>
        <v>$I$610:$I$659</v>
      </c>
      <c r="CY82" s="96" t="str">
        <f>VLOOKUP($CR82,$CT$3:CY$8,6,FALSE)</f>
        <v>$I$660:$I$719</v>
      </c>
      <c r="CZ82">
        <f>COUNTIF($CU$10:CU82,"&lt;&gt;"&amp;"")</f>
        <v>73</v>
      </c>
      <c r="DB82" t="str">
        <f t="shared" si="70"/>
        <v/>
      </c>
      <c r="DC82" t="e">
        <f t="shared" si="71"/>
        <v>#N/A</v>
      </c>
    </row>
    <row r="83" spans="17:107" x14ac:dyDescent="0.25">
      <c r="Q83" s="58" t="e">
        <f t="shared" si="75"/>
        <v>#N/A</v>
      </c>
      <c r="R83" t="str">
        <f>IF(Worksheet!I78=$S$2,$S$2,IF(Worksheet!I78=$S$3,$S$3,$S$1))</f>
        <v>5502A</v>
      </c>
      <c r="S83" s="59" t="str">
        <f t="shared" si="76"/>
        <v>*</v>
      </c>
      <c r="T83" s="55" t="e">
        <f t="shared" si="50"/>
        <v>#N/A</v>
      </c>
      <c r="U83" s="60">
        <f>IF(Worksheet!S78="%",ABS(Worksheet!Z78),ABS(Worksheet!U78))</f>
        <v>0</v>
      </c>
      <c r="V83" s="127">
        <f>IF(Worksheet!S78="%",Worksheet!AA78,Worksheet!S78)</f>
        <v>0</v>
      </c>
      <c r="W83" s="60" t="str">
        <f>IF(Worksheet!S78="%","",IF(Worksheet!Z78&lt;&gt;"",Worksheet!Z78,""))</f>
        <v/>
      </c>
      <c r="X83" s="60" t="str">
        <f>IF(Worksheet!S78="%","",IF(Worksheet!AA78&lt;&gt;"",Worksheet!AA78,""))</f>
        <v/>
      </c>
      <c r="Y83" s="58" t="str">
        <f t="shared" si="51"/>
        <v/>
      </c>
      <c r="Z83" s="58" t="str">
        <f t="shared" si="52"/>
        <v>0</v>
      </c>
      <c r="AA83" s="58" t="str">
        <f t="shared" si="53"/>
        <v>DC</v>
      </c>
      <c r="AB83" s="58" t="str">
        <f t="shared" si="77"/>
        <v>DC0</v>
      </c>
      <c r="AC83" s="58" t="str">
        <f>IF(Worksheet!H78&lt;&gt;"",Worksheet!H78,"")</f>
        <v/>
      </c>
      <c r="AD83" s="58" t="str">
        <f t="shared" si="49"/>
        <v/>
      </c>
      <c r="AE83" s="109" t="str">
        <f t="shared" si="54"/>
        <v>DC0</v>
      </c>
      <c r="AF83" s="109" t="e">
        <f>HLOOKUP(AE83,$AH$10:AZ83,COUNTIF($AE$7:AE83,"&lt;&gt;"&amp;""),FALSE)</f>
        <v>#N/A</v>
      </c>
      <c r="AG83" s="66" t="e">
        <f t="shared" si="55"/>
        <v>#N/A</v>
      </c>
      <c r="AH83" s="96" t="e">
        <f>VLOOKUP($AG83,INDIRECT(CONCATENATE($CR83,"!",VLOOKUP($CR83,$AG$3:AH$8,AH$2,FALSE))),1,TRUE)</f>
        <v>#N/A</v>
      </c>
      <c r="AI83" s="96" t="e">
        <f>VLOOKUP($AG83,INDIRECT(CONCATENATE($CR83,"!",VLOOKUP($CR83,$AG$3:AI$8,AI$2,FALSE))),1,TRUE)</f>
        <v>#N/A</v>
      </c>
      <c r="AJ83" s="96" t="e">
        <f>VLOOKUP($AG83,INDIRECT(CONCATENATE($CR83,"!",VLOOKUP($CR83,$AG$3:AJ$8,AJ$2,FALSE))),1,TRUE)</f>
        <v>#N/A</v>
      </c>
      <c r="AK83" s="96" t="e">
        <f>VLOOKUP($AG83,INDIRECT(CONCATENATE($CR83,"!",VLOOKUP($CR83,$AG$3:AK$8,AK$2,FALSE))),1,TRUE)</f>
        <v>#N/A</v>
      </c>
      <c r="AL83" s="96" t="e">
        <f>VLOOKUP($AG83,INDIRECT(CONCATENATE($CR83,"!",VLOOKUP($CR83,$AG$3:AL$8,AL$2,FALSE))),1,TRUE)</f>
        <v>#N/A</v>
      </c>
      <c r="AM83" s="96" t="e">
        <f>VLOOKUP($AG83,INDIRECT(CONCATENATE($CR83,"!",VLOOKUP($CR83,$AG$3:AM$8,AM$2,FALSE))),1,TRUE)</f>
        <v>#N/A</v>
      </c>
      <c r="AN83" s="96" t="e">
        <f>VLOOKUP($AG83,INDIRECT(CONCATENATE($CR83,"!",VLOOKUP($CR83,$AG$3:AN$8,AN$2,FALSE))),1,TRUE)</f>
        <v>#N/A</v>
      </c>
      <c r="AO83" s="96" t="e">
        <f>VLOOKUP($AG83,INDIRECT(CONCATENATE($CR83,"!",VLOOKUP($CR83,$AG$3:AO$8,AO$2,FALSE))),1,TRUE)</f>
        <v>#N/A</v>
      </c>
      <c r="AP83" s="96" t="e">
        <f>VLOOKUP($AG83,INDIRECT(CONCATENATE($CR83,"!",VLOOKUP($CR83,$AG$3:AP$8,AP$2,FALSE))),1,TRUE)</f>
        <v>#N/A</v>
      </c>
      <c r="AQ83" s="96" t="e">
        <f>VLOOKUP($AG83,INDIRECT(CONCATENATE($CR83,"!",VLOOKUP($CR83,$AG$3:AQ$8,AQ$2,FALSE))),1,TRUE)</f>
        <v>#N/A</v>
      </c>
      <c r="AR83" s="96" t="e">
        <f>VLOOKUP($AG83,INDIRECT(CONCATENATE($CR83,"!",VLOOKUP($CR83,$AG$3:AR$8,AR$2,FALSE))),1,TRUE)</f>
        <v>#N/A</v>
      </c>
      <c r="AS83" s="96" t="e">
        <f>VLOOKUP($AG83,INDIRECT(CONCATENATE($CR83,"!",VLOOKUP($CR83,$AG$3:AS$8,AS$2,FALSE))),1,TRUE)</f>
        <v>#N/A</v>
      </c>
      <c r="AT83" s="96" t="e">
        <f>VLOOKUP($AG83,INDIRECT(CONCATENATE($CR83,"!",VLOOKUP($CR83,$AG$3:AT$8,AT$2,FALSE))),1,TRUE)</f>
        <v>#N/A</v>
      </c>
      <c r="AU83" s="96"/>
      <c r="AV83" s="96"/>
      <c r="AW83" s="96"/>
      <c r="AX83" s="96"/>
      <c r="AY83" s="96"/>
      <c r="AZ83" s="96"/>
      <c r="BA83" s="62">
        <f t="shared" si="72"/>
        <v>1</v>
      </c>
      <c r="BB83" s="58">
        <f t="shared" si="72"/>
        <v>1</v>
      </c>
      <c r="BC83" s="58">
        <f t="shared" si="73"/>
        <v>1</v>
      </c>
      <c r="BD83" s="58">
        <f t="shared" si="73"/>
        <v>1</v>
      </c>
      <c r="BE83" s="58">
        <f t="shared" si="78"/>
        <v>1</v>
      </c>
      <c r="BF83" s="58">
        <f t="shared" si="79"/>
        <v>1</v>
      </c>
      <c r="BG83" s="58">
        <f t="shared" si="80"/>
        <v>1</v>
      </c>
      <c r="BH83" s="58">
        <f t="shared" si="74"/>
        <v>1</v>
      </c>
      <c r="BI83" s="58">
        <f t="shared" si="74"/>
        <v>1</v>
      </c>
      <c r="BJ83" s="58">
        <f t="shared" si="74"/>
        <v>1</v>
      </c>
      <c r="BK83" s="58">
        <f t="shared" si="74"/>
        <v>1</v>
      </c>
      <c r="BL83" s="58">
        <f t="shared" si="74"/>
        <v>1</v>
      </c>
      <c r="BM83" s="58">
        <f t="shared" si="74"/>
        <v>1</v>
      </c>
      <c r="BU83" s="55" t="e">
        <f>HLOOKUP(AE83,$BA$10:BT83,COUNTIF($AE$7:AE83,"&lt;&gt;"&amp;""),FALSE)</f>
        <v>#N/A</v>
      </c>
      <c r="BV83" s="58">
        <f t="shared" si="81"/>
        <v>1</v>
      </c>
      <c r="BW83" s="55" t="str">
        <f t="shared" si="82"/>
        <v/>
      </c>
      <c r="BX83" s="110" t="str">
        <f>IF(OR(AE83=$BB$10,AE83=$BD$10,AE83=$BK$10,AE83=$BL$10,AE83=$BM$10),VLOOKUP(BW83,INDIRECT(CONCATENATE(CR83,"!",HLOOKUP(AE83,$CU$10:CY83,CZ83,FALSE))),1,TRUE),"")</f>
        <v/>
      </c>
      <c r="BY83" s="96" t="e">
        <f t="shared" si="56"/>
        <v>#N/A</v>
      </c>
      <c r="BZ83" s="96" t="e">
        <f t="shared" si="57"/>
        <v>#N/A</v>
      </c>
      <c r="CA83" s="96" t="e">
        <f t="shared" si="58"/>
        <v>#N/A</v>
      </c>
      <c r="CB83" s="96" t="e">
        <f t="shared" si="59"/>
        <v>#N/A</v>
      </c>
      <c r="CC83" s="96" t="e">
        <f t="shared" si="60"/>
        <v>#VALUE!</v>
      </c>
      <c r="CD83" s="63">
        <f>Worksheet!K78</f>
        <v>0</v>
      </c>
      <c r="CE83" s="63">
        <f>Worksheet!L78</f>
        <v>0</v>
      </c>
      <c r="CF83" s="63">
        <f>Worksheet!M78</f>
        <v>0</v>
      </c>
      <c r="CG83" s="63">
        <f>Worksheet!N78</f>
        <v>0</v>
      </c>
      <c r="CH83" s="63">
        <f>Worksheet!O78</f>
        <v>0</v>
      </c>
      <c r="CI83" s="126" t="e">
        <f t="shared" si="61"/>
        <v>#VALUE!</v>
      </c>
      <c r="CJ83" s="126" t="e">
        <f t="shared" si="62"/>
        <v>#VALUE!</v>
      </c>
      <c r="CK83" s="126" t="e">
        <f t="shared" si="63"/>
        <v>#VALUE!</v>
      </c>
      <c r="CL83" s="126" t="e">
        <f t="shared" si="64"/>
        <v>#VALUE!</v>
      </c>
      <c r="CM83" s="126" t="e">
        <f t="shared" si="65"/>
        <v>#VALUE!</v>
      </c>
      <c r="CN83" s="96" t="e">
        <f t="shared" si="66"/>
        <v>#N/A</v>
      </c>
      <c r="CO83" s="97">
        <f>Worksheet!Q78</f>
        <v>0</v>
      </c>
      <c r="CP83" t="str">
        <f t="shared" si="67"/>
        <v>1</v>
      </c>
      <c r="CQ83" s="108" t="e">
        <f t="shared" si="68"/>
        <v>#N/A</v>
      </c>
      <c r="CR83" t="str">
        <f t="shared" si="83"/>
        <v>Standard1</v>
      </c>
      <c r="CT83" s="104" t="str">
        <f t="shared" si="69"/>
        <v>$B$4:$P$807</v>
      </c>
      <c r="CU83" s="96" t="str">
        <f>VLOOKUP($CR83,$CT$3:CU$8,2,FALSE)</f>
        <v>$I$189:$I$348</v>
      </c>
      <c r="CV83" s="96" t="str">
        <f>VLOOKUP($CR83,$CT$3:CV$8,3,FALSE)</f>
        <v>$I$349:$I$538</v>
      </c>
      <c r="CW83" s="96" t="str">
        <f>VLOOKUP($CR83,$CT$3:CW$8,4,FALSE)</f>
        <v>$I$539:$I$609</v>
      </c>
      <c r="CX83" s="96" t="str">
        <f>VLOOKUP($CR83,$CT$3:CX$8,5,FALSE)</f>
        <v>$I$610:$I$659</v>
      </c>
      <c r="CY83" s="96" t="str">
        <f>VLOOKUP($CR83,$CT$3:CY$8,6,FALSE)</f>
        <v>$I$660:$I$719</v>
      </c>
      <c r="CZ83">
        <f>COUNTIF($CU$10:CU83,"&lt;&gt;"&amp;"")</f>
        <v>74</v>
      </c>
      <c r="DB83" t="str">
        <f t="shared" si="70"/>
        <v/>
      </c>
      <c r="DC83" t="e">
        <f t="shared" si="71"/>
        <v>#N/A</v>
      </c>
    </row>
    <row r="84" spans="17:107" x14ac:dyDescent="0.25">
      <c r="Q84" s="58" t="e">
        <f t="shared" si="75"/>
        <v>#N/A</v>
      </c>
      <c r="R84" t="str">
        <f>IF(Worksheet!I79=$S$2,$S$2,IF(Worksheet!I79=$S$3,$S$3,$S$1))</f>
        <v>5502A</v>
      </c>
      <c r="S84" s="59" t="str">
        <f t="shared" si="76"/>
        <v>*</v>
      </c>
      <c r="T84" s="55" t="e">
        <f t="shared" si="50"/>
        <v>#N/A</v>
      </c>
      <c r="U84" s="60">
        <f>IF(Worksheet!S79="%",ABS(Worksheet!Z79),ABS(Worksheet!U79))</f>
        <v>0</v>
      </c>
      <c r="V84" s="127">
        <f>IF(Worksheet!S79="%",Worksheet!AA79,Worksheet!S79)</f>
        <v>0</v>
      </c>
      <c r="W84" s="60" t="str">
        <f>IF(Worksheet!S79="%","",IF(Worksheet!Z79&lt;&gt;"",Worksheet!Z79,""))</f>
        <v/>
      </c>
      <c r="X84" s="60" t="str">
        <f>IF(Worksheet!S79="%","",IF(Worksheet!AA79&lt;&gt;"",Worksheet!AA79,""))</f>
        <v/>
      </c>
      <c r="Y84" s="58" t="str">
        <f t="shared" si="51"/>
        <v/>
      </c>
      <c r="Z84" s="58" t="str">
        <f t="shared" si="52"/>
        <v>0</v>
      </c>
      <c r="AA84" s="58" t="str">
        <f t="shared" si="53"/>
        <v>DC</v>
      </c>
      <c r="AB84" s="58" t="str">
        <f t="shared" si="77"/>
        <v>DC0</v>
      </c>
      <c r="AC84" s="58" t="str">
        <f>IF(Worksheet!H79&lt;&gt;"",Worksheet!H79,"")</f>
        <v/>
      </c>
      <c r="AD84" s="58" t="str">
        <f t="shared" si="49"/>
        <v/>
      </c>
      <c r="AE84" s="109" t="str">
        <f t="shared" si="54"/>
        <v>DC0</v>
      </c>
      <c r="AF84" s="109" t="e">
        <f>HLOOKUP(AE84,$AH$10:AZ84,COUNTIF($AE$7:AE84,"&lt;&gt;"&amp;""),FALSE)</f>
        <v>#N/A</v>
      </c>
      <c r="AG84" s="66" t="e">
        <f t="shared" si="55"/>
        <v>#N/A</v>
      </c>
      <c r="AH84" s="96" t="e">
        <f>VLOOKUP($AG84,INDIRECT(CONCATENATE($CR84,"!",VLOOKUP($CR84,$AG$3:AH$8,AH$2,FALSE))),1,TRUE)</f>
        <v>#N/A</v>
      </c>
      <c r="AI84" s="96" t="e">
        <f>VLOOKUP($AG84,INDIRECT(CONCATENATE($CR84,"!",VLOOKUP($CR84,$AG$3:AI$8,AI$2,FALSE))),1,TRUE)</f>
        <v>#N/A</v>
      </c>
      <c r="AJ84" s="96" t="e">
        <f>VLOOKUP($AG84,INDIRECT(CONCATENATE($CR84,"!",VLOOKUP($CR84,$AG$3:AJ$8,AJ$2,FALSE))),1,TRUE)</f>
        <v>#N/A</v>
      </c>
      <c r="AK84" s="96" t="e">
        <f>VLOOKUP($AG84,INDIRECT(CONCATENATE($CR84,"!",VLOOKUP($CR84,$AG$3:AK$8,AK$2,FALSE))),1,TRUE)</f>
        <v>#N/A</v>
      </c>
      <c r="AL84" s="96" t="e">
        <f>VLOOKUP($AG84,INDIRECT(CONCATENATE($CR84,"!",VLOOKUP($CR84,$AG$3:AL$8,AL$2,FALSE))),1,TRUE)</f>
        <v>#N/A</v>
      </c>
      <c r="AM84" s="96" t="e">
        <f>VLOOKUP($AG84,INDIRECT(CONCATENATE($CR84,"!",VLOOKUP($CR84,$AG$3:AM$8,AM$2,FALSE))),1,TRUE)</f>
        <v>#N/A</v>
      </c>
      <c r="AN84" s="96" t="e">
        <f>VLOOKUP($AG84,INDIRECT(CONCATENATE($CR84,"!",VLOOKUP($CR84,$AG$3:AN$8,AN$2,FALSE))),1,TRUE)</f>
        <v>#N/A</v>
      </c>
      <c r="AO84" s="96" t="e">
        <f>VLOOKUP($AG84,INDIRECT(CONCATENATE($CR84,"!",VLOOKUP($CR84,$AG$3:AO$8,AO$2,FALSE))),1,TRUE)</f>
        <v>#N/A</v>
      </c>
      <c r="AP84" s="96" t="e">
        <f>VLOOKUP($AG84,INDIRECT(CONCATENATE($CR84,"!",VLOOKUP($CR84,$AG$3:AP$8,AP$2,FALSE))),1,TRUE)</f>
        <v>#N/A</v>
      </c>
      <c r="AQ84" s="96" t="e">
        <f>VLOOKUP($AG84,INDIRECT(CONCATENATE($CR84,"!",VLOOKUP($CR84,$AG$3:AQ$8,AQ$2,FALSE))),1,TRUE)</f>
        <v>#N/A</v>
      </c>
      <c r="AR84" s="96" t="e">
        <f>VLOOKUP($AG84,INDIRECT(CONCATENATE($CR84,"!",VLOOKUP($CR84,$AG$3:AR$8,AR$2,FALSE))),1,TRUE)</f>
        <v>#N/A</v>
      </c>
      <c r="AS84" s="96" t="e">
        <f>VLOOKUP($AG84,INDIRECT(CONCATENATE($CR84,"!",VLOOKUP($CR84,$AG$3:AS$8,AS$2,FALSE))),1,TRUE)</f>
        <v>#N/A</v>
      </c>
      <c r="AT84" s="96" t="e">
        <f>VLOOKUP($AG84,INDIRECT(CONCATENATE($CR84,"!",VLOOKUP($CR84,$AG$3:AT$8,AT$2,FALSE))),1,TRUE)</f>
        <v>#N/A</v>
      </c>
      <c r="AU84" s="96"/>
      <c r="AV84" s="96"/>
      <c r="AW84" s="96"/>
      <c r="AX84" s="96"/>
      <c r="AY84" s="96"/>
      <c r="AZ84" s="96"/>
      <c r="BA84" s="62">
        <f t="shared" si="72"/>
        <v>1</v>
      </c>
      <c r="BB84" s="58">
        <f t="shared" si="72"/>
        <v>1</v>
      </c>
      <c r="BC84" s="58">
        <f t="shared" si="73"/>
        <v>1</v>
      </c>
      <c r="BD84" s="58">
        <f t="shared" si="73"/>
        <v>1</v>
      </c>
      <c r="BE84" s="58">
        <f t="shared" si="78"/>
        <v>1</v>
      </c>
      <c r="BF84" s="58">
        <f t="shared" si="79"/>
        <v>1</v>
      </c>
      <c r="BG84" s="58">
        <f t="shared" si="80"/>
        <v>1</v>
      </c>
      <c r="BH84" s="58">
        <f t="shared" si="74"/>
        <v>1</v>
      </c>
      <c r="BI84" s="58">
        <f t="shared" si="74"/>
        <v>1</v>
      </c>
      <c r="BJ84" s="58">
        <f t="shared" si="74"/>
        <v>1</v>
      </c>
      <c r="BK84" s="58">
        <f t="shared" si="74"/>
        <v>1</v>
      </c>
      <c r="BL84" s="58">
        <f t="shared" si="74"/>
        <v>1</v>
      </c>
      <c r="BM84" s="58">
        <f t="shared" si="74"/>
        <v>1</v>
      </c>
      <c r="BU84" s="55" t="e">
        <f>HLOOKUP(AE84,$BA$10:BT84,COUNTIF($AE$7:AE84,"&lt;&gt;"&amp;""),FALSE)</f>
        <v>#N/A</v>
      </c>
      <c r="BV84" s="58">
        <f t="shared" si="81"/>
        <v>1</v>
      </c>
      <c r="BW84" s="55" t="str">
        <f t="shared" si="82"/>
        <v/>
      </c>
      <c r="BX84" s="110" t="str">
        <f>IF(OR(AE84=$BB$10,AE84=$BD$10,AE84=$BK$10,AE84=$BL$10,AE84=$BM$10),VLOOKUP(BW84,INDIRECT(CONCATENATE(CR84,"!",HLOOKUP(AE84,$CU$10:CY84,CZ84,FALSE))),1,TRUE),"")</f>
        <v/>
      </c>
      <c r="BY84" s="96" t="e">
        <f t="shared" si="56"/>
        <v>#N/A</v>
      </c>
      <c r="BZ84" s="96" t="e">
        <f t="shared" si="57"/>
        <v>#N/A</v>
      </c>
      <c r="CA84" s="96" t="e">
        <f t="shared" si="58"/>
        <v>#N/A</v>
      </c>
      <c r="CB84" s="96" t="e">
        <f t="shared" si="59"/>
        <v>#N/A</v>
      </c>
      <c r="CC84" s="96" t="e">
        <f t="shared" si="60"/>
        <v>#VALUE!</v>
      </c>
      <c r="CD84" s="63">
        <f>Worksheet!K79</f>
        <v>0</v>
      </c>
      <c r="CE84" s="63">
        <f>Worksheet!L79</f>
        <v>0</v>
      </c>
      <c r="CF84" s="63">
        <f>Worksheet!M79</f>
        <v>0</v>
      </c>
      <c r="CG84" s="63">
        <f>Worksheet!N79</f>
        <v>0</v>
      </c>
      <c r="CH84" s="63">
        <f>Worksheet!O79</f>
        <v>0</v>
      </c>
      <c r="CI84" s="126" t="e">
        <f t="shared" si="61"/>
        <v>#VALUE!</v>
      </c>
      <c r="CJ84" s="126" t="e">
        <f t="shared" si="62"/>
        <v>#VALUE!</v>
      </c>
      <c r="CK84" s="126" t="e">
        <f t="shared" si="63"/>
        <v>#VALUE!</v>
      </c>
      <c r="CL84" s="126" t="e">
        <f t="shared" si="64"/>
        <v>#VALUE!</v>
      </c>
      <c r="CM84" s="126" t="e">
        <f t="shared" si="65"/>
        <v>#VALUE!</v>
      </c>
      <c r="CN84" s="96" t="e">
        <f t="shared" si="66"/>
        <v>#N/A</v>
      </c>
      <c r="CO84" s="97">
        <f>Worksheet!Q79</f>
        <v>0</v>
      </c>
      <c r="CP84" t="str">
        <f t="shared" si="67"/>
        <v>1</v>
      </c>
      <c r="CQ84" s="108" t="e">
        <f t="shared" si="68"/>
        <v>#N/A</v>
      </c>
      <c r="CR84" t="str">
        <f t="shared" si="83"/>
        <v>Standard1</v>
      </c>
      <c r="CT84" s="104" t="str">
        <f t="shared" si="69"/>
        <v>$B$4:$P$807</v>
      </c>
      <c r="CU84" s="96" t="str">
        <f>VLOOKUP($CR84,$CT$3:CU$8,2,FALSE)</f>
        <v>$I$189:$I$348</v>
      </c>
      <c r="CV84" s="96" t="str">
        <f>VLOOKUP($CR84,$CT$3:CV$8,3,FALSE)</f>
        <v>$I$349:$I$538</v>
      </c>
      <c r="CW84" s="96" t="str">
        <f>VLOOKUP($CR84,$CT$3:CW$8,4,FALSE)</f>
        <v>$I$539:$I$609</v>
      </c>
      <c r="CX84" s="96" t="str">
        <f>VLOOKUP($CR84,$CT$3:CX$8,5,FALSE)</f>
        <v>$I$610:$I$659</v>
      </c>
      <c r="CY84" s="96" t="str">
        <f>VLOOKUP($CR84,$CT$3:CY$8,6,FALSE)</f>
        <v>$I$660:$I$719</v>
      </c>
      <c r="CZ84">
        <f>COUNTIF($CU$10:CU84,"&lt;&gt;"&amp;"")</f>
        <v>75</v>
      </c>
      <c r="DB84" t="str">
        <f t="shared" si="70"/>
        <v/>
      </c>
      <c r="DC84" t="e">
        <f t="shared" si="71"/>
        <v>#N/A</v>
      </c>
    </row>
    <row r="85" spans="17:107" x14ac:dyDescent="0.25">
      <c r="Q85" s="58" t="e">
        <f t="shared" si="75"/>
        <v>#N/A</v>
      </c>
      <c r="R85" t="str">
        <f>IF(Worksheet!I80=$S$2,$S$2,IF(Worksheet!I80=$S$3,$S$3,$S$1))</f>
        <v>5502A</v>
      </c>
      <c r="S85" s="59" t="str">
        <f t="shared" si="76"/>
        <v>*</v>
      </c>
      <c r="T85" s="55" t="e">
        <f t="shared" si="50"/>
        <v>#N/A</v>
      </c>
      <c r="U85" s="60">
        <f>IF(Worksheet!S80="%",ABS(Worksheet!Z80),ABS(Worksheet!U80))</f>
        <v>0</v>
      </c>
      <c r="V85" s="127">
        <f>IF(Worksheet!S80="%",Worksheet!AA80,Worksheet!S80)</f>
        <v>0</v>
      </c>
      <c r="W85" s="60" t="str">
        <f>IF(Worksheet!S80="%","",IF(Worksheet!Z80&lt;&gt;"",Worksheet!Z80,""))</f>
        <v/>
      </c>
      <c r="X85" s="60" t="str">
        <f>IF(Worksheet!S80="%","",IF(Worksheet!AA80&lt;&gt;"",Worksheet!AA80,""))</f>
        <v/>
      </c>
      <c r="Y85" s="58" t="str">
        <f t="shared" si="51"/>
        <v/>
      </c>
      <c r="Z85" s="58" t="str">
        <f t="shared" si="52"/>
        <v>0</v>
      </c>
      <c r="AA85" s="58" t="str">
        <f t="shared" si="53"/>
        <v>DC</v>
      </c>
      <c r="AB85" s="58" t="str">
        <f t="shared" si="77"/>
        <v>DC0</v>
      </c>
      <c r="AC85" s="58" t="str">
        <f>IF(Worksheet!H80&lt;&gt;"",Worksheet!H80,"")</f>
        <v/>
      </c>
      <c r="AD85" s="58" t="str">
        <f t="shared" si="49"/>
        <v/>
      </c>
      <c r="AE85" s="109" t="str">
        <f t="shared" si="54"/>
        <v>DC0</v>
      </c>
      <c r="AF85" s="109" t="e">
        <f>HLOOKUP(AE85,$AH$10:AZ85,COUNTIF($AE$7:AE85,"&lt;&gt;"&amp;""),FALSE)</f>
        <v>#N/A</v>
      </c>
      <c r="AG85" s="66" t="e">
        <f t="shared" si="55"/>
        <v>#N/A</v>
      </c>
      <c r="AH85" s="96" t="e">
        <f>VLOOKUP($AG85,INDIRECT(CONCATENATE($CR85,"!",VLOOKUP($CR85,$AG$3:AH$8,AH$2,FALSE))),1,TRUE)</f>
        <v>#N/A</v>
      </c>
      <c r="AI85" s="96" t="e">
        <f>VLOOKUP($AG85,INDIRECT(CONCATENATE($CR85,"!",VLOOKUP($CR85,$AG$3:AI$8,AI$2,FALSE))),1,TRUE)</f>
        <v>#N/A</v>
      </c>
      <c r="AJ85" s="96" t="e">
        <f>VLOOKUP($AG85,INDIRECT(CONCATENATE($CR85,"!",VLOOKUP($CR85,$AG$3:AJ$8,AJ$2,FALSE))),1,TRUE)</f>
        <v>#N/A</v>
      </c>
      <c r="AK85" s="96" t="e">
        <f>VLOOKUP($AG85,INDIRECT(CONCATENATE($CR85,"!",VLOOKUP($CR85,$AG$3:AK$8,AK$2,FALSE))),1,TRUE)</f>
        <v>#N/A</v>
      </c>
      <c r="AL85" s="96" t="e">
        <f>VLOOKUP($AG85,INDIRECT(CONCATENATE($CR85,"!",VLOOKUP($CR85,$AG$3:AL$8,AL$2,FALSE))),1,TRUE)</f>
        <v>#N/A</v>
      </c>
      <c r="AM85" s="96" t="e">
        <f>VLOOKUP($AG85,INDIRECT(CONCATENATE($CR85,"!",VLOOKUP($CR85,$AG$3:AM$8,AM$2,FALSE))),1,TRUE)</f>
        <v>#N/A</v>
      </c>
      <c r="AN85" s="96" t="e">
        <f>VLOOKUP($AG85,INDIRECT(CONCATENATE($CR85,"!",VLOOKUP($CR85,$AG$3:AN$8,AN$2,FALSE))),1,TRUE)</f>
        <v>#N/A</v>
      </c>
      <c r="AO85" s="96" t="e">
        <f>VLOOKUP($AG85,INDIRECT(CONCATENATE($CR85,"!",VLOOKUP($CR85,$AG$3:AO$8,AO$2,FALSE))),1,TRUE)</f>
        <v>#N/A</v>
      </c>
      <c r="AP85" s="96" t="e">
        <f>VLOOKUP($AG85,INDIRECT(CONCATENATE($CR85,"!",VLOOKUP($CR85,$AG$3:AP$8,AP$2,FALSE))),1,TRUE)</f>
        <v>#N/A</v>
      </c>
      <c r="AQ85" s="96" t="e">
        <f>VLOOKUP($AG85,INDIRECT(CONCATENATE($CR85,"!",VLOOKUP($CR85,$AG$3:AQ$8,AQ$2,FALSE))),1,TRUE)</f>
        <v>#N/A</v>
      </c>
      <c r="AR85" s="96" t="e">
        <f>VLOOKUP($AG85,INDIRECT(CONCATENATE($CR85,"!",VLOOKUP($CR85,$AG$3:AR$8,AR$2,FALSE))),1,TRUE)</f>
        <v>#N/A</v>
      </c>
      <c r="AS85" s="96" t="e">
        <f>VLOOKUP($AG85,INDIRECT(CONCATENATE($CR85,"!",VLOOKUP($CR85,$AG$3:AS$8,AS$2,FALSE))),1,TRUE)</f>
        <v>#N/A</v>
      </c>
      <c r="AT85" s="96" t="e">
        <f>VLOOKUP($AG85,INDIRECT(CONCATENATE($CR85,"!",VLOOKUP($CR85,$AG$3:AT$8,AT$2,FALSE))),1,TRUE)</f>
        <v>#N/A</v>
      </c>
      <c r="AU85" s="96"/>
      <c r="AV85" s="96"/>
      <c r="AW85" s="96"/>
      <c r="AX85" s="96"/>
      <c r="AY85" s="96"/>
      <c r="AZ85" s="96"/>
      <c r="BA85" s="62">
        <f t="shared" si="72"/>
        <v>1</v>
      </c>
      <c r="BB85" s="58">
        <f t="shared" si="72"/>
        <v>1</v>
      </c>
      <c r="BC85" s="58">
        <f t="shared" si="73"/>
        <v>1</v>
      </c>
      <c r="BD85" s="58">
        <f t="shared" si="73"/>
        <v>1</v>
      </c>
      <c r="BE85" s="58">
        <f t="shared" si="78"/>
        <v>1</v>
      </c>
      <c r="BF85" s="58">
        <f t="shared" si="79"/>
        <v>1</v>
      </c>
      <c r="BG85" s="58">
        <f t="shared" si="80"/>
        <v>1</v>
      </c>
      <c r="BH85" s="58">
        <f t="shared" si="74"/>
        <v>1</v>
      </c>
      <c r="BI85" s="58">
        <f t="shared" si="74"/>
        <v>1</v>
      </c>
      <c r="BJ85" s="58">
        <f t="shared" si="74"/>
        <v>1</v>
      </c>
      <c r="BK85" s="58">
        <f t="shared" si="74"/>
        <v>1</v>
      </c>
      <c r="BL85" s="58">
        <f t="shared" si="74"/>
        <v>1</v>
      </c>
      <c r="BM85" s="58">
        <f t="shared" si="74"/>
        <v>1</v>
      </c>
      <c r="BU85" s="55" t="e">
        <f>HLOOKUP(AE85,$BA$10:BT85,COUNTIF($AE$7:AE85,"&lt;&gt;"&amp;""),FALSE)</f>
        <v>#N/A</v>
      </c>
      <c r="BV85" s="58">
        <f t="shared" si="81"/>
        <v>1</v>
      </c>
      <c r="BW85" s="55" t="str">
        <f t="shared" si="82"/>
        <v/>
      </c>
      <c r="BX85" s="110" t="str">
        <f>IF(OR(AE85=$BB$10,AE85=$BD$10,AE85=$BK$10,AE85=$BL$10,AE85=$BM$10),VLOOKUP(BW85,INDIRECT(CONCATENATE(CR85,"!",HLOOKUP(AE85,$CU$10:CY85,CZ85,FALSE))),1,TRUE),"")</f>
        <v/>
      </c>
      <c r="BY85" s="96" t="e">
        <f t="shared" si="56"/>
        <v>#N/A</v>
      </c>
      <c r="BZ85" s="96" t="e">
        <f t="shared" si="57"/>
        <v>#N/A</v>
      </c>
      <c r="CA85" s="96" t="e">
        <f t="shared" si="58"/>
        <v>#N/A</v>
      </c>
      <c r="CB85" s="96" t="e">
        <f t="shared" si="59"/>
        <v>#N/A</v>
      </c>
      <c r="CC85" s="96" t="e">
        <f t="shared" si="60"/>
        <v>#VALUE!</v>
      </c>
      <c r="CD85" s="63">
        <f>Worksheet!K80</f>
        <v>0</v>
      </c>
      <c r="CE85" s="63">
        <f>Worksheet!L80</f>
        <v>0</v>
      </c>
      <c r="CF85" s="63">
        <f>Worksheet!M80</f>
        <v>0</v>
      </c>
      <c r="CG85" s="63">
        <f>Worksheet!N80</f>
        <v>0</v>
      </c>
      <c r="CH85" s="63">
        <f>Worksheet!O80</f>
        <v>0</v>
      </c>
      <c r="CI85" s="126" t="e">
        <f t="shared" si="61"/>
        <v>#VALUE!</v>
      </c>
      <c r="CJ85" s="126" t="e">
        <f t="shared" si="62"/>
        <v>#VALUE!</v>
      </c>
      <c r="CK85" s="126" t="e">
        <f t="shared" si="63"/>
        <v>#VALUE!</v>
      </c>
      <c r="CL85" s="126" t="e">
        <f t="shared" si="64"/>
        <v>#VALUE!</v>
      </c>
      <c r="CM85" s="126" t="e">
        <f t="shared" si="65"/>
        <v>#VALUE!</v>
      </c>
      <c r="CN85" s="96" t="e">
        <f t="shared" si="66"/>
        <v>#N/A</v>
      </c>
      <c r="CO85" s="97">
        <f>Worksheet!Q80</f>
        <v>0</v>
      </c>
      <c r="CP85" t="str">
        <f t="shared" si="67"/>
        <v>1</v>
      </c>
      <c r="CQ85" s="108" t="e">
        <f t="shared" si="68"/>
        <v>#N/A</v>
      </c>
      <c r="CR85" t="str">
        <f t="shared" si="83"/>
        <v>Standard1</v>
      </c>
      <c r="CT85" s="104" t="str">
        <f t="shared" si="69"/>
        <v>$B$4:$P$807</v>
      </c>
      <c r="CU85" s="96" t="str">
        <f>VLOOKUP($CR85,$CT$3:CU$8,2,FALSE)</f>
        <v>$I$189:$I$348</v>
      </c>
      <c r="CV85" s="96" t="str">
        <f>VLOOKUP($CR85,$CT$3:CV$8,3,FALSE)</f>
        <v>$I$349:$I$538</v>
      </c>
      <c r="CW85" s="96" t="str">
        <f>VLOOKUP($CR85,$CT$3:CW$8,4,FALSE)</f>
        <v>$I$539:$I$609</v>
      </c>
      <c r="CX85" s="96" t="str">
        <f>VLOOKUP($CR85,$CT$3:CX$8,5,FALSE)</f>
        <v>$I$610:$I$659</v>
      </c>
      <c r="CY85" s="96" t="str">
        <f>VLOOKUP($CR85,$CT$3:CY$8,6,FALSE)</f>
        <v>$I$660:$I$719</v>
      </c>
      <c r="CZ85">
        <f>COUNTIF($CU$10:CU85,"&lt;&gt;"&amp;"")</f>
        <v>76</v>
      </c>
      <c r="DB85" t="str">
        <f t="shared" si="70"/>
        <v/>
      </c>
      <c r="DC85" t="e">
        <f t="shared" si="71"/>
        <v>#N/A</v>
      </c>
    </row>
    <row r="86" spans="17:107" x14ac:dyDescent="0.25">
      <c r="Q86" s="58" t="e">
        <f t="shared" si="75"/>
        <v>#N/A</v>
      </c>
      <c r="R86" t="str">
        <f>IF(Worksheet!I81=$S$2,$S$2,IF(Worksheet!I81=$S$3,$S$3,$S$1))</f>
        <v>5502A</v>
      </c>
      <c r="S86" s="59" t="str">
        <f t="shared" si="76"/>
        <v>*</v>
      </c>
      <c r="T86" s="55" t="e">
        <f t="shared" si="50"/>
        <v>#N/A</v>
      </c>
      <c r="U86" s="60">
        <f>IF(Worksheet!S81="%",ABS(Worksheet!Z81),ABS(Worksheet!U81))</f>
        <v>0</v>
      </c>
      <c r="V86" s="127">
        <f>IF(Worksheet!S81="%",Worksheet!AA81,Worksheet!S81)</f>
        <v>0</v>
      </c>
      <c r="W86" s="60" t="str">
        <f>IF(Worksheet!S81="%","",IF(Worksheet!Z81&lt;&gt;"",Worksheet!Z81,""))</f>
        <v/>
      </c>
      <c r="X86" s="60" t="str">
        <f>IF(Worksheet!S81="%","",IF(Worksheet!AA81&lt;&gt;"",Worksheet!AA81,""))</f>
        <v/>
      </c>
      <c r="Y86" s="58" t="str">
        <f t="shared" si="51"/>
        <v/>
      </c>
      <c r="Z86" s="58" t="str">
        <f t="shared" si="52"/>
        <v>0</v>
      </c>
      <c r="AA86" s="58" t="str">
        <f t="shared" si="53"/>
        <v>DC</v>
      </c>
      <c r="AB86" s="58" t="str">
        <f t="shared" si="77"/>
        <v>DC0</v>
      </c>
      <c r="AC86" s="58" t="str">
        <f>IF(Worksheet!H81&lt;&gt;"",Worksheet!H81,"")</f>
        <v/>
      </c>
      <c r="AD86" s="58" t="str">
        <f t="shared" si="49"/>
        <v/>
      </c>
      <c r="AE86" s="109" t="str">
        <f t="shared" si="54"/>
        <v>DC0</v>
      </c>
      <c r="AF86" s="109" t="e">
        <f>HLOOKUP(AE86,$AH$10:AZ86,COUNTIF($AE$7:AE86,"&lt;&gt;"&amp;""),FALSE)</f>
        <v>#N/A</v>
      </c>
      <c r="AG86" s="66" t="e">
        <f t="shared" si="55"/>
        <v>#N/A</v>
      </c>
      <c r="AH86" s="96" t="e">
        <f>VLOOKUP($AG86,INDIRECT(CONCATENATE($CR86,"!",VLOOKUP($CR86,$AG$3:AH$8,AH$2,FALSE))),1,TRUE)</f>
        <v>#N/A</v>
      </c>
      <c r="AI86" s="96" t="e">
        <f>VLOOKUP($AG86,INDIRECT(CONCATENATE($CR86,"!",VLOOKUP($CR86,$AG$3:AI$8,AI$2,FALSE))),1,TRUE)</f>
        <v>#N/A</v>
      </c>
      <c r="AJ86" s="96" t="e">
        <f>VLOOKUP($AG86,INDIRECT(CONCATENATE($CR86,"!",VLOOKUP($CR86,$AG$3:AJ$8,AJ$2,FALSE))),1,TRUE)</f>
        <v>#N/A</v>
      </c>
      <c r="AK86" s="96" t="e">
        <f>VLOOKUP($AG86,INDIRECT(CONCATENATE($CR86,"!",VLOOKUP($CR86,$AG$3:AK$8,AK$2,FALSE))),1,TRUE)</f>
        <v>#N/A</v>
      </c>
      <c r="AL86" s="96" t="e">
        <f>VLOOKUP($AG86,INDIRECT(CONCATENATE($CR86,"!",VLOOKUP($CR86,$AG$3:AL$8,AL$2,FALSE))),1,TRUE)</f>
        <v>#N/A</v>
      </c>
      <c r="AM86" s="96" t="e">
        <f>VLOOKUP($AG86,INDIRECT(CONCATENATE($CR86,"!",VLOOKUP($CR86,$AG$3:AM$8,AM$2,FALSE))),1,TRUE)</f>
        <v>#N/A</v>
      </c>
      <c r="AN86" s="96" t="e">
        <f>VLOOKUP($AG86,INDIRECT(CONCATENATE($CR86,"!",VLOOKUP($CR86,$AG$3:AN$8,AN$2,FALSE))),1,TRUE)</f>
        <v>#N/A</v>
      </c>
      <c r="AO86" s="96" t="e">
        <f>VLOOKUP($AG86,INDIRECT(CONCATENATE($CR86,"!",VLOOKUP($CR86,$AG$3:AO$8,AO$2,FALSE))),1,TRUE)</f>
        <v>#N/A</v>
      </c>
      <c r="AP86" s="96" t="e">
        <f>VLOOKUP($AG86,INDIRECT(CONCATENATE($CR86,"!",VLOOKUP($CR86,$AG$3:AP$8,AP$2,FALSE))),1,TRUE)</f>
        <v>#N/A</v>
      </c>
      <c r="AQ86" s="96" t="e">
        <f>VLOOKUP($AG86,INDIRECT(CONCATENATE($CR86,"!",VLOOKUP($CR86,$AG$3:AQ$8,AQ$2,FALSE))),1,TRUE)</f>
        <v>#N/A</v>
      </c>
      <c r="AR86" s="96" t="e">
        <f>VLOOKUP($AG86,INDIRECT(CONCATENATE($CR86,"!",VLOOKUP($CR86,$AG$3:AR$8,AR$2,FALSE))),1,TRUE)</f>
        <v>#N/A</v>
      </c>
      <c r="AS86" s="96" t="e">
        <f>VLOOKUP($AG86,INDIRECT(CONCATENATE($CR86,"!",VLOOKUP($CR86,$AG$3:AS$8,AS$2,FALSE))),1,TRUE)</f>
        <v>#N/A</v>
      </c>
      <c r="AT86" s="96" t="e">
        <f>VLOOKUP($AG86,INDIRECT(CONCATENATE($CR86,"!",VLOOKUP($CR86,$AG$3:AT$8,AT$2,FALSE))),1,TRUE)</f>
        <v>#N/A</v>
      </c>
      <c r="AU86" s="96"/>
      <c r="AV86" s="96"/>
      <c r="AW86" s="96"/>
      <c r="AX86" s="96"/>
      <c r="AY86" s="96"/>
      <c r="AZ86" s="96"/>
      <c r="BA86" s="62">
        <f t="shared" si="72"/>
        <v>1</v>
      </c>
      <c r="BB86" s="58">
        <f t="shared" si="72"/>
        <v>1</v>
      </c>
      <c r="BC86" s="58">
        <f t="shared" si="73"/>
        <v>1</v>
      </c>
      <c r="BD86" s="58">
        <f t="shared" si="73"/>
        <v>1</v>
      </c>
      <c r="BE86" s="58">
        <f t="shared" si="78"/>
        <v>1</v>
      </c>
      <c r="BF86" s="58">
        <f t="shared" si="79"/>
        <v>1</v>
      </c>
      <c r="BG86" s="58">
        <f t="shared" si="80"/>
        <v>1</v>
      </c>
      <c r="BH86" s="58">
        <f t="shared" si="74"/>
        <v>1</v>
      </c>
      <c r="BI86" s="58">
        <f t="shared" si="74"/>
        <v>1</v>
      </c>
      <c r="BJ86" s="58">
        <f t="shared" si="74"/>
        <v>1</v>
      </c>
      <c r="BK86" s="58">
        <f t="shared" si="74"/>
        <v>1</v>
      </c>
      <c r="BL86" s="58">
        <f t="shared" si="74"/>
        <v>1</v>
      </c>
      <c r="BM86" s="58">
        <f t="shared" si="74"/>
        <v>1</v>
      </c>
      <c r="BU86" s="55" t="e">
        <f>HLOOKUP(AE86,$BA$10:BT86,COUNTIF($AE$7:AE86,"&lt;&gt;"&amp;""),FALSE)</f>
        <v>#N/A</v>
      </c>
      <c r="BV86" s="58">
        <f t="shared" si="81"/>
        <v>1</v>
      </c>
      <c r="BW86" s="55" t="str">
        <f t="shared" si="82"/>
        <v/>
      </c>
      <c r="BX86" s="110" t="str">
        <f>IF(OR(AE86=$BB$10,AE86=$BD$10,AE86=$BK$10,AE86=$BL$10,AE86=$BM$10),VLOOKUP(BW86,INDIRECT(CONCATENATE(CR86,"!",HLOOKUP(AE86,$CU$10:CY86,CZ86,FALSE))),1,TRUE),"")</f>
        <v/>
      </c>
      <c r="BY86" s="96" t="e">
        <f t="shared" si="56"/>
        <v>#N/A</v>
      </c>
      <c r="BZ86" s="96" t="e">
        <f t="shared" si="57"/>
        <v>#N/A</v>
      </c>
      <c r="CA86" s="96" t="e">
        <f t="shared" si="58"/>
        <v>#N/A</v>
      </c>
      <c r="CB86" s="96" t="e">
        <f t="shared" si="59"/>
        <v>#N/A</v>
      </c>
      <c r="CC86" s="96" t="e">
        <f t="shared" si="60"/>
        <v>#VALUE!</v>
      </c>
      <c r="CD86" s="63">
        <f>Worksheet!K81</f>
        <v>0</v>
      </c>
      <c r="CE86" s="63">
        <f>Worksheet!L81</f>
        <v>0</v>
      </c>
      <c r="CF86" s="63">
        <f>Worksheet!M81</f>
        <v>0</v>
      </c>
      <c r="CG86" s="63">
        <f>Worksheet!N81</f>
        <v>0</v>
      </c>
      <c r="CH86" s="63">
        <f>Worksheet!O81</f>
        <v>0</v>
      </c>
      <c r="CI86" s="126" t="e">
        <f t="shared" si="61"/>
        <v>#VALUE!</v>
      </c>
      <c r="CJ86" s="126" t="e">
        <f t="shared" si="62"/>
        <v>#VALUE!</v>
      </c>
      <c r="CK86" s="126" t="e">
        <f t="shared" si="63"/>
        <v>#VALUE!</v>
      </c>
      <c r="CL86" s="126" t="e">
        <f t="shared" si="64"/>
        <v>#VALUE!</v>
      </c>
      <c r="CM86" s="126" t="e">
        <f t="shared" si="65"/>
        <v>#VALUE!</v>
      </c>
      <c r="CN86" s="96" t="e">
        <f t="shared" si="66"/>
        <v>#N/A</v>
      </c>
      <c r="CO86" s="97">
        <f>Worksheet!Q81</f>
        <v>0</v>
      </c>
      <c r="CP86" t="str">
        <f t="shared" si="67"/>
        <v>1</v>
      </c>
      <c r="CQ86" s="108" t="e">
        <f t="shared" si="68"/>
        <v>#N/A</v>
      </c>
      <c r="CR86" t="str">
        <f t="shared" si="83"/>
        <v>Standard1</v>
      </c>
      <c r="CT86" s="104" t="str">
        <f t="shared" si="69"/>
        <v>$B$4:$P$807</v>
      </c>
      <c r="CU86" s="96" t="str">
        <f>VLOOKUP($CR86,$CT$3:CU$8,2,FALSE)</f>
        <v>$I$189:$I$348</v>
      </c>
      <c r="CV86" s="96" t="str">
        <f>VLOOKUP($CR86,$CT$3:CV$8,3,FALSE)</f>
        <v>$I$349:$I$538</v>
      </c>
      <c r="CW86" s="96" t="str">
        <f>VLOOKUP($CR86,$CT$3:CW$8,4,FALSE)</f>
        <v>$I$539:$I$609</v>
      </c>
      <c r="CX86" s="96" t="str">
        <f>VLOOKUP($CR86,$CT$3:CX$8,5,FALSE)</f>
        <v>$I$610:$I$659</v>
      </c>
      <c r="CY86" s="96" t="str">
        <f>VLOOKUP($CR86,$CT$3:CY$8,6,FALSE)</f>
        <v>$I$660:$I$719</v>
      </c>
      <c r="CZ86">
        <f>COUNTIF($CU$10:CU86,"&lt;&gt;"&amp;"")</f>
        <v>77</v>
      </c>
      <c r="DB86" t="str">
        <f t="shared" si="70"/>
        <v/>
      </c>
      <c r="DC86" t="e">
        <f t="shared" si="71"/>
        <v>#N/A</v>
      </c>
    </row>
    <row r="87" spans="17:107" x14ac:dyDescent="0.25">
      <c r="Q87" s="58" t="e">
        <f t="shared" si="75"/>
        <v>#N/A</v>
      </c>
      <c r="R87" t="str">
        <f>IF(Worksheet!I82=$S$2,$S$2,IF(Worksheet!I82=$S$3,$S$3,$S$1))</f>
        <v>5502A</v>
      </c>
      <c r="S87" s="59" t="str">
        <f t="shared" si="76"/>
        <v>*</v>
      </c>
      <c r="T87" s="55" t="e">
        <f t="shared" si="50"/>
        <v>#N/A</v>
      </c>
      <c r="U87" s="60">
        <f>IF(Worksheet!S82="%",ABS(Worksheet!Z82),ABS(Worksheet!U82))</f>
        <v>0</v>
      </c>
      <c r="V87" s="127">
        <f>IF(Worksheet!S82="%",Worksheet!AA82,Worksheet!S82)</f>
        <v>0</v>
      </c>
      <c r="W87" s="60" t="str">
        <f>IF(Worksheet!S82="%","",IF(Worksheet!Z82&lt;&gt;"",Worksheet!Z82,""))</f>
        <v/>
      </c>
      <c r="X87" s="60" t="str">
        <f>IF(Worksheet!S82="%","",IF(Worksheet!AA82&lt;&gt;"",Worksheet!AA82,""))</f>
        <v/>
      </c>
      <c r="Y87" s="58" t="str">
        <f t="shared" si="51"/>
        <v/>
      </c>
      <c r="Z87" s="58" t="str">
        <f t="shared" si="52"/>
        <v>0</v>
      </c>
      <c r="AA87" s="58" t="str">
        <f t="shared" si="53"/>
        <v>DC</v>
      </c>
      <c r="AB87" s="58" t="str">
        <f t="shared" si="77"/>
        <v>DC0</v>
      </c>
      <c r="AC87" s="58" t="str">
        <f>IF(Worksheet!H82&lt;&gt;"",Worksheet!H82,"")</f>
        <v/>
      </c>
      <c r="AD87" s="58" t="str">
        <f t="shared" si="49"/>
        <v/>
      </c>
      <c r="AE87" s="109" t="str">
        <f t="shared" si="54"/>
        <v>DC0</v>
      </c>
      <c r="AF87" s="109" t="e">
        <f>HLOOKUP(AE87,$AH$10:AZ87,COUNTIF($AE$7:AE87,"&lt;&gt;"&amp;""),FALSE)</f>
        <v>#N/A</v>
      </c>
      <c r="AG87" s="66" t="e">
        <f t="shared" si="55"/>
        <v>#N/A</v>
      </c>
      <c r="AH87" s="96" t="e">
        <f>VLOOKUP($AG87,INDIRECT(CONCATENATE($CR87,"!",VLOOKUP($CR87,$AG$3:AH$8,AH$2,FALSE))),1,TRUE)</f>
        <v>#N/A</v>
      </c>
      <c r="AI87" s="96" t="e">
        <f>VLOOKUP($AG87,INDIRECT(CONCATENATE($CR87,"!",VLOOKUP($CR87,$AG$3:AI$8,AI$2,FALSE))),1,TRUE)</f>
        <v>#N/A</v>
      </c>
      <c r="AJ87" s="96" t="e">
        <f>VLOOKUP($AG87,INDIRECT(CONCATENATE($CR87,"!",VLOOKUP($CR87,$AG$3:AJ$8,AJ$2,FALSE))),1,TRUE)</f>
        <v>#N/A</v>
      </c>
      <c r="AK87" s="96" t="e">
        <f>VLOOKUP($AG87,INDIRECT(CONCATENATE($CR87,"!",VLOOKUP($CR87,$AG$3:AK$8,AK$2,FALSE))),1,TRUE)</f>
        <v>#N/A</v>
      </c>
      <c r="AL87" s="96" t="e">
        <f>VLOOKUP($AG87,INDIRECT(CONCATENATE($CR87,"!",VLOOKUP($CR87,$AG$3:AL$8,AL$2,FALSE))),1,TRUE)</f>
        <v>#N/A</v>
      </c>
      <c r="AM87" s="96" t="e">
        <f>VLOOKUP($AG87,INDIRECT(CONCATENATE($CR87,"!",VLOOKUP($CR87,$AG$3:AM$8,AM$2,FALSE))),1,TRUE)</f>
        <v>#N/A</v>
      </c>
      <c r="AN87" s="96" t="e">
        <f>VLOOKUP($AG87,INDIRECT(CONCATENATE($CR87,"!",VLOOKUP($CR87,$AG$3:AN$8,AN$2,FALSE))),1,TRUE)</f>
        <v>#N/A</v>
      </c>
      <c r="AO87" s="96" t="e">
        <f>VLOOKUP($AG87,INDIRECT(CONCATENATE($CR87,"!",VLOOKUP($CR87,$AG$3:AO$8,AO$2,FALSE))),1,TRUE)</f>
        <v>#N/A</v>
      </c>
      <c r="AP87" s="96" t="e">
        <f>VLOOKUP($AG87,INDIRECT(CONCATENATE($CR87,"!",VLOOKUP($CR87,$AG$3:AP$8,AP$2,FALSE))),1,TRUE)</f>
        <v>#N/A</v>
      </c>
      <c r="AQ87" s="96" t="e">
        <f>VLOOKUP($AG87,INDIRECT(CONCATENATE($CR87,"!",VLOOKUP($CR87,$AG$3:AQ$8,AQ$2,FALSE))),1,TRUE)</f>
        <v>#N/A</v>
      </c>
      <c r="AR87" s="96" t="e">
        <f>VLOOKUP($AG87,INDIRECT(CONCATENATE($CR87,"!",VLOOKUP($CR87,$AG$3:AR$8,AR$2,FALSE))),1,TRUE)</f>
        <v>#N/A</v>
      </c>
      <c r="AS87" s="96" t="e">
        <f>VLOOKUP($AG87,INDIRECT(CONCATENATE($CR87,"!",VLOOKUP($CR87,$AG$3:AS$8,AS$2,FALSE))),1,TRUE)</f>
        <v>#N/A</v>
      </c>
      <c r="AT87" s="96" t="e">
        <f>VLOOKUP($AG87,INDIRECT(CONCATENATE($CR87,"!",VLOOKUP($CR87,$AG$3:AT$8,AT$2,FALSE))),1,TRUE)</f>
        <v>#N/A</v>
      </c>
      <c r="AU87" s="96"/>
      <c r="AV87" s="96"/>
      <c r="AW87" s="96"/>
      <c r="AX87" s="96"/>
      <c r="AY87" s="96"/>
      <c r="AZ87" s="96"/>
      <c r="BA87" s="62">
        <f t="shared" si="72"/>
        <v>1</v>
      </c>
      <c r="BB87" s="58">
        <f t="shared" si="72"/>
        <v>1</v>
      </c>
      <c r="BC87" s="58">
        <f t="shared" si="73"/>
        <v>1</v>
      </c>
      <c r="BD87" s="58">
        <f t="shared" si="73"/>
        <v>1</v>
      </c>
      <c r="BE87" s="58">
        <f t="shared" si="78"/>
        <v>1</v>
      </c>
      <c r="BF87" s="58">
        <f t="shared" si="79"/>
        <v>1</v>
      </c>
      <c r="BG87" s="58">
        <f t="shared" si="80"/>
        <v>1</v>
      </c>
      <c r="BH87" s="58">
        <f t="shared" si="74"/>
        <v>1</v>
      </c>
      <c r="BI87" s="58">
        <f t="shared" si="74"/>
        <v>1</v>
      </c>
      <c r="BJ87" s="58">
        <f t="shared" si="74"/>
        <v>1</v>
      </c>
      <c r="BK87" s="58">
        <f t="shared" si="74"/>
        <v>1</v>
      </c>
      <c r="BL87" s="58">
        <f t="shared" si="74"/>
        <v>1</v>
      </c>
      <c r="BM87" s="58">
        <f t="shared" si="74"/>
        <v>1</v>
      </c>
      <c r="BU87" s="55" t="e">
        <f>HLOOKUP(AE87,$BA$10:BT87,COUNTIF($AE$7:AE87,"&lt;&gt;"&amp;""),FALSE)</f>
        <v>#N/A</v>
      </c>
      <c r="BV87" s="58">
        <f t="shared" si="81"/>
        <v>1</v>
      </c>
      <c r="BW87" s="55" t="str">
        <f t="shared" si="82"/>
        <v/>
      </c>
      <c r="BX87" s="110" t="str">
        <f>IF(OR(AE87=$BB$10,AE87=$BD$10,AE87=$BK$10,AE87=$BL$10,AE87=$BM$10),VLOOKUP(BW87,INDIRECT(CONCATENATE(CR87,"!",HLOOKUP(AE87,$CU$10:CY87,CZ87,FALSE))),1,TRUE),"")</f>
        <v/>
      </c>
      <c r="BY87" s="96" t="e">
        <f t="shared" si="56"/>
        <v>#N/A</v>
      </c>
      <c r="BZ87" s="96" t="e">
        <f t="shared" si="57"/>
        <v>#N/A</v>
      </c>
      <c r="CA87" s="96" t="e">
        <f t="shared" si="58"/>
        <v>#N/A</v>
      </c>
      <c r="CB87" s="96" t="e">
        <f t="shared" si="59"/>
        <v>#N/A</v>
      </c>
      <c r="CC87" s="96" t="e">
        <f t="shared" si="60"/>
        <v>#VALUE!</v>
      </c>
      <c r="CD87" s="63">
        <f>Worksheet!K82</f>
        <v>0</v>
      </c>
      <c r="CE87" s="63">
        <f>Worksheet!L82</f>
        <v>0</v>
      </c>
      <c r="CF87" s="63">
        <f>Worksheet!M82</f>
        <v>0</v>
      </c>
      <c r="CG87" s="63">
        <f>Worksheet!N82</f>
        <v>0</v>
      </c>
      <c r="CH87" s="63">
        <f>Worksheet!O82</f>
        <v>0</v>
      </c>
      <c r="CI87" s="126" t="e">
        <f t="shared" si="61"/>
        <v>#VALUE!</v>
      </c>
      <c r="CJ87" s="126" t="e">
        <f t="shared" si="62"/>
        <v>#VALUE!</v>
      </c>
      <c r="CK87" s="126" t="e">
        <f t="shared" si="63"/>
        <v>#VALUE!</v>
      </c>
      <c r="CL87" s="126" t="e">
        <f t="shared" si="64"/>
        <v>#VALUE!</v>
      </c>
      <c r="CM87" s="126" t="e">
        <f t="shared" si="65"/>
        <v>#VALUE!</v>
      </c>
      <c r="CN87" s="96" t="e">
        <f t="shared" si="66"/>
        <v>#N/A</v>
      </c>
      <c r="CO87" s="97">
        <f>Worksheet!Q82</f>
        <v>0</v>
      </c>
      <c r="CP87" t="str">
        <f t="shared" si="67"/>
        <v>1</v>
      </c>
      <c r="CQ87" s="108" t="e">
        <f t="shared" si="68"/>
        <v>#N/A</v>
      </c>
      <c r="CR87" t="str">
        <f t="shared" si="83"/>
        <v>Standard1</v>
      </c>
      <c r="CT87" s="104" t="str">
        <f t="shared" si="69"/>
        <v>$B$4:$P$807</v>
      </c>
      <c r="CU87" s="96" t="str">
        <f>VLOOKUP($CR87,$CT$3:CU$8,2,FALSE)</f>
        <v>$I$189:$I$348</v>
      </c>
      <c r="CV87" s="96" t="str">
        <f>VLOOKUP($CR87,$CT$3:CV$8,3,FALSE)</f>
        <v>$I$349:$I$538</v>
      </c>
      <c r="CW87" s="96" t="str">
        <f>VLOOKUP($CR87,$CT$3:CW$8,4,FALSE)</f>
        <v>$I$539:$I$609</v>
      </c>
      <c r="CX87" s="96" t="str">
        <f>VLOOKUP($CR87,$CT$3:CX$8,5,FALSE)</f>
        <v>$I$610:$I$659</v>
      </c>
      <c r="CY87" s="96" t="str">
        <f>VLOOKUP($CR87,$CT$3:CY$8,6,FALSE)</f>
        <v>$I$660:$I$719</v>
      </c>
      <c r="CZ87">
        <f>COUNTIF($CU$10:CU87,"&lt;&gt;"&amp;"")</f>
        <v>78</v>
      </c>
      <c r="DB87" t="str">
        <f t="shared" si="70"/>
        <v/>
      </c>
      <c r="DC87" t="e">
        <f t="shared" si="71"/>
        <v>#N/A</v>
      </c>
    </row>
    <row r="88" spans="17:107" x14ac:dyDescent="0.25">
      <c r="Q88" s="58" t="e">
        <f t="shared" si="75"/>
        <v>#N/A</v>
      </c>
      <c r="R88" t="str">
        <f>IF(Worksheet!I83=$S$2,$S$2,IF(Worksheet!I83=$S$3,$S$3,$S$1))</f>
        <v>5502A</v>
      </c>
      <c r="S88" s="59" t="str">
        <f t="shared" si="76"/>
        <v>*</v>
      </c>
      <c r="T88" s="55" t="e">
        <f t="shared" si="50"/>
        <v>#N/A</v>
      </c>
      <c r="U88" s="60">
        <f>IF(Worksheet!S83="%",ABS(Worksheet!Z83),ABS(Worksheet!U83))</f>
        <v>0</v>
      </c>
      <c r="V88" s="127">
        <f>IF(Worksheet!S83="%",Worksheet!AA83,Worksheet!S83)</f>
        <v>0</v>
      </c>
      <c r="W88" s="60" t="str">
        <f>IF(Worksheet!S83="%","",IF(Worksheet!Z83&lt;&gt;"",Worksheet!Z83,""))</f>
        <v/>
      </c>
      <c r="X88" s="60" t="str">
        <f>IF(Worksheet!S83="%","",IF(Worksheet!AA83&lt;&gt;"",Worksheet!AA83,""))</f>
        <v/>
      </c>
      <c r="Y88" s="58" t="str">
        <f t="shared" si="51"/>
        <v/>
      </c>
      <c r="Z88" s="58" t="str">
        <f t="shared" si="52"/>
        <v>0</v>
      </c>
      <c r="AA88" s="58" t="str">
        <f t="shared" si="53"/>
        <v>DC</v>
      </c>
      <c r="AB88" s="58" t="str">
        <f t="shared" si="77"/>
        <v>DC0</v>
      </c>
      <c r="AC88" s="58" t="str">
        <f>IF(Worksheet!H83&lt;&gt;"",Worksheet!H83,"")</f>
        <v/>
      </c>
      <c r="AD88" s="58" t="str">
        <f t="shared" si="49"/>
        <v/>
      </c>
      <c r="AE88" s="109" t="str">
        <f t="shared" si="54"/>
        <v>DC0</v>
      </c>
      <c r="AF88" s="109" t="e">
        <f>HLOOKUP(AE88,$AH$10:AZ88,COUNTIF($AE$7:AE88,"&lt;&gt;"&amp;""),FALSE)</f>
        <v>#N/A</v>
      </c>
      <c r="AG88" s="66" t="e">
        <f t="shared" si="55"/>
        <v>#N/A</v>
      </c>
      <c r="AH88" s="96" t="e">
        <f>VLOOKUP($AG88,INDIRECT(CONCATENATE($CR88,"!",VLOOKUP($CR88,$AG$3:AH$8,AH$2,FALSE))),1,TRUE)</f>
        <v>#N/A</v>
      </c>
      <c r="AI88" s="96" t="e">
        <f>VLOOKUP($AG88,INDIRECT(CONCATENATE($CR88,"!",VLOOKUP($CR88,$AG$3:AI$8,AI$2,FALSE))),1,TRUE)</f>
        <v>#N/A</v>
      </c>
      <c r="AJ88" s="96" t="e">
        <f>VLOOKUP($AG88,INDIRECT(CONCATENATE($CR88,"!",VLOOKUP($CR88,$AG$3:AJ$8,AJ$2,FALSE))),1,TRUE)</f>
        <v>#N/A</v>
      </c>
      <c r="AK88" s="96" t="e">
        <f>VLOOKUP($AG88,INDIRECT(CONCATENATE($CR88,"!",VLOOKUP($CR88,$AG$3:AK$8,AK$2,FALSE))),1,TRUE)</f>
        <v>#N/A</v>
      </c>
      <c r="AL88" s="96" t="e">
        <f>VLOOKUP($AG88,INDIRECT(CONCATENATE($CR88,"!",VLOOKUP($CR88,$AG$3:AL$8,AL$2,FALSE))),1,TRUE)</f>
        <v>#N/A</v>
      </c>
      <c r="AM88" s="96" t="e">
        <f>VLOOKUP($AG88,INDIRECT(CONCATENATE($CR88,"!",VLOOKUP($CR88,$AG$3:AM$8,AM$2,FALSE))),1,TRUE)</f>
        <v>#N/A</v>
      </c>
      <c r="AN88" s="96" t="e">
        <f>VLOOKUP($AG88,INDIRECT(CONCATENATE($CR88,"!",VLOOKUP($CR88,$AG$3:AN$8,AN$2,FALSE))),1,TRUE)</f>
        <v>#N/A</v>
      </c>
      <c r="AO88" s="96" t="e">
        <f>VLOOKUP($AG88,INDIRECT(CONCATENATE($CR88,"!",VLOOKUP($CR88,$AG$3:AO$8,AO$2,FALSE))),1,TRUE)</f>
        <v>#N/A</v>
      </c>
      <c r="AP88" s="96" t="e">
        <f>VLOOKUP($AG88,INDIRECT(CONCATENATE($CR88,"!",VLOOKUP($CR88,$AG$3:AP$8,AP$2,FALSE))),1,TRUE)</f>
        <v>#N/A</v>
      </c>
      <c r="AQ88" s="96" t="e">
        <f>VLOOKUP($AG88,INDIRECT(CONCATENATE($CR88,"!",VLOOKUP($CR88,$AG$3:AQ$8,AQ$2,FALSE))),1,TRUE)</f>
        <v>#N/A</v>
      </c>
      <c r="AR88" s="96" t="e">
        <f>VLOOKUP($AG88,INDIRECT(CONCATENATE($CR88,"!",VLOOKUP($CR88,$AG$3:AR$8,AR$2,FALSE))),1,TRUE)</f>
        <v>#N/A</v>
      </c>
      <c r="AS88" s="96" t="e">
        <f>VLOOKUP($AG88,INDIRECT(CONCATENATE($CR88,"!",VLOOKUP($CR88,$AG$3:AS$8,AS$2,FALSE))),1,TRUE)</f>
        <v>#N/A</v>
      </c>
      <c r="AT88" s="96" t="e">
        <f>VLOOKUP($AG88,INDIRECT(CONCATENATE($CR88,"!",VLOOKUP($CR88,$AG$3:AT$8,AT$2,FALSE))),1,TRUE)</f>
        <v>#N/A</v>
      </c>
      <c r="AU88" s="96"/>
      <c r="AV88" s="96"/>
      <c r="AW88" s="96"/>
      <c r="AX88" s="96"/>
      <c r="AY88" s="96"/>
      <c r="AZ88" s="96"/>
      <c r="BA88" s="62">
        <f t="shared" si="72"/>
        <v>1</v>
      </c>
      <c r="BB88" s="58">
        <f t="shared" si="72"/>
        <v>1</v>
      </c>
      <c r="BC88" s="58">
        <f t="shared" si="73"/>
        <v>1</v>
      </c>
      <c r="BD88" s="58">
        <f t="shared" si="73"/>
        <v>1</v>
      </c>
      <c r="BE88" s="58">
        <f t="shared" si="78"/>
        <v>1</v>
      </c>
      <c r="BF88" s="58">
        <f t="shared" si="79"/>
        <v>1</v>
      </c>
      <c r="BG88" s="58">
        <f t="shared" si="80"/>
        <v>1</v>
      </c>
      <c r="BH88" s="58">
        <f t="shared" si="74"/>
        <v>1</v>
      </c>
      <c r="BI88" s="58">
        <f t="shared" si="74"/>
        <v>1</v>
      </c>
      <c r="BJ88" s="58">
        <f t="shared" si="74"/>
        <v>1</v>
      </c>
      <c r="BK88" s="58">
        <f t="shared" si="74"/>
        <v>1</v>
      </c>
      <c r="BL88" s="58">
        <f t="shared" si="74"/>
        <v>1</v>
      </c>
      <c r="BM88" s="58">
        <f t="shared" si="74"/>
        <v>1</v>
      </c>
      <c r="BU88" s="55" t="e">
        <f>HLOOKUP(AE88,$BA$10:BT88,COUNTIF($AE$7:AE88,"&lt;&gt;"&amp;""),FALSE)</f>
        <v>#N/A</v>
      </c>
      <c r="BV88" s="58">
        <f t="shared" si="81"/>
        <v>1</v>
      </c>
      <c r="BW88" s="55" t="str">
        <f t="shared" si="82"/>
        <v/>
      </c>
      <c r="BX88" s="110" t="str">
        <f>IF(OR(AE88=$BB$10,AE88=$BD$10,AE88=$BK$10,AE88=$BL$10,AE88=$BM$10),VLOOKUP(BW88,INDIRECT(CONCATENATE(CR88,"!",HLOOKUP(AE88,$CU$10:CY88,CZ88,FALSE))),1,TRUE),"")</f>
        <v/>
      </c>
      <c r="BY88" s="96" t="e">
        <f t="shared" si="56"/>
        <v>#N/A</v>
      </c>
      <c r="BZ88" s="96" t="e">
        <f t="shared" si="57"/>
        <v>#N/A</v>
      </c>
      <c r="CA88" s="96" t="e">
        <f t="shared" si="58"/>
        <v>#N/A</v>
      </c>
      <c r="CB88" s="96" t="e">
        <f t="shared" si="59"/>
        <v>#N/A</v>
      </c>
      <c r="CC88" s="96" t="e">
        <f t="shared" si="60"/>
        <v>#VALUE!</v>
      </c>
      <c r="CD88" s="63">
        <f>Worksheet!K83</f>
        <v>0</v>
      </c>
      <c r="CE88" s="63">
        <f>Worksheet!L83</f>
        <v>0</v>
      </c>
      <c r="CF88" s="63">
        <f>Worksheet!M83</f>
        <v>0</v>
      </c>
      <c r="CG88" s="63">
        <f>Worksheet!N83</f>
        <v>0</v>
      </c>
      <c r="CH88" s="63">
        <f>Worksheet!O83</f>
        <v>0</v>
      </c>
      <c r="CI88" s="126" t="e">
        <f t="shared" si="61"/>
        <v>#VALUE!</v>
      </c>
      <c r="CJ88" s="126" t="e">
        <f t="shared" si="62"/>
        <v>#VALUE!</v>
      </c>
      <c r="CK88" s="126" t="e">
        <f t="shared" si="63"/>
        <v>#VALUE!</v>
      </c>
      <c r="CL88" s="126" t="e">
        <f t="shared" si="64"/>
        <v>#VALUE!</v>
      </c>
      <c r="CM88" s="126" t="e">
        <f t="shared" si="65"/>
        <v>#VALUE!</v>
      </c>
      <c r="CN88" s="96" t="e">
        <f t="shared" si="66"/>
        <v>#N/A</v>
      </c>
      <c r="CO88" s="97">
        <f>Worksheet!Q83</f>
        <v>0</v>
      </c>
      <c r="CP88" t="str">
        <f t="shared" si="67"/>
        <v>1</v>
      </c>
      <c r="CQ88" s="108" t="e">
        <f t="shared" si="68"/>
        <v>#N/A</v>
      </c>
      <c r="CR88" t="str">
        <f t="shared" si="83"/>
        <v>Standard1</v>
      </c>
      <c r="CT88" s="104" t="str">
        <f t="shared" si="69"/>
        <v>$B$4:$P$807</v>
      </c>
      <c r="CU88" s="96" t="str">
        <f>VLOOKUP($CR88,$CT$3:CU$8,2,FALSE)</f>
        <v>$I$189:$I$348</v>
      </c>
      <c r="CV88" s="96" t="str">
        <f>VLOOKUP($CR88,$CT$3:CV$8,3,FALSE)</f>
        <v>$I$349:$I$538</v>
      </c>
      <c r="CW88" s="96" t="str">
        <f>VLOOKUP($CR88,$CT$3:CW$8,4,FALSE)</f>
        <v>$I$539:$I$609</v>
      </c>
      <c r="CX88" s="96" t="str">
        <f>VLOOKUP($CR88,$CT$3:CX$8,5,FALSE)</f>
        <v>$I$610:$I$659</v>
      </c>
      <c r="CY88" s="96" t="str">
        <f>VLOOKUP($CR88,$CT$3:CY$8,6,FALSE)</f>
        <v>$I$660:$I$719</v>
      </c>
      <c r="CZ88">
        <f>COUNTIF($CU$10:CU88,"&lt;&gt;"&amp;"")</f>
        <v>79</v>
      </c>
      <c r="DB88" t="str">
        <f t="shared" si="70"/>
        <v/>
      </c>
      <c r="DC88" t="e">
        <f t="shared" si="71"/>
        <v>#N/A</v>
      </c>
    </row>
    <row r="89" spans="17:107" x14ac:dyDescent="0.25">
      <c r="Q89" s="58" t="e">
        <f t="shared" si="75"/>
        <v>#N/A</v>
      </c>
      <c r="R89" t="str">
        <f>IF(Worksheet!I84=$S$2,$S$2,IF(Worksheet!I84=$S$3,$S$3,$S$1))</f>
        <v>5502A</v>
      </c>
      <c r="S89" s="59" t="str">
        <f t="shared" si="76"/>
        <v>*</v>
      </c>
      <c r="T89" s="55" t="e">
        <f t="shared" si="50"/>
        <v>#N/A</v>
      </c>
      <c r="U89" s="60">
        <f>IF(Worksheet!S84="%",ABS(Worksheet!Z84),ABS(Worksheet!U84))</f>
        <v>0</v>
      </c>
      <c r="V89" s="127">
        <f>IF(Worksheet!S84="%",Worksheet!AA84,Worksheet!S84)</f>
        <v>0</v>
      </c>
      <c r="W89" s="60" t="str">
        <f>IF(Worksheet!S84="%","",IF(Worksheet!Z84&lt;&gt;"",Worksheet!Z84,""))</f>
        <v/>
      </c>
      <c r="X89" s="60" t="str">
        <f>IF(Worksheet!S84="%","",IF(Worksheet!AA84&lt;&gt;"",Worksheet!AA84,""))</f>
        <v/>
      </c>
      <c r="Y89" s="58" t="str">
        <f t="shared" si="51"/>
        <v/>
      </c>
      <c r="Z89" s="58" t="str">
        <f t="shared" si="52"/>
        <v>0</v>
      </c>
      <c r="AA89" s="58" t="str">
        <f t="shared" si="53"/>
        <v>DC</v>
      </c>
      <c r="AB89" s="58" t="str">
        <f t="shared" si="77"/>
        <v>DC0</v>
      </c>
      <c r="AC89" s="58" t="str">
        <f>IF(Worksheet!H84&lt;&gt;"",Worksheet!H84,"")</f>
        <v/>
      </c>
      <c r="AD89" s="58" t="str">
        <f t="shared" si="49"/>
        <v/>
      </c>
      <c r="AE89" s="109" t="str">
        <f t="shared" si="54"/>
        <v>DC0</v>
      </c>
      <c r="AF89" s="109" t="e">
        <f>HLOOKUP(AE89,$AH$10:AZ89,COUNTIF($AE$7:AE89,"&lt;&gt;"&amp;""),FALSE)</f>
        <v>#N/A</v>
      </c>
      <c r="AG89" s="66" t="e">
        <f t="shared" si="55"/>
        <v>#N/A</v>
      </c>
      <c r="AH89" s="96" t="e">
        <f>VLOOKUP($AG89,INDIRECT(CONCATENATE($CR89,"!",VLOOKUP($CR89,$AG$3:AH$8,AH$2,FALSE))),1,TRUE)</f>
        <v>#N/A</v>
      </c>
      <c r="AI89" s="96" t="e">
        <f>VLOOKUP($AG89,INDIRECT(CONCATENATE($CR89,"!",VLOOKUP($CR89,$AG$3:AI$8,AI$2,FALSE))),1,TRUE)</f>
        <v>#N/A</v>
      </c>
      <c r="AJ89" s="96" t="e">
        <f>VLOOKUP($AG89,INDIRECT(CONCATENATE($CR89,"!",VLOOKUP($CR89,$AG$3:AJ$8,AJ$2,FALSE))),1,TRUE)</f>
        <v>#N/A</v>
      </c>
      <c r="AK89" s="96" t="e">
        <f>VLOOKUP($AG89,INDIRECT(CONCATENATE($CR89,"!",VLOOKUP($CR89,$AG$3:AK$8,AK$2,FALSE))),1,TRUE)</f>
        <v>#N/A</v>
      </c>
      <c r="AL89" s="96" t="e">
        <f>VLOOKUP($AG89,INDIRECT(CONCATENATE($CR89,"!",VLOOKUP($CR89,$AG$3:AL$8,AL$2,FALSE))),1,TRUE)</f>
        <v>#N/A</v>
      </c>
      <c r="AM89" s="96" t="e">
        <f>VLOOKUP($AG89,INDIRECT(CONCATENATE($CR89,"!",VLOOKUP($CR89,$AG$3:AM$8,AM$2,FALSE))),1,TRUE)</f>
        <v>#N/A</v>
      </c>
      <c r="AN89" s="96" t="e">
        <f>VLOOKUP($AG89,INDIRECT(CONCATENATE($CR89,"!",VLOOKUP($CR89,$AG$3:AN$8,AN$2,FALSE))),1,TRUE)</f>
        <v>#N/A</v>
      </c>
      <c r="AO89" s="96" t="e">
        <f>VLOOKUP($AG89,INDIRECT(CONCATENATE($CR89,"!",VLOOKUP($CR89,$AG$3:AO$8,AO$2,FALSE))),1,TRUE)</f>
        <v>#N/A</v>
      </c>
      <c r="AP89" s="96" t="e">
        <f>VLOOKUP($AG89,INDIRECT(CONCATENATE($CR89,"!",VLOOKUP($CR89,$AG$3:AP$8,AP$2,FALSE))),1,TRUE)</f>
        <v>#N/A</v>
      </c>
      <c r="AQ89" s="96" t="e">
        <f>VLOOKUP($AG89,INDIRECT(CONCATENATE($CR89,"!",VLOOKUP($CR89,$AG$3:AQ$8,AQ$2,FALSE))),1,TRUE)</f>
        <v>#N/A</v>
      </c>
      <c r="AR89" s="96" t="e">
        <f>VLOOKUP($AG89,INDIRECT(CONCATENATE($CR89,"!",VLOOKUP($CR89,$AG$3:AR$8,AR$2,FALSE))),1,TRUE)</f>
        <v>#N/A</v>
      </c>
      <c r="AS89" s="96" t="e">
        <f>VLOOKUP($AG89,INDIRECT(CONCATENATE($CR89,"!",VLOOKUP($CR89,$AG$3:AS$8,AS$2,FALSE))),1,TRUE)</f>
        <v>#N/A</v>
      </c>
      <c r="AT89" s="96" t="e">
        <f>VLOOKUP($AG89,INDIRECT(CONCATENATE($CR89,"!",VLOOKUP($CR89,$AG$3:AT$8,AT$2,FALSE))),1,TRUE)</f>
        <v>#N/A</v>
      </c>
      <c r="AU89" s="96"/>
      <c r="AV89" s="96"/>
      <c r="AW89" s="96"/>
      <c r="AX89" s="96"/>
      <c r="AY89" s="96"/>
      <c r="AZ89" s="96"/>
      <c r="BA89" s="62">
        <f t="shared" si="72"/>
        <v>1</v>
      </c>
      <c r="BB89" s="58">
        <f t="shared" si="72"/>
        <v>1</v>
      </c>
      <c r="BC89" s="58">
        <f t="shared" si="73"/>
        <v>1</v>
      </c>
      <c r="BD89" s="58">
        <f t="shared" si="73"/>
        <v>1</v>
      </c>
      <c r="BE89" s="58">
        <f t="shared" si="78"/>
        <v>1</v>
      </c>
      <c r="BF89" s="58">
        <f t="shared" si="79"/>
        <v>1</v>
      </c>
      <c r="BG89" s="58">
        <f t="shared" si="80"/>
        <v>1</v>
      </c>
      <c r="BH89" s="58">
        <f t="shared" si="74"/>
        <v>1</v>
      </c>
      <c r="BI89" s="58">
        <f t="shared" si="74"/>
        <v>1</v>
      </c>
      <c r="BJ89" s="58">
        <f t="shared" si="74"/>
        <v>1</v>
      </c>
      <c r="BK89" s="58">
        <f t="shared" si="74"/>
        <v>1</v>
      </c>
      <c r="BL89" s="58">
        <f t="shared" si="74"/>
        <v>1</v>
      </c>
      <c r="BM89" s="58">
        <f t="shared" si="74"/>
        <v>1</v>
      </c>
      <c r="BU89" s="55" t="e">
        <f>HLOOKUP(AE89,$BA$10:BT89,COUNTIF($AE$7:AE89,"&lt;&gt;"&amp;""),FALSE)</f>
        <v>#N/A</v>
      </c>
      <c r="BV89" s="58">
        <f t="shared" si="81"/>
        <v>1</v>
      </c>
      <c r="BW89" s="55" t="str">
        <f t="shared" si="82"/>
        <v/>
      </c>
      <c r="BX89" s="110" t="str">
        <f>IF(OR(AE89=$BB$10,AE89=$BD$10,AE89=$BK$10,AE89=$BL$10,AE89=$BM$10),VLOOKUP(BW89,INDIRECT(CONCATENATE(CR89,"!",HLOOKUP(AE89,$CU$10:CY89,CZ89,FALSE))),1,TRUE),"")</f>
        <v/>
      </c>
      <c r="BY89" s="96" t="e">
        <f t="shared" si="56"/>
        <v>#N/A</v>
      </c>
      <c r="BZ89" s="96" t="e">
        <f t="shared" si="57"/>
        <v>#N/A</v>
      </c>
      <c r="CA89" s="96" t="e">
        <f t="shared" si="58"/>
        <v>#N/A</v>
      </c>
      <c r="CB89" s="96" t="e">
        <f t="shared" si="59"/>
        <v>#N/A</v>
      </c>
      <c r="CC89" s="96" t="e">
        <f t="shared" si="60"/>
        <v>#VALUE!</v>
      </c>
      <c r="CD89" s="63">
        <f>Worksheet!K84</f>
        <v>0</v>
      </c>
      <c r="CE89" s="63">
        <f>Worksheet!L84</f>
        <v>0</v>
      </c>
      <c r="CF89" s="63">
        <f>Worksheet!M84</f>
        <v>0</v>
      </c>
      <c r="CG89" s="63">
        <f>Worksheet!N84</f>
        <v>0</v>
      </c>
      <c r="CH89" s="63">
        <f>Worksheet!O84</f>
        <v>0</v>
      </c>
      <c r="CI89" s="126" t="e">
        <f t="shared" si="61"/>
        <v>#VALUE!</v>
      </c>
      <c r="CJ89" s="126" t="e">
        <f t="shared" si="62"/>
        <v>#VALUE!</v>
      </c>
      <c r="CK89" s="126" t="e">
        <f t="shared" si="63"/>
        <v>#VALUE!</v>
      </c>
      <c r="CL89" s="126" t="e">
        <f t="shared" si="64"/>
        <v>#VALUE!</v>
      </c>
      <c r="CM89" s="126" t="e">
        <f t="shared" si="65"/>
        <v>#VALUE!</v>
      </c>
      <c r="CN89" s="96" t="e">
        <f t="shared" si="66"/>
        <v>#N/A</v>
      </c>
      <c r="CO89" s="97">
        <f>Worksheet!Q84</f>
        <v>0</v>
      </c>
      <c r="CP89" t="str">
        <f t="shared" si="67"/>
        <v>1</v>
      </c>
      <c r="CQ89" s="108" t="e">
        <f t="shared" si="68"/>
        <v>#N/A</v>
      </c>
      <c r="CR89" t="str">
        <f t="shared" si="83"/>
        <v>Standard1</v>
      </c>
      <c r="CT89" s="104" t="str">
        <f t="shared" si="69"/>
        <v>$B$4:$P$807</v>
      </c>
      <c r="CU89" s="96" t="str">
        <f>VLOOKUP($CR89,$CT$3:CU$8,2,FALSE)</f>
        <v>$I$189:$I$348</v>
      </c>
      <c r="CV89" s="96" t="str">
        <f>VLOOKUP($CR89,$CT$3:CV$8,3,FALSE)</f>
        <v>$I$349:$I$538</v>
      </c>
      <c r="CW89" s="96" t="str">
        <f>VLOOKUP($CR89,$CT$3:CW$8,4,FALSE)</f>
        <v>$I$539:$I$609</v>
      </c>
      <c r="CX89" s="96" t="str">
        <f>VLOOKUP($CR89,$CT$3:CX$8,5,FALSE)</f>
        <v>$I$610:$I$659</v>
      </c>
      <c r="CY89" s="96" t="str">
        <f>VLOOKUP($CR89,$CT$3:CY$8,6,FALSE)</f>
        <v>$I$660:$I$719</v>
      </c>
      <c r="CZ89">
        <f>COUNTIF($CU$10:CU89,"&lt;&gt;"&amp;"")</f>
        <v>80</v>
      </c>
      <c r="DB89" t="str">
        <f t="shared" si="70"/>
        <v/>
      </c>
      <c r="DC89" t="e">
        <f t="shared" si="71"/>
        <v>#N/A</v>
      </c>
    </row>
    <row r="90" spans="17:107" x14ac:dyDescent="0.25">
      <c r="Q90" s="58" t="e">
        <f t="shared" si="75"/>
        <v>#N/A</v>
      </c>
      <c r="R90" t="str">
        <f>IF(Worksheet!I85=$S$2,$S$2,IF(Worksheet!I85=$S$3,$S$3,$S$1))</f>
        <v>5502A</v>
      </c>
      <c r="S90" s="59" t="str">
        <f t="shared" si="76"/>
        <v>*</v>
      </c>
      <c r="T90" s="55" t="e">
        <f t="shared" si="50"/>
        <v>#N/A</v>
      </c>
      <c r="U90" s="60">
        <f>IF(Worksheet!S85="%",ABS(Worksheet!Z85),ABS(Worksheet!U85))</f>
        <v>0</v>
      </c>
      <c r="V90" s="127">
        <f>IF(Worksheet!S85="%",Worksheet!AA85,Worksheet!S85)</f>
        <v>0</v>
      </c>
      <c r="W90" s="60" t="str">
        <f>IF(Worksheet!S85="%","",IF(Worksheet!Z85&lt;&gt;"",Worksheet!Z85,""))</f>
        <v/>
      </c>
      <c r="X90" s="60" t="str">
        <f>IF(Worksheet!S85="%","",IF(Worksheet!AA85&lt;&gt;"",Worksheet!AA85,""))</f>
        <v/>
      </c>
      <c r="Y90" s="58" t="str">
        <f t="shared" si="51"/>
        <v/>
      </c>
      <c r="Z90" s="58" t="str">
        <f t="shared" si="52"/>
        <v>0</v>
      </c>
      <c r="AA90" s="58" t="str">
        <f t="shared" si="53"/>
        <v>DC</v>
      </c>
      <c r="AB90" s="58" t="str">
        <f t="shared" si="77"/>
        <v>DC0</v>
      </c>
      <c r="AC90" s="58" t="str">
        <f>IF(Worksheet!H85&lt;&gt;"",Worksheet!H85,"")</f>
        <v/>
      </c>
      <c r="AD90" s="58" t="str">
        <f t="shared" si="49"/>
        <v/>
      </c>
      <c r="AE90" s="109" t="str">
        <f t="shared" si="54"/>
        <v>DC0</v>
      </c>
      <c r="AF90" s="109" t="e">
        <f>HLOOKUP(AE90,$AH$10:AZ90,COUNTIF($AE$7:AE90,"&lt;&gt;"&amp;""),FALSE)</f>
        <v>#N/A</v>
      </c>
      <c r="AG90" s="66" t="e">
        <f t="shared" si="55"/>
        <v>#N/A</v>
      </c>
      <c r="AH90" s="96" t="e">
        <f>VLOOKUP($AG90,INDIRECT(CONCATENATE($CR90,"!",VLOOKUP($CR90,$AG$3:AH$8,AH$2,FALSE))),1,TRUE)</f>
        <v>#N/A</v>
      </c>
      <c r="AI90" s="96" t="e">
        <f>VLOOKUP($AG90,INDIRECT(CONCATENATE($CR90,"!",VLOOKUP($CR90,$AG$3:AI$8,AI$2,FALSE))),1,TRUE)</f>
        <v>#N/A</v>
      </c>
      <c r="AJ90" s="96" t="e">
        <f>VLOOKUP($AG90,INDIRECT(CONCATENATE($CR90,"!",VLOOKUP($CR90,$AG$3:AJ$8,AJ$2,FALSE))),1,TRUE)</f>
        <v>#N/A</v>
      </c>
      <c r="AK90" s="96" t="e">
        <f>VLOOKUP($AG90,INDIRECT(CONCATENATE($CR90,"!",VLOOKUP($CR90,$AG$3:AK$8,AK$2,FALSE))),1,TRUE)</f>
        <v>#N/A</v>
      </c>
      <c r="AL90" s="96" t="e">
        <f>VLOOKUP($AG90,INDIRECT(CONCATENATE($CR90,"!",VLOOKUP($CR90,$AG$3:AL$8,AL$2,FALSE))),1,TRUE)</f>
        <v>#N/A</v>
      </c>
      <c r="AM90" s="96" t="e">
        <f>VLOOKUP($AG90,INDIRECT(CONCATENATE($CR90,"!",VLOOKUP($CR90,$AG$3:AM$8,AM$2,FALSE))),1,TRUE)</f>
        <v>#N/A</v>
      </c>
      <c r="AN90" s="96" t="e">
        <f>VLOOKUP($AG90,INDIRECT(CONCATENATE($CR90,"!",VLOOKUP($CR90,$AG$3:AN$8,AN$2,FALSE))),1,TRUE)</f>
        <v>#N/A</v>
      </c>
      <c r="AO90" s="96" t="e">
        <f>VLOOKUP($AG90,INDIRECT(CONCATENATE($CR90,"!",VLOOKUP($CR90,$AG$3:AO$8,AO$2,FALSE))),1,TRUE)</f>
        <v>#N/A</v>
      </c>
      <c r="AP90" s="96" t="e">
        <f>VLOOKUP($AG90,INDIRECT(CONCATENATE($CR90,"!",VLOOKUP($CR90,$AG$3:AP$8,AP$2,FALSE))),1,TRUE)</f>
        <v>#N/A</v>
      </c>
      <c r="AQ90" s="96" t="e">
        <f>VLOOKUP($AG90,INDIRECT(CONCATENATE($CR90,"!",VLOOKUP($CR90,$AG$3:AQ$8,AQ$2,FALSE))),1,TRUE)</f>
        <v>#N/A</v>
      </c>
      <c r="AR90" s="96" t="e">
        <f>VLOOKUP($AG90,INDIRECT(CONCATENATE($CR90,"!",VLOOKUP($CR90,$AG$3:AR$8,AR$2,FALSE))),1,TRUE)</f>
        <v>#N/A</v>
      </c>
      <c r="AS90" s="96" t="e">
        <f>VLOOKUP($AG90,INDIRECT(CONCATENATE($CR90,"!",VLOOKUP($CR90,$AG$3:AS$8,AS$2,FALSE))),1,TRUE)</f>
        <v>#N/A</v>
      </c>
      <c r="AT90" s="96" t="e">
        <f>VLOOKUP($AG90,INDIRECT(CONCATENATE($CR90,"!",VLOOKUP($CR90,$AG$3:AT$8,AT$2,FALSE))),1,TRUE)</f>
        <v>#N/A</v>
      </c>
      <c r="AU90" s="96"/>
      <c r="AV90" s="96"/>
      <c r="AW90" s="96"/>
      <c r="AX90" s="96"/>
      <c r="AY90" s="96"/>
      <c r="AZ90" s="96"/>
      <c r="BA90" s="62">
        <f t="shared" si="72"/>
        <v>1</v>
      </c>
      <c r="BB90" s="58">
        <f t="shared" si="72"/>
        <v>1</v>
      </c>
      <c r="BC90" s="58">
        <f t="shared" si="73"/>
        <v>1</v>
      </c>
      <c r="BD90" s="58">
        <f t="shared" si="73"/>
        <v>1</v>
      </c>
      <c r="BE90" s="58">
        <f t="shared" si="78"/>
        <v>1</v>
      </c>
      <c r="BF90" s="58">
        <f t="shared" si="79"/>
        <v>1</v>
      </c>
      <c r="BG90" s="58">
        <f t="shared" si="80"/>
        <v>1</v>
      </c>
      <c r="BH90" s="58">
        <f t="shared" si="74"/>
        <v>1</v>
      </c>
      <c r="BI90" s="58">
        <f t="shared" si="74"/>
        <v>1</v>
      </c>
      <c r="BJ90" s="58">
        <f t="shared" si="74"/>
        <v>1</v>
      </c>
      <c r="BK90" s="58">
        <f t="shared" si="74"/>
        <v>1</v>
      </c>
      <c r="BL90" s="58">
        <f t="shared" si="74"/>
        <v>1</v>
      </c>
      <c r="BM90" s="58">
        <f t="shared" si="74"/>
        <v>1</v>
      </c>
      <c r="BU90" s="55" t="e">
        <f>HLOOKUP(AE90,$BA$10:BT90,COUNTIF($AE$7:AE90,"&lt;&gt;"&amp;""),FALSE)</f>
        <v>#N/A</v>
      </c>
      <c r="BV90" s="58">
        <f t="shared" si="81"/>
        <v>1</v>
      </c>
      <c r="BW90" s="55" t="str">
        <f t="shared" si="82"/>
        <v/>
      </c>
      <c r="BX90" s="110" t="str">
        <f>IF(OR(AE90=$BB$10,AE90=$BD$10,AE90=$BK$10,AE90=$BL$10,AE90=$BM$10),VLOOKUP(BW90,INDIRECT(CONCATENATE(CR90,"!",HLOOKUP(AE90,$CU$10:CY90,CZ90,FALSE))),1,TRUE),"")</f>
        <v/>
      </c>
      <c r="BY90" s="96" t="e">
        <f t="shared" si="56"/>
        <v>#N/A</v>
      </c>
      <c r="BZ90" s="96" t="e">
        <f t="shared" si="57"/>
        <v>#N/A</v>
      </c>
      <c r="CA90" s="96" t="e">
        <f t="shared" si="58"/>
        <v>#N/A</v>
      </c>
      <c r="CB90" s="96" t="e">
        <f t="shared" si="59"/>
        <v>#N/A</v>
      </c>
      <c r="CC90" s="96" t="e">
        <f t="shared" si="60"/>
        <v>#VALUE!</v>
      </c>
      <c r="CD90" s="63">
        <f>Worksheet!K85</f>
        <v>0</v>
      </c>
      <c r="CE90" s="63">
        <f>Worksheet!L85</f>
        <v>0</v>
      </c>
      <c r="CF90" s="63">
        <f>Worksheet!M85</f>
        <v>0</v>
      </c>
      <c r="CG90" s="63">
        <f>Worksheet!N85</f>
        <v>0</v>
      </c>
      <c r="CH90" s="63">
        <f>Worksheet!O85</f>
        <v>0</v>
      </c>
      <c r="CI90" s="126" t="e">
        <f t="shared" si="61"/>
        <v>#VALUE!</v>
      </c>
      <c r="CJ90" s="126" t="e">
        <f t="shared" si="62"/>
        <v>#VALUE!</v>
      </c>
      <c r="CK90" s="126" t="e">
        <f t="shared" si="63"/>
        <v>#VALUE!</v>
      </c>
      <c r="CL90" s="126" t="e">
        <f t="shared" si="64"/>
        <v>#VALUE!</v>
      </c>
      <c r="CM90" s="126" t="e">
        <f t="shared" si="65"/>
        <v>#VALUE!</v>
      </c>
      <c r="CN90" s="96" t="e">
        <f t="shared" si="66"/>
        <v>#N/A</v>
      </c>
      <c r="CO90" s="97">
        <f>Worksheet!Q85</f>
        <v>0</v>
      </c>
      <c r="CP90" t="str">
        <f t="shared" si="67"/>
        <v>1</v>
      </c>
      <c r="CQ90" s="108" t="e">
        <f t="shared" si="68"/>
        <v>#N/A</v>
      </c>
      <c r="CR90" t="str">
        <f t="shared" si="83"/>
        <v>Standard1</v>
      </c>
      <c r="CT90" s="104" t="str">
        <f t="shared" si="69"/>
        <v>$B$4:$P$807</v>
      </c>
      <c r="CU90" s="96" t="str">
        <f>VLOOKUP($CR90,$CT$3:CU$8,2,FALSE)</f>
        <v>$I$189:$I$348</v>
      </c>
      <c r="CV90" s="96" t="str">
        <f>VLOOKUP($CR90,$CT$3:CV$8,3,FALSE)</f>
        <v>$I$349:$I$538</v>
      </c>
      <c r="CW90" s="96" t="str">
        <f>VLOOKUP($CR90,$CT$3:CW$8,4,FALSE)</f>
        <v>$I$539:$I$609</v>
      </c>
      <c r="CX90" s="96" t="str">
        <f>VLOOKUP($CR90,$CT$3:CX$8,5,FALSE)</f>
        <v>$I$610:$I$659</v>
      </c>
      <c r="CY90" s="96" t="str">
        <f>VLOOKUP($CR90,$CT$3:CY$8,6,FALSE)</f>
        <v>$I$660:$I$719</v>
      </c>
      <c r="CZ90">
        <f>COUNTIF($CU$10:CU90,"&lt;&gt;"&amp;"")</f>
        <v>81</v>
      </c>
      <c r="DB90" t="str">
        <f t="shared" si="70"/>
        <v/>
      </c>
      <c r="DC90" t="e">
        <f t="shared" si="71"/>
        <v>#N/A</v>
      </c>
    </row>
    <row r="91" spans="17:107" x14ac:dyDescent="0.25">
      <c r="Q91" s="58" t="e">
        <f t="shared" si="75"/>
        <v>#N/A</v>
      </c>
      <c r="R91" t="str">
        <f>IF(Worksheet!I86=$S$2,$S$2,IF(Worksheet!I86=$S$3,$S$3,$S$1))</f>
        <v>5502A</v>
      </c>
      <c r="S91" s="59" t="str">
        <f t="shared" si="76"/>
        <v>*</v>
      </c>
      <c r="T91" s="55" t="e">
        <f t="shared" si="50"/>
        <v>#N/A</v>
      </c>
      <c r="U91" s="60">
        <f>IF(Worksheet!S86="%",ABS(Worksheet!Z86),ABS(Worksheet!U86))</f>
        <v>0</v>
      </c>
      <c r="V91" s="127">
        <f>IF(Worksheet!S86="%",Worksheet!AA86,Worksheet!S86)</f>
        <v>0</v>
      </c>
      <c r="W91" s="60" t="str">
        <f>IF(Worksheet!S86="%","",IF(Worksheet!Z86&lt;&gt;"",Worksheet!Z86,""))</f>
        <v/>
      </c>
      <c r="X91" s="60" t="str">
        <f>IF(Worksheet!S86="%","",IF(Worksheet!AA86&lt;&gt;"",Worksheet!AA86,""))</f>
        <v/>
      </c>
      <c r="Y91" s="58" t="str">
        <f t="shared" si="51"/>
        <v/>
      </c>
      <c r="Z91" s="58" t="str">
        <f t="shared" si="52"/>
        <v>0</v>
      </c>
      <c r="AA91" s="58" t="str">
        <f t="shared" si="53"/>
        <v>DC</v>
      </c>
      <c r="AB91" s="58" t="str">
        <f t="shared" si="77"/>
        <v>DC0</v>
      </c>
      <c r="AC91" s="58" t="str">
        <f>IF(Worksheet!H86&lt;&gt;"",Worksheet!H86,"")</f>
        <v/>
      </c>
      <c r="AD91" s="58" t="str">
        <f t="shared" si="49"/>
        <v/>
      </c>
      <c r="AE91" s="109" t="str">
        <f t="shared" si="54"/>
        <v>DC0</v>
      </c>
      <c r="AF91" s="109" t="e">
        <f>HLOOKUP(AE91,$AH$10:AZ91,COUNTIF($AE$7:AE91,"&lt;&gt;"&amp;""),FALSE)</f>
        <v>#N/A</v>
      </c>
      <c r="AG91" s="66" t="e">
        <f t="shared" si="55"/>
        <v>#N/A</v>
      </c>
      <c r="AH91" s="96" t="e">
        <f>VLOOKUP($AG91,INDIRECT(CONCATENATE($CR91,"!",VLOOKUP($CR91,$AG$3:AH$8,AH$2,FALSE))),1,TRUE)</f>
        <v>#N/A</v>
      </c>
      <c r="AI91" s="96" t="e">
        <f>VLOOKUP($AG91,INDIRECT(CONCATENATE($CR91,"!",VLOOKUP($CR91,$AG$3:AI$8,AI$2,FALSE))),1,TRUE)</f>
        <v>#N/A</v>
      </c>
      <c r="AJ91" s="96" t="e">
        <f>VLOOKUP($AG91,INDIRECT(CONCATENATE($CR91,"!",VLOOKUP($CR91,$AG$3:AJ$8,AJ$2,FALSE))),1,TRUE)</f>
        <v>#N/A</v>
      </c>
      <c r="AK91" s="96" t="e">
        <f>VLOOKUP($AG91,INDIRECT(CONCATENATE($CR91,"!",VLOOKUP($CR91,$AG$3:AK$8,AK$2,FALSE))),1,TRUE)</f>
        <v>#N/A</v>
      </c>
      <c r="AL91" s="96" t="e">
        <f>VLOOKUP($AG91,INDIRECT(CONCATENATE($CR91,"!",VLOOKUP($CR91,$AG$3:AL$8,AL$2,FALSE))),1,TRUE)</f>
        <v>#N/A</v>
      </c>
      <c r="AM91" s="96" t="e">
        <f>VLOOKUP($AG91,INDIRECT(CONCATENATE($CR91,"!",VLOOKUP($CR91,$AG$3:AM$8,AM$2,FALSE))),1,TRUE)</f>
        <v>#N/A</v>
      </c>
      <c r="AN91" s="96" t="e">
        <f>VLOOKUP($AG91,INDIRECT(CONCATENATE($CR91,"!",VLOOKUP($CR91,$AG$3:AN$8,AN$2,FALSE))),1,TRUE)</f>
        <v>#N/A</v>
      </c>
      <c r="AO91" s="96" t="e">
        <f>VLOOKUP($AG91,INDIRECT(CONCATENATE($CR91,"!",VLOOKUP($CR91,$AG$3:AO$8,AO$2,FALSE))),1,TRUE)</f>
        <v>#N/A</v>
      </c>
      <c r="AP91" s="96" t="e">
        <f>VLOOKUP($AG91,INDIRECT(CONCATENATE($CR91,"!",VLOOKUP($CR91,$AG$3:AP$8,AP$2,FALSE))),1,TRUE)</f>
        <v>#N/A</v>
      </c>
      <c r="AQ91" s="96" t="e">
        <f>VLOOKUP($AG91,INDIRECT(CONCATENATE($CR91,"!",VLOOKUP($CR91,$AG$3:AQ$8,AQ$2,FALSE))),1,TRUE)</f>
        <v>#N/A</v>
      </c>
      <c r="AR91" s="96" t="e">
        <f>VLOOKUP($AG91,INDIRECT(CONCATENATE($CR91,"!",VLOOKUP($CR91,$AG$3:AR$8,AR$2,FALSE))),1,TRUE)</f>
        <v>#N/A</v>
      </c>
      <c r="AS91" s="96" t="e">
        <f>VLOOKUP($AG91,INDIRECT(CONCATENATE($CR91,"!",VLOOKUP($CR91,$AG$3:AS$8,AS$2,FALSE))),1,TRUE)</f>
        <v>#N/A</v>
      </c>
      <c r="AT91" s="96" t="e">
        <f>VLOOKUP($AG91,INDIRECT(CONCATENATE($CR91,"!",VLOOKUP($CR91,$AG$3:AT$8,AT$2,FALSE))),1,TRUE)</f>
        <v>#N/A</v>
      </c>
      <c r="AU91" s="96"/>
      <c r="AV91" s="96"/>
      <c r="AW91" s="96"/>
      <c r="AX91" s="96"/>
      <c r="AY91" s="96"/>
      <c r="AZ91" s="96"/>
      <c r="BA91" s="62">
        <f t="shared" si="72"/>
        <v>1</v>
      </c>
      <c r="BB91" s="58">
        <f t="shared" si="72"/>
        <v>1</v>
      </c>
      <c r="BC91" s="58">
        <f t="shared" si="73"/>
        <v>1</v>
      </c>
      <c r="BD91" s="58">
        <f t="shared" si="73"/>
        <v>1</v>
      </c>
      <c r="BE91" s="58">
        <f t="shared" si="78"/>
        <v>1</v>
      </c>
      <c r="BF91" s="58">
        <f t="shared" si="79"/>
        <v>1</v>
      </c>
      <c r="BG91" s="58">
        <f t="shared" si="80"/>
        <v>1</v>
      </c>
      <c r="BH91" s="58">
        <f t="shared" si="74"/>
        <v>1</v>
      </c>
      <c r="BI91" s="58">
        <f t="shared" si="74"/>
        <v>1</v>
      </c>
      <c r="BJ91" s="58">
        <f t="shared" si="74"/>
        <v>1</v>
      </c>
      <c r="BK91" s="58">
        <f t="shared" si="74"/>
        <v>1</v>
      </c>
      <c r="BL91" s="58">
        <f t="shared" si="74"/>
        <v>1</v>
      </c>
      <c r="BM91" s="58">
        <f t="shared" si="74"/>
        <v>1</v>
      </c>
      <c r="BU91" s="55" t="e">
        <f>HLOOKUP(AE91,$BA$10:BT91,COUNTIF($AE$7:AE91,"&lt;&gt;"&amp;""),FALSE)</f>
        <v>#N/A</v>
      </c>
      <c r="BV91" s="58">
        <f t="shared" si="81"/>
        <v>1</v>
      </c>
      <c r="BW91" s="55" t="str">
        <f t="shared" si="82"/>
        <v/>
      </c>
      <c r="BX91" s="110" t="str">
        <f>IF(OR(AE91=$BB$10,AE91=$BD$10,AE91=$BK$10,AE91=$BL$10,AE91=$BM$10),VLOOKUP(BW91,INDIRECT(CONCATENATE(CR91,"!",HLOOKUP(AE91,$CU$10:CY91,CZ91,FALSE))),1,TRUE),"")</f>
        <v/>
      </c>
      <c r="BY91" s="96" t="e">
        <f t="shared" si="56"/>
        <v>#N/A</v>
      </c>
      <c r="BZ91" s="96" t="e">
        <f t="shared" si="57"/>
        <v>#N/A</v>
      </c>
      <c r="CA91" s="96" t="e">
        <f t="shared" si="58"/>
        <v>#N/A</v>
      </c>
      <c r="CB91" s="96" t="e">
        <f t="shared" si="59"/>
        <v>#N/A</v>
      </c>
      <c r="CC91" s="96" t="e">
        <f t="shared" si="60"/>
        <v>#VALUE!</v>
      </c>
      <c r="CD91" s="63">
        <f>Worksheet!K86</f>
        <v>0</v>
      </c>
      <c r="CE91" s="63">
        <f>Worksheet!L86</f>
        <v>0</v>
      </c>
      <c r="CF91" s="63">
        <f>Worksheet!M86</f>
        <v>0</v>
      </c>
      <c r="CG91" s="63">
        <f>Worksheet!N86</f>
        <v>0</v>
      </c>
      <c r="CH91" s="63">
        <f>Worksheet!O86</f>
        <v>0</v>
      </c>
      <c r="CI91" s="126" t="e">
        <f t="shared" si="61"/>
        <v>#VALUE!</v>
      </c>
      <c r="CJ91" s="126" t="e">
        <f t="shared" si="62"/>
        <v>#VALUE!</v>
      </c>
      <c r="CK91" s="126" t="e">
        <f t="shared" si="63"/>
        <v>#VALUE!</v>
      </c>
      <c r="CL91" s="126" t="e">
        <f t="shared" si="64"/>
        <v>#VALUE!</v>
      </c>
      <c r="CM91" s="126" t="e">
        <f t="shared" si="65"/>
        <v>#VALUE!</v>
      </c>
      <c r="CN91" s="96" t="e">
        <f t="shared" si="66"/>
        <v>#N/A</v>
      </c>
      <c r="CO91" s="97">
        <f>Worksheet!Q86</f>
        <v>0</v>
      </c>
      <c r="CP91" t="str">
        <f t="shared" si="67"/>
        <v>1</v>
      </c>
      <c r="CQ91" s="108" t="e">
        <f t="shared" si="68"/>
        <v>#N/A</v>
      </c>
      <c r="CR91" t="str">
        <f t="shared" si="83"/>
        <v>Standard1</v>
      </c>
      <c r="CT91" s="104" t="str">
        <f t="shared" si="69"/>
        <v>$B$4:$P$807</v>
      </c>
      <c r="CU91" s="96" t="str">
        <f>VLOOKUP($CR91,$CT$3:CU$8,2,FALSE)</f>
        <v>$I$189:$I$348</v>
      </c>
      <c r="CV91" s="96" t="str">
        <f>VLOOKUP($CR91,$CT$3:CV$8,3,FALSE)</f>
        <v>$I$349:$I$538</v>
      </c>
      <c r="CW91" s="96" t="str">
        <f>VLOOKUP($CR91,$CT$3:CW$8,4,FALSE)</f>
        <v>$I$539:$I$609</v>
      </c>
      <c r="CX91" s="96" t="str">
        <f>VLOOKUP($CR91,$CT$3:CX$8,5,FALSE)</f>
        <v>$I$610:$I$659</v>
      </c>
      <c r="CY91" s="96" t="str">
        <f>VLOOKUP($CR91,$CT$3:CY$8,6,FALSE)</f>
        <v>$I$660:$I$719</v>
      </c>
      <c r="CZ91">
        <f>COUNTIF($CU$10:CU91,"&lt;&gt;"&amp;"")</f>
        <v>82</v>
      </c>
      <c r="DB91" t="str">
        <f t="shared" si="70"/>
        <v/>
      </c>
      <c r="DC91" t="e">
        <f t="shared" si="71"/>
        <v>#N/A</v>
      </c>
    </row>
    <row r="92" spans="17:107" x14ac:dyDescent="0.25">
      <c r="Q92" s="58" t="e">
        <f t="shared" si="75"/>
        <v>#N/A</v>
      </c>
      <c r="R92" t="str">
        <f>IF(Worksheet!I87=$S$2,$S$2,IF(Worksheet!I87=$S$3,$S$3,$S$1))</f>
        <v>5502A</v>
      </c>
      <c r="S92" s="59" t="str">
        <f t="shared" si="76"/>
        <v>*</v>
      </c>
      <c r="T92" s="55" t="e">
        <f t="shared" si="50"/>
        <v>#N/A</v>
      </c>
      <c r="U92" s="60">
        <f>IF(Worksheet!S87="%",ABS(Worksheet!Z87),ABS(Worksheet!U87))</f>
        <v>0</v>
      </c>
      <c r="V92" s="127">
        <f>IF(Worksheet!S87="%",Worksheet!AA87,Worksheet!S87)</f>
        <v>0</v>
      </c>
      <c r="W92" s="60" t="str">
        <f>IF(Worksheet!S87="%","",IF(Worksheet!Z87&lt;&gt;"",Worksheet!Z87,""))</f>
        <v/>
      </c>
      <c r="X92" s="60" t="str">
        <f>IF(Worksheet!S87="%","",IF(Worksheet!AA87&lt;&gt;"",Worksheet!AA87,""))</f>
        <v/>
      </c>
      <c r="Y92" s="58" t="str">
        <f t="shared" si="51"/>
        <v/>
      </c>
      <c r="Z92" s="58" t="str">
        <f t="shared" si="52"/>
        <v>0</v>
      </c>
      <c r="AA92" s="58" t="str">
        <f t="shared" si="53"/>
        <v>DC</v>
      </c>
      <c r="AB92" s="58" t="str">
        <f t="shared" si="77"/>
        <v>DC0</v>
      </c>
      <c r="AC92" s="58" t="str">
        <f>IF(Worksheet!H87&lt;&gt;"",Worksheet!H87,"")</f>
        <v/>
      </c>
      <c r="AD92" s="58" t="str">
        <f t="shared" si="49"/>
        <v/>
      </c>
      <c r="AE92" s="109" t="str">
        <f t="shared" si="54"/>
        <v>DC0</v>
      </c>
      <c r="AF92" s="109" t="e">
        <f>HLOOKUP(AE92,$AH$10:AZ92,COUNTIF($AE$7:AE92,"&lt;&gt;"&amp;""),FALSE)</f>
        <v>#N/A</v>
      </c>
      <c r="AG92" s="66" t="e">
        <f t="shared" si="55"/>
        <v>#N/A</v>
      </c>
      <c r="AH92" s="96" t="e">
        <f>VLOOKUP($AG92,INDIRECT(CONCATENATE($CR92,"!",VLOOKUP($CR92,$AG$3:AH$8,AH$2,FALSE))),1,TRUE)</f>
        <v>#N/A</v>
      </c>
      <c r="AI92" s="96" t="e">
        <f>VLOOKUP($AG92,INDIRECT(CONCATENATE($CR92,"!",VLOOKUP($CR92,$AG$3:AI$8,AI$2,FALSE))),1,TRUE)</f>
        <v>#N/A</v>
      </c>
      <c r="AJ92" s="96" t="e">
        <f>VLOOKUP($AG92,INDIRECT(CONCATENATE($CR92,"!",VLOOKUP($CR92,$AG$3:AJ$8,AJ$2,FALSE))),1,TRUE)</f>
        <v>#N/A</v>
      </c>
      <c r="AK92" s="96" t="e">
        <f>VLOOKUP($AG92,INDIRECT(CONCATENATE($CR92,"!",VLOOKUP($CR92,$AG$3:AK$8,AK$2,FALSE))),1,TRUE)</f>
        <v>#N/A</v>
      </c>
      <c r="AL92" s="96" t="e">
        <f>VLOOKUP($AG92,INDIRECT(CONCATENATE($CR92,"!",VLOOKUP($CR92,$AG$3:AL$8,AL$2,FALSE))),1,TRUE)</f>
        <v>#N/A</v>
      </c>
      <c r="AM92" s="96" t="e">
        <f>VLOOKUP($AG92,INDIRECT(CONCATENATE($CR92,"!",VLOOKUP($CR92,$AG$3:AM$8,AM$2,FALSE))),1,TRUE)</f>
        <v>#N/A</v>
      </c>
      <c r="AN92" s="96" t="e">
        <f>VLOOKUP($AG92,INDIRECT(CONCATENATE($CR92,"!",VLOOKUP($CR92,$AG$3:AN$8,AN$2,FALSE))),1,TRUE)</f>
        <v>#N/A</v>
      </c>
      <c r="AO92" s="96" t="e">
        <f>VLOOKUP($AG92,INDIRECT(CONCATENATE($CR92,"!",VLOOKUP($CR92,$AG$3:AO$8,AO$2,FALSE))),1,TRUE)</f>
        <v>#N/A</v>
      </c>
      <c r="AP92" s="96" t="e">
        <f>VLOOKUP($AG92,INDIRECT(CONCATENATE($CR92,"!",VLOOKUP($CR92,$AG$3:AP$8,AP$2,FALSE))),1,TRUE)</f>
        <v>#N/A</v>
      </c>
      <c r="AQ92" s="96" t="e">
        <f>VLOOKUP($AG92,INDIRECT(CONCATENATE($CR92,"!",VLOOKUP($CR92,$AG$3:AQ$8,AQ$2,FALSE))),1,TRUE)</f>
        <v>#N/A</v>
      </c>
      <c r="AR92" s="96" t="e">
        <f>VLOOKUP($AG92,INDIRECT(CONCATENATE($CR92,"!",VLOOKUP($CR92,$AG$3:AR$8,AR$2,FALSE))),1,TRUE)</f>
        <v>#N/A</v>
      </c>
      <c r="AS92" s="96" t="e">
        <f>VLOOKUP($AG92,INDIRECT(CONCATENATE($CR92,"!",VLOOKUP($CR92,$AG$3:AS$8,AS$2,FALSE))),1,TRUE)</f>
        <v>#N/A</v>
      </c>
      <c r="AT92" s="96" t="e">
        <f>VLOOKUP($AG92,INDIRECT(CONCATENATE($CR92,"!",VLOOKUP($CR92,$AG$3:AT$8,AT$2,FALSE))),1,TRUE)</f>
        <v>#N/A</v>
      </c>
      <c r="AU92" s="96"/>
      <c r="AV92" s="96"/>
      <c r="AW92" s="96"/>
      <c r="AX92" s="96"/>
      <c r="AY92" s="96"/>
      <c r="AZ92" s="96"/>
      <c r="BA92" s="62">
        <f t="shared" si="72"/>
        <v>1</v>
      </c>
      <c r="BB92" s="58">
        <f t="shared" si="72"/>
        <v>1</v>
      </c>
      <c r="BC92" s="58">
        <f t="shared" si="73"/>
        <v>1</v>
      </c>
      <c r="BD92" s="58">
        <f t="shared" si="73"/>
        <v>1</v>
      </c>
      <c r="BE92" s="58">
        <f t="shared" si="78"/>
        <v>1</v>
      </c>
      <c r="BF92" s="58">
        <f t="shared" si="79"/>
        <v>1</v>
      </c>
      <c r="BG92" s="58">
        <f t="shared" si="80"/>
        <v>1</v>
      </c>
      <c r="BH92" s="58">
        <f t="shared" si="74"/>
        <v>1</v>
      </c>
      <c r="BI92" s="58">
        <f t="shared" si="74"/>
        <v>1</v>
      </c>
      <c r="BJ92" s="58">
        <f t="shared" si="74"/>
        <v>1</v>
      </c>
      <c r="BK92" s="58">
        <f t="shared" si="74"/>
        <v>1</v>
      </c>
      <c r="BL92" s="58">
        <f t="shared" si="74"/>
        <v>1</v>
      </c>
      <c r="BM92" s="58">
        <f t="shared" si="74"/>
        <v>1</v>
      </c>
      <c r="BU92" s="55" t="e">
        <f>HLOOKUP(AE92,$BA$10:BT92,COUNTIF($AE$7:AE92,"&lt;&gt;"&amp;""),FALSE)</f>
        <v>#N/A</v>
      </c>
      <c r="BV92" s="58">
        <f t="shared" si="81"/>
        <v>1</v>
      </c>
      <c r="BW92" s="55" t="str">
        <f t="shared" si="82"/>
        <v/>
      </c>
      <c r="BX92" s="110" t="str">
        <f>IF(OR(AE92=$BB$10,AE92=$BD$10,AE92=$BK$10,AE92=$BL$10,AE92=$BM$10),VLOOKUP(BW92,INDIRECT(CONCATENATE(CR92,"!",HLOOKUP(AE92,$CU$10:CY92,CZ92,FALSE))),1,TRUE),"")</f>
        <v/>
      </c>
      <c r="BY92" s="96" t="e">
        <f t="shared" si="56"/>
        <v>#N/A</v>
      </c>
      <c r="BZ92" s="96" t="e">
        <f t="shared" si="57"/>
        <v>#N/A</v>
      </c>
      <c r="CA92" s="96" t="e">
        <f t="shared" si="58"/>
        <v>#N/A</v>
      </c>
      <c r="CB92" s="96" t="e">
        <f t="shared" si="59"/>
        <v>#N/A</v>
      </c>
      <c r="CC92" s="96" t="e">
        <f t="shared" si="60"/>
        <v>#VALUE!</v>
      </c>
      <c r="CD92" s="63">
        <f>Worksheet!K87</f>
        <v>0</v>
      </c>
      <c r="CE92" s="63">
        <f>Worksheet!L87</f>
        <v>0</v>
      </c>
      <c r="CF92" s="63">
        <f>Worksheet!M87</f>
        <v>0</v>
      </c>
      <c r="CG92" s="63">
        <f>Worksheet!N87</f>
        <v>0</v>
      </c>
      <c r="CH92" s="63">
        <f>Worksheet!O87</f>
        <v>0</v>
      </c>
      <c r="CI92" s="126" t="e">
        <f t="shared" si="61"/>
        <v>#VALUE!</v>
      </c>
      <c r="CJ92" s="126" t="e">
        <f t="shared" si="62"/>
        <v>#VALUE!</v>
      </c>
      <c r="CK92" s="126" t="e">
        <f t="shared" si="63"/>
        <v>#VALUE!</v>
      </c>
      <c r="CL92" s="126" t="e">
        <f t="shared" si="64"/>
        <v>#VALUE!</v>
      </c>
      <c r="CM92" s="126" t="e">
        <f t="shared" si="65"/>
        <v>#VALUE!</v>
      </c>
      <c r="CN92" s="96" t="e">
        <f t="shared" si="66"/>
        <v>#N/A</v>
      </c>
      <c r="CO92" s="97">
        <f>Worksheet!Q87</f>
        <v>0</v>
      </c>
      <c r="CP92" t="str">
        <f t="shared" si="67"/>
        <v>1</v>
      </c>
      <c r="CQ92" s="108" t="e">
        <f t="shared" si="68"/>
        <v>#N/A</v>
      </c>
      <c r="CR92" t="str">
        <f t="shared" si="83"/>
        <v>Standard1</v>
      </c>
      <c r="CT92" s="104" t="str">
        <f t="shared" si="69"/>
        <v>$B$4:$P$807</v>
      </c>
      <c r="CU92" s="96" t="str">
        <f>VLOOKUP($CR92,$CT$3:CU$8,2,FALSE)</f>
        <v>$I$189:$I$348</v>
      </c>
      <c r="CV92" s="96" t="str">
        <f>VLOOKUP($CR92,$CT$3:CV$8,3,FALSE)</f>
        <v>$I$349:$I$538</v>
      </c>
      <c r="CW92" s="96" t="str">
        <f>VLOOKUP($CR92,$CT$3:CW$8,4,FALSE)</f>
        <v>$I$539:$I$609</v>
      </c>
      <c r="CX92" s="96" t="str">
        <f>VLOOKUP($CR92,$CT$3:CX$8,5,FALSE)</f>
        <v>$I$610:$I$659</v>
      </c>
      <c r="CY92" s="96" t="str">
        <f>VLOOKUP($CR92,$CT$3:CY$8,6,FALSE)</f>
        <v>$I$660:$I$719</v>
      </c>
      <c r="CZ92">
        <f>COUNTIF($CU$10:CU92,"&lt;&gt;"&amp;"")</f>
        <v>83</v>
      </c>
      <c r="DB92" t="str">
        <f t="shared" si="70"/>
        <v/>
      </c>
      <c r="DC92" t="e">
        <f t="shared" si="71"/>
        <v>#N/A</v>
      </c>
    </row>
    <row r="93" spans="17:107" x14ac:dyDescent="0.25">
      <c r="Q93" s="58" t="e">
        <f t="shared" si="75"/>
        <v>#N/A</v>
      </c>
      <c r="R93" t="str">
        <f>IF(Worksheet!I88=$S$2,$S$2,IF(Worksheet!I88=$S$3,$S$3,$S$1))</f>
        <v>5502A</v>
      </c>
      <c r="S93" s="59" t="str">
        <f t="shared" si="76"/>
        <v>*</v>
      </c>
      <c r="T93" s="55" t="e">
        <f t="shared" si="50"/>
        <v>#N/A</v>
      </c>
      <c r="U93" s="60">
        <f>IF(Worksheet!S88="%",ABS(Worksheet!Z88),ABS(Worksheet!U88))</f>
        <v>0</v>
      </c>
      <c r="V93" s="127">
        <f>IF(Worksheet!S88="%",Worksheet!AA88,Worksheet!S88)</f>
        <v>0</v>
      </c>
      <c r="W93" s="60" t="str">
        <f>IF(Worksheet!S88="%","",IF(Worksheet!Z88&lt;&gt;"",Worksheet!Z88,""))</f>
        <v/>
      </c>
      <c r="X93" s="60" t="str">
        <f>IF(Worksheet!S88="%","",IF(Worksheet!AA88&lt;&gt;"",Worksheet!AA88,""))</f>
        <v/>
      </c>
      <c r="Y93" s="58" t="str">
        <f t="shared" si="51"/>
        <v/>
      </c>
      <c r="Z93" s="58" t="str">
        <f t="shared" si="52"/>
        <v>0</v>
      </c>
      <c r="AA93" s="58" t="str">
        <f t="shared" si="53"/>
        <v>DC</v>
      </c>
      <c r="AB93" s="58" t="str">
        <f t="shared" si="77"/>
        <v>DC0</v>
      </c>
      <c r="AC93" s="58" t="str">
        <f>IF(Worksheet!H88&lt;&gt;"",Worksheet!H88,"")</f>
        <v/>
      </c>
      <c r="AD93" s="58" t="str">
        <f t="shared" si="49"/>
        <v/>
      </c>
      <c r="AE93" s="109" t="str">
        <f t="shared" si="54"/>
        <v>DC0</v>
      </c>
      <c r="AF93" s="109" t="e">
        <f>HLOOKUP(AE93,$AH$10:AZ93,COUNTIF($AE$7:AE93,"&lt;&gt;"&amp;""),FALSE)</f>
        <v>#N/A</v>
      </c>
      <c r="AG93" s="66" t="e">
        <f t="shared" si="55"/>
        <v>#N/A</v>
      </c>
      <c r="AH93" s="96" t="e">
        <f>VLOOKUP($AG93,INDIRECT(CONCATENATE($CR93,"!",VLOOKUP($CR93,$AG$3:AH$8,AH$2,FALSE))),1,TRUE)</f>
        <v>#N/A</v>
      </c>
      <c r="AI93" s="96" t="e">
        <f>VLOOKUP($AG93,INDIRECT(CONCATENATE($CR93,"!",VLOOKUP($CR93,$AG$3:AI$8,AI$2,FALSE))),1,TRUE)</f>
        <v>#N/A</v>
      </c>
      <c r="AJ93" s="96" t="e">
        <f>VLOOKUP($AG93,INDIRECT(CONCATENATE($CR93,"!",VLOOKUP($CR93,$AG$3:AJ$8,AJ$2,FALSE))),1,TRUE)</f>
        <v>#N/A</v>
      </c>
      <c r="AK93" s="96" t="e">
        <f>VLOOKUP($AG93,INDIRECT(CONCATENATE($CR93,"!",VLOOKUP($CR93,$AG$3:AK$8,AK$2,FALSE))),1,TRUE)</f>
        <v>#N/A</v>
      </c>
      <c r="AL93" s="96" t="e">
        <f>VLOOKUP($AG93,INDIRECT(CONCATENATE($CR93,"!",VLOOKUP($CR93,$AG$3:AL$8,AL$2,FALSE))),1,TRUE)</f>
        <v>#N/A</v>
      </c>
      <c r="AM93" s="96" t="e">
        <f>VLOOKUP($AG93,INDIRECT(CONCATENATE($CR93,"!",VLOOKUP($CR93,$AG$3:AM$8,AM$2,FALSE))),1,TRUE)</f>
        <v>#N/A</v>
      </c>
      <c r="AN93" s="96" t="e">
        <f>VLOOKUP($AG93,INDIRECT(CONCATENATE($CR93,"!",VLOOKUP($CR93,$AG$3:AN$8,AN$2,FALSE))),1,TRUE)</f>
        <v>#N/A</v>
      </c>
      <c r="AO93" s="96" t="e">
        <f>VLOOKUP($AG93,INDIRECT(CONCATENATE($CR93,"!",VLOOKUP($CR93,$AG$3:AO$8,AO$2,FALSE))),1,TRUE)</f>
        <v>#N/A</v>
      </c>
      <c r="AP93" s="96" t="e">
        <f>VLOOKUP($AG93,INDIRECT(CONCATENATE($CR93,"!",VLOOKUP($CR93,$AG$3:AP$8,AP$2,FALSE))),1,TRUE)</f>
        <v>#N/A</v>
      </c>
      <c r="AQ93" s="96" t="e">
        <f>VLOOKUP($AG93,INDIRECT(CONCATENATE($CR93,"!",VLOOKUP($CR93,$AG$3:AQ$8,AQ$2,FALSE))),1,TRUE)</f>
        <v>#N/A</v>
      </c>
      <c r="AR93" s="96" t="e">
        <f>VLOOKUP($AG93,INDIRECT(CONCATENATE($CR93,"!",VLOOKUP($CR93,$AG$3:AR$8,AR$2,FALSE))),1,TRUE)</f>
        <v>#N/A</v>
      </c>
      <c r="AS93" s="96" t="e">
        <f>VLOOKUP($AG93,INDIRECT(CONCATENATE($CR93,"!",VLOOKUP($CR93,$AG$3:AS$8,AS$2,FALSE))),1,TRUE)</f>
        <v>#N/A</v>
      </c>
      <c r="AT93" s="96" t="e">
        <f>VLOOKUP($AG93,INDIRECT(CONCATENATE($CR93,"!",VLOOKUP($CR93,$AG$3:AT$8,AT$2,FALSE))),1,TRUE)</f>
        <v>#N/A</v>
      </c>
      <c r="AU93" s="96"/>
      <c r="AV93" s="96"/>
      <c r="AW93" s="96"/>
      <c r="AX93" s="96"/>
      <c r="AY93" s="96"/>
      <c r="AZ93" s="96"/>
      <c r="BA93" s="62">
        <f t="shared" si="72"/>
        <v>1</v>
      </c>
      <c r="BB93" s="58">
        <f t="shared" si="72"/>
        <v>1</v>
      </c>
      <c r="BC93" s="58">
        <f t="shared" si="73"/>
        <v>1</v>
      </c>
      <c r="BD93" s="58">
        <f t="shared" si="73"/>
        <v>1</v>
      </c>
      <c r="BE93" s="58">
        <f t="shared" si="78"/>
        <v>1</v>
      </c>
      <c r="BF93" s="58">
        <f t="shared" si="79"/>
        <v>1</v>
      </c>
      <c r="BG93" s="58">
        <f t="shared" si="80"/>
        <v>1</v>
      </c>
      <c r="BH93" s="58">
        <f t="shared" si="74"/>
        <v>1</v>
      </c>
      <c r="BI93" s="58">
        <f t="shared" si="74"/>
        <v>1</v>
      </c>
      <c r="BJ93" s="58">
        <f t="shared" si="74"/>
        <v>1</v>
      </c>
      <c r="BK93" s="58">
        <f t="shared" ref="BH93:BM100" si="84">IF($V93="mA",0.001,IF($V93="µA",0.000001,IF($V93="kA",1000,1)))</f>
        <v>1</v>
      </c>
      <c r="BL93" s="58">
        <f t="shared" si="84"/>
        <v>1</v>
      </c>
      <c r="BM93" s="58">
        <f t="shared" si="84"/>
        <v>1</v>
      </c>
      <c r="BU93" s="55" t="e">
        <f>HLOOKUP(AE93,$BA$10:BT93,COUNTIF($AE$7:AE93,"&lt;&gt;"&amp;""),FALSE)</f>
        <v>#N/A</v>
      </c>
      <c r="BV93" s="58">
        <f t="shared" si="81"/>
        <v>1</v>
      </c>
      <c r="BW93" s="55" t="str">
        <f t="shared" si="82"/>
        <v/>
      </c>
      <c r="BX93" s="110" t="str">
        <f>IF(OR(AE93=$BB$10,AE93=$BD$10,AE93=$BK$10,AE93=$BL$10,AE93=$BM$10),VLOOKUP(BW93,INDIRECT(CONCATENATE(CR93,"!",HLOOKUP(AE93,$CU$10:CY93,CZ93,FALSE))),1,TRUE),"")</f>
        <v/>
      </c>
      <c r="BY93" s="96" t="e">
        <f t="shared" si="56"/>
        <v>#N/A</v>
      </c>
      <c r="BZ93" s="96" t="e">
        <f t="shared" si="57"/>
        <v>#N/A</v>
      </c>
      <c r="CA93" s="96" t="e">
        <f t="shared" si="58"/>
        <v>#N/A</v>
      </c>
      <c r="CB93" s="96" t="e">
        <f t="shared" si="59"/>
        <v>#N/A</v>
      </c>
      <c r="CC93" s="96" t="e">
        <f t="shared" si="60"/>
        <v>#VALUE!</v>
      </c>
      <c r="CD93" s="63">
        <f>Worksheet!K88</f>
        <v>0</v>
      </c>
      <c r="CE93" s="63">
        <f>Worksheet!L88</f>
        <v>0</v>
      </c>
      <c r="CF93" s="63">
        <f>Worksheet!M88</f>
        <v>0</v>
      </c>
      <c r="CG93" s="63">
        <f>Worksheet!N88</f>
        <v>0</v>
      </c>
      <c r="CH93" s="63">
        <f>Worksheet!O88</f>
        <v>0</v>
      </c>
      <c r="CI93" s="126" t="e">
        <f t="shared" si="61"/>
        <v>#VALUE!</v>
      </c>
      <c r="CJ93" s="126" t="e">
        <f t="shared" si="62"/>
        <v>#VALUE!</v>
      </c>
      <c r="CK93" s="126" t="e">
        <f t="shared" si="63"/>
        <v>#VALUE!</v>
      </c>
      <c r="CL93" s="126" t="e">
        <f t="shared" si="64"/>
        <v>#VALUE!</v>
      </c>
      <c r="CM93" s="126" t="e">
        <f t="shared" si="65"/>
        <v>#VALUE!</v>
      </c>
      <c r="CN93" s="96" t="e">
        <f t="shared" si="66"/>
        <v>#N/A</v>
      </c>
      <c r="CO93" s="97">
        <f>Worksheet!Q88</f>
        <v>0</v>
      </c>
      <c r="CP93" t="str">
        <f t="shared" si="67"/>
        <v>1</v>
      </c>
      <c r="CQ93" s="108" t="e">
        <f t="shared" si="68"/>
        <v>#N/A</v>
      </c>
      <c r="CR93" t="str">
        <f t="shared" si="83"/>
        <v>Standard1</v>
      </c>
      <c r="CT93" s="104" t="str">
        <f t="shared" si="69"/>
        <v>$B$4:$P$807</v>
      </c>
      <c r="CU93" s="96" t="str">
        <f>VLOOKUP($CR93,$CT$3:CU$8,2,FALSE)</f>
        <v>$I$189:$I$348</v>
      </c>
      <c r="CV93" s="96" t="str">
        <f>VLOOKUP($CR93,$CT$3:CV$8,3,FALSE)</f>
        <v>$I$349:$I$538</v>
      </c>
      <c r="CW93" s="96" t="str">
        <f>VLOOKUP($CR93,$CT$3:CW$8,4,FALSE)</f>
        <v>$I$539:$I$609</v>
      </c>
      <c r="CX93" s="96" t="str">
        <f>VLOOKUP($CR93,$CT$3:CX$8,5,FALSE)</f>
        <v>$I$610:$I$659</v>
      </c>
      <c r="CY93" s="96" t="str">
        <f>VLOOKUP($CR93,$CT$3:CY$8,6,FALSE)</f>
        <v>$I$660:$I$719</v>
      </c>
      <c r="CZ93">
        <f>COUNTIF($CU$10:CU93,"&lt;&gt;"&amp;"")</f>
        <v>84</v>
      </c>
      <c r="DB93" t="str">
        <f t="shared" si="70"/>
        <v/>
      </c>
      <c r="DC93" t="e">
        <f t="shared" si="71"/>
        <v>#N/A</v>
      </c>
    </row>
    <row r="94" spans="17:107" x14ac:dyDescent="0.25">
      <c r="Q94" s="58" t="e">
        <f t="shared" si="75"/>
        <v>#N/A</v>
      </c>
      <c r="R94" t="str">
        <f>IF(Worksheet!I89=$S$2,$S$2,IF(Worksheet!I89=$S$3,$S$3,$S$1))</f>
        <v>5502A</v>
      </c>
      <c r="S94" s="59" t="str">
        <f t="shared" si="76"/>
        <v>*</v>
      </c>
      <c r="T94" s="55" t="e">
        <f t="shared" si="50"/>
        <v>#N/A</v>
      </c>
      <c r="U94" s="60">
        <f>IF(Worksheet!S89="%",ABS(Worksheet!Z89),ABS(Worksheet!U89))</f>
        <v>0</v>
      </c>
      <c r="V94" s="127">
        <f>IF(Worksheet!S89="%",Worksheet!AA89,Worksheet!S89)</f>
        <v>0</v>
      </c>
      <c r="W94" s="60" t="str">
        <f>IF(Worksheet!S89="%","",IF(Worksheet!Z89&lt;&gt;"",Worksheet!Z89,""))</f>
        <v/>
      </c>
      <c r="X94" s="60" t="str">
        <f>IF(Worksheet!S89="%","",IF(Worksheet!AA89&lt;&gt;"",Worksheet!AA89,""))</f>
        <v/>
      </c>
      <c r="Y94" s="58" t="str">
        <f t="shared" si="51"/>
        <v/>
      </c>
      <c r="Z94" s="58" t="str">
        <f t="shared" si="52"/>
        <v>0</v>
      </c>
      <c r="AA94" s="58" t="str">
        <f t="shared" si="53"/>
        <v>DC</v>
      </c>
      <c r="AB94" s="58" t="str">
        <f t="shared" si="77"/>
        <v>DC0</v>
      </c>
      <c r="AC94" s="58" t="str">
        <f>IF(Worksheet!H89&lt;&gt;"",Worksheet!H89,"")</f>
        <v/>
      </c>
      <c r="AD94" s="58" t="str">
        <f t="shared" si="49"/>
        <v/>
      </c>
      <c r="AE94" s="109" t="str">
        <f t="shared" si="54"/>
        <v>DC0</v>
      </c>
      <c r="AF94" s="109" t="e">
        <f>HLOOKUP(AE94,$AH$10:AZ94,COUNTIF($AE$7:AE94,"&lt;&gt;"&amp;""),FALSE)</f>
        <v>#N/A</v>
      </c>
      <c r="AG94" s="66" t="e">
        <f t="shared" si="55"/>
        <v>#N/A</v>
      </c>
      <c r="AH94" s="96" t="e">
        <f>VLOOKUP($AG94,INDIRECT(CONCATENATE($CR94,"!",VLOOKUP($CR94,$AG$3:AH$8,AH$2,FALSE))),1,TRUE)</f>
        <v>#N/A</v>
      </c>
      <c r="AI94" s="96" t="e">
        <f>VLOOKUP($AG94,INDIRECT(CONCATENATE($CR94,"!",VLOOKUP($CR94,$AG$3:AI$8,AI$2,FALSE))),1,TRUE)</f>
        <v>#N/A</v>
      </c>
      <c r="AJ94" s="96" t="e">
        <f>VLOOKUP($AG94,INDIRECT(CONCATENATE($CR94,"!",VLOOKUP($CR94,$AG$3:AJ$8,AJ$2,FALSE))),1,TRUE)</f>
        <v>#N/A</v>
      </c>
      <c r="AK94" s="96" t="e">
        <f>VLOOKUP($AG94,INDIRECT(CONCATENATE($CR94,"!",VLOOKUP($CR94,$AG$3:AK$8,AK$2,FALSE))),1,TRUE)</f>
        <v>#N/A</v>
      </c>
      <c r="AL94" s="96" t="e">
        <f>VLOOKUP($AG94,INDIRECT(CONCATENATE($CR94,"!",VLOOKUP($CR94,$AG$3:AL$8,AL$2,FALSE))),1,TRUE)</f>
        <v>#N/A</v>
      </c>
      <c r="AM94" s="96" t="e">
        <f>VLOOKUP($AG94,INDIRECT(CONCATENATE($CR94,"!",VLOOKUP($CR94,$AG$3:AM$8,AM$2,FALSE))),1,TRUE)</f>
        <v>#N/A</v>
      </c>
      <c r="AN94" s="96" t="e">
        <f>VLOOKUP($AG94,INDIRECT(CONCATENATE($CR94,"!",VLOOKUP($CR94,$AG$3:AN$8,AN$2,FALSE))),1,TRUE)</f>
        <v>#N/A</v>
      </c>
      <c r="AO94" s="96" t="e">
        <f>VLOOKUP($AG94,INDIRECT(CONCATENATE($CR94,"!",VLOOKUP($CR94,$AG$3:AO$8,AO$2,FALSE))),1,TRUE)</f>
        <v>#N/A</v>
      </c>
      <c r="AP94" s="96" t="e">
        <f>VLOOKUP($AG94,INDIRECT(CONCATENATE($CR94,"!",VLOOKUP($CR94,$AG$3:AP$8,AP$2,FALSE))),1,TRUE)</f>
        <v>#N/A</v>
      </c>
      <c r="AQ94" s="96" t="e">
        <f>VLOOKUP($AG94,INDIRECT(CONCATENATE($CR94,"!",VLOOKUP($CR94,$AG$3:AQ$8,AQ$2,FALSE))),1,TRUE)</f>
        <v>#N/A</v>
      </c>
      <c r="AR94" s="96" t="e">
        <f>VLOOKUP($AG94,INDIRECT(CONCATENATE($CR94,"!",VLOOKUP($CR94,$AG$3:AR$8,AR$2,FALSE))),1,TRUE)</f>
        <v>#N/A</v>
      </c>
      <c r="AS94" s="96" t="e">
        <f>VLOOKUP($AG94,INDIRECT(CONCATENATE($CR94,"!",VLOOKUP($CR94,$AG$3:AS$8,AS$2,FALSE))),1,TRUE)</f>
        <v>#N/A</v>
      </c>
      <c r="AT94" s="96" t="e">
        <f>VLOOKUP($AG94,INDIRECT(CONCATENATE($CR94,"!",VLOOKUP($CR94,$AG$3:AT$8,AT$2,FALSE))),1,TRUE)</f>
        <v>#N/A</v>
      </c>
      <c r="AU94" s="96"/>
      <c r="AV94" s="96"/>
      <c r="AW94" s="96"/>
      <c r="AX94" s="96"/>
      <c r="AY94" s="96"/>
      <c r="AZ94" s="96"/>
      <c r="BA94" s="62">
        <f t="shared" si="72"/>
        <v>1</v>
      </c>
      <c r="BB94" s="58">
        <f t="shared" si="72"/>
        <v>1</v>
      </c>
      <c r="BC94" s="58">
        <f t="shared" si="73"/>
        <v>1</v>
      </c>
      <c r="BD94" s="58">
        <f t="shared" si="73"/>
        <v>1</v>
      </c>
      <c r="BE94" s="58">
        <f t="shared" si="78"/>
        <v>1</v>
      </c>
      <c r="BF94" s="58">
        <f t="shared" si="79"/>
        <v>1</v>
      </c>
      <c r="BG94" s="58">
        <f t="shared" si="80"/>
        <v>1</v>
      </c>
      <c r="BH94" s="58">
        <f t="shared" si="84"/>
        <v>1</v>
      </c>
      <c r="BI94" s="58">
        <f t="shared" si="84"/>
        <v>1</v>
      </c>
      <c r="BJ94" s="58">
        <f t="shared" si="84"/>
        <v>1</v>
      </c>
      <c r="BK94" s="58">
        <f t="shared" si="84"/>
        <v>1</v>
      </c>
      <c r="BL94" s="58">
        <f t="shared" si="84"/>
        <v>1</v>
      </c>
      <c r="BM94" s="58">
        <f t="shared" si="84"/>
        <v>1</v>
      </c>
      <c r="BU94" s="55" t="e">
        <f>HLOOKUP(AE94,$BA$10:BT94,COUNTIF($AE$7:AE94,"&lt;&gt;"&amp;""),FALSE)</f>
        <v>#N/A</v>
      </c>
      <c r="BV94" s="58">
        <f t="shared" si="81"/>
        <v>1</v>
      </c>
      <c r="BW94" s="55" t="str">
        <f t="shared" si="82"/>
        <v/>
      </c>
      <c r="BX94" s="110" t="str">
        <f>IF(OR(AE94=$BB$10,AE94=$BD$10,AE94=$BK$10,AE94=$BL$10,AE94=$BM$10),VLOOKUP(BW94,INDIRECT(CONCATENATE(CR94,"!",HLOOKUP(AE94,$CU$10:CY94,CZ94,FALSE))),1,TRUE),"")</f>
        <v/>
      </c>
      <c r="BY94" s="96" t="e">
        <f t="shared" si="56"/>
        <v>#N/A</v>
      </c>
      <c r="BZ94" s="96" t="e">
        <f t="shared" si="57"/>
        <v>#N/A</v>
      </c>
      <c r="CA94" s="96" t="e">
        <f t="shared" si="58"/>
        <v>#N/A</v>
      </c>
      <c r="CB94" s="96" t="e">
        <f t="shared" si="59"/>
        <v>#N/A</v>
      </c>
      <c r="CC94" s="96" t="e">
        <f t="shared" si="60"/>
        <v>#VALUE!</v>
      </c>
      <c r="CD94" s="63">
        <f>Worksheet!K89</f>
        <v>0</v>
      </c>
      <c r="CE94" s="63">
        <f>Worksheet!L89</f>
        <v>0</v>
      </c>
      <c r="CF94" s="63">
        <f>Worksheet!M89</f>
        <v>0</v>
      </c>
      <c r="CG94" s="63">
        <f>Worksheet!N89</f>
        <v>0</v>
      </c>
      <c r="CH94" s="63">
        <f>Worksheet!O89</f>
        <v>0</v>
      </c>
      <c r="CI94" s="126" t="e">
        <f t="shared" si="61"/>
        <v>#VALUE!</v>
      </c>
      <c r="CJ94" s="126" t="e">
        <f t="shared" si="62"/>
        <v>#VALUE!</v>
      </c>
      <c r="CK94" s="126" t="e">
        <f t="shared" si="63"/>
        <v>#VALUE!</v>
      </c>
      <c r="CL94" s="126" t="e">
        <f t="shared" si="64"/>
        <v>#VALUE!</v>
      </c>
      <c r="CM94" s="126" t="e">
        <f t="shared" si="65"/>
        <v>#VALUE!</v>
      </c>
      <c r="CN94" s="96" t="e">
        <f t="shared" si="66"/>
        <v>#N/A</v>
      </c>
      <c r="CO94" s="97">
        <f>Worksheet!Q89</f>
        <v>0</v>
      </c>
      <c r="CP94" t="str">
        <f t="shared" si="67"/>
        <v>1</v>
      </c>
      <c r="CQ94" s="108" t="e">
        <f t="shared" si="68"/>
        <v>#N/A</v>
      </c>
      <c r="CR94" t="str">
        <f t="shared" si="83"/>
        <v>Standard1</v>
      </c>
      <c r="CT94" s="104" t="str">
        <f t="shared" si="69"/>
        <v>$B$4:$P$807</v>
      </c>
      <c r="CU94" s="96" t="str">
        <f>VLOOKUP($CR94,$CT$3:CU$8,2,FALSE)</f>
        <v>$I$189:$I$348</v>
      </c>
      <c r="CV94" s="96" t="str">
        <f>VLOOKUP($CR94,$CT$3:CV$8,3,FALSE)</f>
        <v>$I$349:$I$538</v>
      </c>
      <c r="CW94" s="96" t="str">
        <f>VLOOKUP($CR94,$CT$3:CW$8,4,FALSE)</f>
        <v>$I$539:$I$609</v>
      </c>
      <c r="CX94" s="96" t="str">
        <f>VLOOKUP($CR94,$CT$3:CX$8,5,FALSE)</f>
        <v>$I$610:$I$659</v>
      </c>
      <c r="CY94" s="96" t="str">
        <f>VLOOKUP($CR94,$CT$3:CY$8,6,FALSE)</f>
        <v>$I$660:$I$719</v>
      </c>
      <c r="CZ94">
        <f>COUNTIF($CU$10:CU94,"&lt;&gt;"&amp;"")</f>
        <v>85</v>
      </c>
      <c r="DB94" t="str">
        <f t="shared" si="70"/>
        <v/>
      </c>
      <c r="DC94" t="e">
        <f t="shared" si="71"/>
        <v>#N/A</v>
      </c>
    </row>
    <row r="95" spans="17:107" x14ac:dyDescent="0.25">
      <c r="Q95" s="58" t="e">
        <f t="shared" si="75"/>
        <v>#N/A</v>
      </c>
      <c r="R95" t="str">
        <f>IF(Worksheet!I90=$S$2,$S$2,IF(Worksheet!I90=$S$3,$S$3,$S$1))</f>
        <v>5502A</v>
      </c>
      <c r="S95" s="59" t="str">
        <f t="shared" si="76"/>
        <v>*</v>
      </c>
      <c r="T95" s="55" t="e">
        <f t="shared" si="50"/>
        <v>#N/A</v>
      </c>
      <c r="U95" s="60">
        <f>IF(Worksheet!S90="%",ABS(Worksheet!Z90),ABS(Worksheet!U90))</f>
        <v>0</v>
      </c>
      <c r="V95" s="127">
        <f>IF(Worksheet!S90="%",Worksheet!AA90,Worksheet!S90)</f>
        <v>0</v>
      </c>
      <c r="W95" s="60" t="str">
        <f>IF(Worksheet!S90="%","",IF(Worksheet!Z90&lt;&gt;"",Worksheet!Z90,""))</f>
        <v/>
      </c>
      <c r="X95" s="60" t="str">
        <f>IF(Worksheet!S90="%","",IF(Worksheet!AA90&lt;&gt;"",Worksheet!AA90,""))</f>
        <v/>
      </c>
      <c r="Y95" s="58" t="str">
        <f t="shared" si="51"/>
        <v/>
      </c>
      <c r="Z95" s="58" t="str">
        <f t="shared" si="52"/>
        <v>0</v>
      </c>
      <c r="AA95" s="58" t="str">
        <f t="shared" si="53"/>
        <v>DC</v>
      </c>
      <c r="AB95" s="58" t="str">
        <f t="shared" si="77"/>
        <v>DC0</v>
      </c>
      <c r="AC95" s="58" t="str">
        <f>IF(Worksheet!H90&lt;&gt;"",Worksheet!H90,"")</f>
        <v/>
      </c>
      <c r="AD95" s="58" t="str">
        <f t="shared" si="49"/>
        <v/>
      </c>
      <c r="AE95" s="109" t="str">
        <f t="shared" si="54"/>
        <v>DC0</v>
      </c>
      <c r="AF95" s="109" t="e">
        <f>HLOOKUP(AE95,$AH$10:AZ95,COUNTIF($AE$7:AE95,"&lt;&gt;"&amp;""),FALSE)</f>
        <v>#N/A</v>
      </c>
      <c r="AG95" s="66" t="e">
        <f t="shared" si="55"/>
        <v>#N/A</v>
      </c>
      <c r="AH95" s="96" t="e">
        <f>VLOOKUP($AG95,INDIRECT(CONCATENATE($CR95,"!",VLOOKUP($CR95,$AG$3:AH$8,AH$2,FALSE))),1,TRUE)</f>
        <v>#N/A</v>
      </c>
      <c r="AI95" s="96" t="e">
        <f>VLOOKUP($AG95,INDIRECT(CONCATENATE($CR95,"!",VLOOKUP($CR95,$AG$3:AI$8,AI$2,FALSE))),1,TRUE)</f>
        <v>#N/A</v>
      </c>
      <c r="AJ95" s="96" t="e">
        <f>VLOOKUP($AG95,INDIRECT(CONCATENATE($CR95,"!",VLOOKUP($CR95,$AG$3:AJ$8,AJ$2,FALSE))),1,TRUE)</f>
        <v>#N/A</v>
      </c>
      <c r="AK95" s="96" t="e">
        <f>VLOOKUP($AG95,INDIRECT(CONCATENATE($CR95,"!",VLOOKUP($CR95,$AG$3:AK$8,AK$2,FALSE))),1,TRUE)</f>
        <v>#N/A</v>
      </c>
      <c r="AL95" s="96" t="e">
        <f>VLOOKUP($AG95,INDIRECT(CONCATENATE($CR95,"!",VLOOKUP($CR95,$AG$3:AL$8,AL$2,FALSE))),1,TRUE)</f>
        <v>#N/A</v>
      </c>
      <c r="AM95" s="96" t="e">
        <f>VLOOKUP($AG95,INDIRECT(CONCATENATE($CR95,"!",VLOOKUP($CR95,$AG$3:AM$8,AM$2,FALSE))),1,TRUE)</f>
        <v>#N/A</v>
      </c>
      <c r="AN95" s="96" t="e">
        <f>VLOOKUP($AG95,INDIRECT(CONCATENATE($CR95,"!",VLOOKUP($CR95,$AG$3:AN$8,AN$2,FALSE))),1,TRUE)</f>
        <v>#N/A</v>
      </c>
      <c r="AO95" s="96" t="e">
        <f>VLOOKUP($AG95,INDIRECT(CONCATENATE($CR95,"!",VLOOKUP($CR95,$AG$3:AO$8,AO$2,FALSE))),1,TRUE)</f>
        <v>#N/A</v>
      </c>
      <c r="AP95" s="96" t="e">
        <f>VLOOKUP($AG95,INDIRECT(CONCATENATE($CR95,"!",VLOOKUP($CR95,$AG$3:AP$8,AP$2,FALSE))),1,TRUE)</f>
        <v>#N/A</v>
      </c>
      <c r="AQ95" s="96" t="e">
        <f>VLOOKUP($AG95,INDIRECT(CONCATENATE($CR95,"!",VLOOKUP($CR95,$AG$3:AQ$8,AQ$2,FALSE))),1,TRUE)</f>
        <v>#N/A</v>
      </c>
      <c r="AR95" s="96" t="e">
        <f>VLOOKUP($AG95,INDIRECT(CONCATENATE($CR95,"!",VLOOKUP($CR95,$AG$3:AR$8,AR$2,FALSE))),1,TRUE)</f>
        <v>#N/A</v>
      </c>
      <c r="AS95" s="96" t="e">
        <f>VLOOKUP($AG95,INDIRECT(CONCATENATE($CR95,"!",VLOOKUP($CR95,$AG$3:AS$8,AS$2,FALSE))),1,TRUE)</f>
        <v>#N/A</v>
      </c>
      <c r="AT95" s="96" t="e">
        <f>VLOOKUP($AG95,INDIRECT(CONCATENATE($CR95,"!",VLOOKUP($CR95,$AG$3:AT$8,AT$2,FALSE))),1,TRUE)</f>
        <v>#N/A</v>
      </c>
      <c r="AU95" s="96"/>
      <c r="AV95" s="96"/>
      <c r="AW95" s="96"/>
      <c r="AX95" s="96"/>
      <c r="AY95" s="96"/>
      <c r="AZ95" s="96"/>
      <c r="BA95" s="62">
        <f t="shared" si="72"/>
        <v>1</v>
      </c>
      <c r="BB95" s="58">
        <f t="shared" si="72"/>
        <v>1</v>
      </c>
      <c r="BC95" s="58">
        <f t="shared" si="73"/>
        <v>1</v>
      </c>
      <c r="BD95" s="58">
        <f t="shared" si="73"/>
        <v>1</v>
      </c>
      <c r="BE95" s="58">
        <f t="shared" si="78"/>
        <v>1</v>
      </c>
      <c r="BF95" s="58">
        <f t="shared" si="79"/>
        <v>1</v>
      </c>
      <c r="BG95" s="58">
        <f t="shared" si="80"/>
        <v>1</v>
      </c>
      <c r="BH95" s="58">
        <f t="shared" si="84"/>
        <v>1</v>
      </c>
      <c r="BI95" s="58">
        <f t="shared" si="84"/>
        <v>1</v>
      </c>
      <c r="BJ95" s="58">
        <f t="shared" si="84"/>
        <v>1</v>
      </c>
      <c r="BK95" s="58">
        <f t="shared" si="84"/>
        <v>1</v>
      </c>
      <c r="BL95" s="58">
        <f t="shared" si="84"/>
        <v>1</v>
      </c>
      <c r="BM95" s="58">
        <f t="shared" si="84"/>
        <v>1</v>
      </c>
      <c r="BU95" s="55" t="e">
        <f>HLOOKUP(AE95,$BA$10:BT95,COUNTIF($AE$7:AE95,"&lt;&gt;"&amp;""),FALSE)</f>
        <v>#N/A</v>
      </c>
      <c r="BV95" s="58">
        <f t="shared" si="81"/>
        <v>1</v>
      </c>
      <c r="BW95" s="55" t="str">
        <f t="shared" si="82"/>
        <v/>
      </c>
      <c r="BX95" s="110" t="str">
        <f>IF(OR(AE95=$BB$10,AE95=$BD$10,AE95=$BK$10,AE95=$BL$10,AE95=$BM$10),VLOOKUP(BW95,INDIRECT(CONCATENATE(CR95,"!",HLOOKUP(AE95,$CU$10:CY95,CZ95,FALSE))),1,TRUE),"")</f>
        <v/>
      </c>
      <c r="BY95" s="96" t="e">
        <f t="shared" si="56"/>
        <v>#N/A</v>
      </c>
      <c r="BZ95" s="96" t="e">
        <f t="shared" si="57"/>
        <v>#N/A</v>
      </c>
      <c r="CA95" s="96" t="e">
        <f t="shared" si="58"/>
        <v>#N/A</v>
      </c>
      <c r="CB95" s="96" t="e">
        <f t="shared" si="59"/>
        <v>#N/A</v>
      </c>
      <c r="CC95" s="96" t="e">
        <f t="shared" si="60"/>
        <v>#VALUE!</v>
      </c>
      <c r="CD95" s="63">
        <f>Worksheet!K90</f>
        <v>0</v>
      </c>
      <c r="CE95" s="63">
        <f>Worksheet!L90</f>
        <v>0</v>
      </c>
      <c r="CF95" s="63">
        <f>Worksheet!M90</f>
        <v>0</v>
      </c>
      <c r="CG95" s="63">
        <f>Worksheet!N90</f>
        <v>0</v>
      </c>
      <c r="CH95" s="63">
        <f>Worksheet!O90</f>
        <v>0</v>
      </c>
      <c r="CI95" s="126" t="e">
        <f t="shared" si="61"/>
        <v>#VALUE!</v>
      </c>
      <c r="CJ95" s="126" t="e">
        <f t="shared" si="62"/>
        <v>#VALUE!</v>
      </c>
      <c r="CK95" s="126" t="e">
        <f t="shared" si="63"/>
        <v>#VALUE!</v>
      </c>
      <c r="CL95" s="126" t="e">
        <f t="shared" si="64"/>
        <v>#VALUE!</v>
      </c>
      <c r="CM95" s="126" t="e">
        <f t="shared" si="65"/>
        <v>#VALUE!</v>
      </c>
      <c r="CN95" s="96" t="e">
        <f t="shared" si="66"/>
        <v>#N/A</v>
      </c>
      <c r="CO95" s="97">
        <f>Worksheet!Q90</f>
        <v>0</v>
      </c>
      <c r="CP95" t="str">
        <f t="shared" si="67"/>
        <v>1</v>
      </c>
      <c r="CQ95" s="108" t="e">
        <f t="shared" si="68"/>
        <v>#N/A</v>
      </c>
      <c r="CR95" t="str">
        <f t="shared" si="83"/>
        <v>Standard1</v>
      </c>
      <c r="CT95" s="104" t="str">
        <f t="shared" si="69"/>
        <v>$B$4:$P$807</v>
      </c>
      <c r="CU95" s="96" t="str">
        <f>VLOOKUP($CR95,$CT$3:CU$8,2,FALSE)</f>
        <v>$I$189:$I$348</v>
      </c>
      <c r="CV95" s="96" t="str">
        <f>VLOOKUP($CR95,$CT$3:CV$8,3,FALSE)</f>
        <v>$I$349:$I$538</v>
      </c>
      <c r="CW95" s="96" t="str">
        <f>VLOOKUP($CR95,$CT$3:CW$8,4,FALSE)</f>
        <v>$I$539:$I$609</v>
      </c>
      <c r="CX95" s="96" t="str">
        <f>VLOOKUP($CR95,$CT$3:CX$8,5,FALSE)</f>
        <v>$I$610:$I$659</v>
      </c>
      <c r="CY95" s="96" t="str">
        <f>VLOOKUP($CR95,$CT$3:CY$8,6,FALSE)</f>
        <v>$I$660:$I$719</v>
      </c>
      <c r="CZ95">
        <f>COUNTIF($CU$10:CU95,"&lt;&gt;"&amp;"")</f>
        <v>86</v>
      </c>
      <c r="DB95" t="str">
        <f t="shared" si="70"/>
        <v/>
      </c>
      <c r="DC95" t="e">
        <f t="shared" si="71"/>
        <v>#N/A</v>
      </c>
    </row>
    <row r="96" spans="17:107" x14ac:dyDescent="0.25">
      <c r="Q96" s="58" t="e">
        <f t="shared" si="75"/>
        <v>#N/A</v>
      </c>
      <c r="R96" t="str">
        <f>IF(Worksheet!I91=$S$2,$S$2,IF(Worksheet!I91=$S$3,$S$3,$S$1))</f>
        <v>5502A</v>
      </c>
      <c r="S96" s="59" t="str">
        <f t="shared" si="76"/>
        <v>*</v>
      </c>
      <c r="T96" s="55" t="e">
        <f t="shared" si="50"/>
        <v>#N/A</v>
      </c>
      <c r="U96" s="60">
        <f>IF(Worksheet!S91="%",ABS(Worksheet!Z91),ABS(Worksheet!U91))</f>
        <v>0</v>
      </c>
      <c r="V96" s="127">
        <f>IF(Worksheet!S91="%",Worksheet!AA91,Worksheet!S91)</f>
        <v>0</v>
      </c>
      <c r="W96" s="60" t="str">
        <f>IF(Worksheet!S91="%","",IF(Worksheet!Z91&lt;&gt;"",Worksheet!Z91,""))</f>
        <v/>
      </c>
      <c r="X96" s="60" t="str">
        <f>IF(Worksheet!S91="%","",IF(Worksheet!AA91&lt;&gt;"",Worksheet!AA91,""))</f>
        <v/>
      </c>
      <c r="Y96" s="58" t="str">
        <f t="shared" si="51"/>
        <v/>
      </c>
      <c r="Z96" s="58" t="str">
        <f t="shared" si="52"/>
        <v>0</v>
      </c>
      <c r="AA96" s="58" t="str">
        <f t="shared" si="53"/>
        <v>DC</v>
      </c>
      <c r="AB96" s="58" t="str">
        <f t="shared" si="77"/>
        <v>DC0</v>
      </c>
      <c r="AC96" s="58" t="str">
        <f>IF(Worksheet!H91&lt;&gt;"",Worksheet!H91,"")</f>
        <v/>
      </c>
      <c r="AD96" s="58" t="str">
        <f t="shared" si="49"/>
        <v/>
      </c>
      <c r="AE96" s="109" t="str">
        <f t="shared" si="54"/>
        <v>DC0</v>
      </c>
      <c r="AF96" s="109" t="e">
        <f>HLOOKUP(AE96,$AH$10:AZ96,COUNTIF($AE$7:AE96,"&lt;&gt;"&amp;""),FALSE)</f>
        <v>#N/A</v>
      </c>
      <c r="AG96" s="66" t="e">
        <f t="shared" si="55"/>
        <v>#N/A</v>
      </c>
      <c r="AH96" s="96" t="e">
        <f>VLOOKUP($AG96,INDIRECT(CONCATENATE($CR96,"!",VLOOKUP($CR96,$AG$3:AH$8,AH$2,FALSE))),1,TRUE)</f>
        <v>#N/A</v>
      </c>
      <c r="AI96" s="96" t="e">
        <f>VLOOKUP($AG96,INDIRECT(CONCATENATE($CR96,"!",VLOOKUP($CR96,$AG$3:AI$8,AI$2,FALSE))),1,TRUE)</f>
        <v>#N/A</v>
      </c>
      <c r="AJ96" s="96" t="e">
        <f>VLOOKUP($AG96,INDIRECT(CONCATENATE($CR96,"!",VLOOKUP($CR96,$AG$3:AJ$8,AJ$2,FALSE))),1,TRUE)</f>
        <v>#N/A</v>
      </c>
      <c r="AK96" s="96" t="e">
        <f>VLOOKUP($AG96,INDIRECT(CONCATENATE($CR96,"!",VLOOKUP($CR96,$AG$3:AK$8,AK$2,FALSE))),1,TRUE)</f>
        <v>#N/A</v>
      </c>
      <c r="AL96" s="96" t="e">
        <f>VLOOKUP($AG96,INDIRECT(CONCATENATE($CR96,"!",VLOOKUP($CR96,$AG$3:AL$8,AL$2,FALSE))),1,TRUE)</f>
        <v>#N/A</v>
      </c>
      <c r="AM96" s="96" t="e">
        <f>VLOOKUP($AG96,INDIRECT(CONCATENATE($CR96,"!",VLOOKUP($CR96,$AG$3:AM$8,AM$2,FALSE))),1,TRUE)</f>
        <v>#N/A</v>
      </c>
      <c r="AN96" s="96" t="e">
        <f>VLOOKUP($AG96,INDIRECT(CONCATENATE($CR96,"!",VLOOKUP($CR96,$AG$3:AN$8,AN$2,FALSE))),1,TRUE)</f>
        <v>#N/A</v>
      </c>
      <c r="AO96" s="96" t="e">
        <f>VLOOKUP($AG96,INDIRECT(CONCATENATE($CR96,"!",VLOOKUP($CR96,$AG$3:AO$8,AO$2,FALSE))),1,TRUE)</f>
        <v>#N/A</v>
      </c>
      <c r="AP96" s="96" t="e">
        <f>VLOOKUP($AG96,INDIRECT(CONCATENATE($CR96,"!",VLOOKUP($CR96,$AG$3:AP$8,AP$2,FALSE))),1,TRUE)</f>
        <v>#N/A</v>
      </c>
      <c r="AQ96" s="96" t="e">
        <f>VLOOKUP($AG96,INDIRECT(CONCATENATE($CR96,"!",VLOOKUP($CR96,$AG$3:AQ$8,AQ$2,FALSE))),1,TRUE)</f>
        <v>#N/A</v>
      </c>
      <c r="AR96" s="96" t="e">
        <f>VLOOKUP($AG96,INDIRECT(CONCATENATE($CR96,"!",VLOOKUP($CR96,$AG$3:AR$8,AR$2,FALSE))),1,TRUE)</f>
        <v>#N/A</v>
      </c>
      <c r="AS96" s="96" t="e">
        <f>VLOOKUP($AG96,INDIRECT(CONCATENATE($CR96,"!",VLOOKUP($CR96,$AG$3:AS$8,AS$2,FALSE))),1,TRUE)</f>
        <v>#N/A</v>
      </c>
      <c r="AT96" s="96" t="e">
        <f>VLOOKUP($AG96,INDIRECT(CONCATENATE($CR96,"!",VLOOKUP($CR96,$AG$3:AT$8,AT$2,FALSE))),1,TRUE)</f>
        <v>#N/A</v>
      </c>
      <c r="AU96" s="96"/>
      <c r="AV96" s="96"/>
      <c r="AW96" s="96"/>
      <c r="AX96" s="96"/>
      <c r="AY96" s="96"/>
      <c r="AZ96" s="96"/>
      <c r="BA96" s="62">
        <f t="shared" si="72"/>
        <v>1</v>
      </c>
      <c r="BB96" s="58">
        <f t="shared" si="72"/>
        <v>1</v>
      </c>
      <c r="BC96" s="58">
        <f t="shared" si="73"/>
        <v>1</v>
      </c>
      <c r="BD96" s="58">
        <f t="shared" si="73"/>
        <v>1</v>
      </c>
      <c r="BE96" s="58">
        <f t="shared" si="78"/>
        <v>1</v>
      </c>
      <c r="BF96" s="58">
        <f t="shared" si="79"/>
        <v>1</v>
      </c>
      <c r="BG96" s="58">
        <f t="shared" si="80"/>
        <v>1</v>
      </c>
      <c r="BH96" s="58">
        <f t="shared" si="84"/>
        <v>1</v>
      </c>
      <c r="BI96" s="58">
        <f t="shared" si="84"/>
        <v>1</v>
      </c>
      <c r="BJ96" s="58">
        <f t="shared" si="84"/>
        <v>1</v>
      </c>
      <c r="BK96" s="58">
        <f t="shared" si="84"/>
        <v>1</v>
      </c>
      <c r="BL96" s="58">
        <f t="shared" si="84"/>
        <v>1</v>
      </c>
      <c r="BM96" s="58">
        <f t="shared" si="84"/>
        <v>1</v>
      </c>
      <c r="BU96" s="55" t="e">
        <f>HLOOKUP(AE96,$BA$10:BT96,COUNTIF($AE$7:AE96,"&lt;&gt;"&amp;""),FALSE)</f>
        <v>#N/A</v>
      </c>
      <c r="BV96" s="58">
        <f t="shared" si="81"/>
        <v>1</v>
      </c>
      <c r="BW96" s="55" t="str">
        <f t="shared" si="82"/>
        <v/>
      </c>
      <c r="BX96" s="110" t="str">
        <f>IF(OR(AE96=$BB$10,AE96=$BD$10,AE96=$BK$10,AE96=$BL$10,AE96=$BM$10),VLOOKUP(BW96,INDIRECT(CONCATENATE(CR96,"!",HLOOKUP(AE96,$CU$10:CY96,CZ96,FALSE))),1,TRUE),"")</f>
        <v/>
      </c>
      <c r="BY96" s="96" t="e">
        <f t="shared" si="56"/>
        <v>#N/A</v>
      </c>
      <c r="BZ96" s="96" t="e">
        <f t="shared" si="57"/>
        <v>#N/A</v>
      </c>
      <c r="CA96" s="96" t="e">
        <f t="shared" si="58"/>
        <v>#N/A</v>
      </c>
      <c r="CB96" s="96" t="e">
        <f t="shared" si="59"/>
        <v>#N/A</v>
      </c>
      <c r="CC96" s="96" t="e">
        <f t="shared" si="60"/>
        <v>#VALUE!</v>
      </c>
      <c r="CD96" s="63">
        <f>Worksheet!K91</f>
        <v>0</v>
      </c>
      <c r="CE96" s="63">
        <f>Worksheet!L91</f>
        <v>0</v>
      </c>
      <c r="CF96" s="63">
        <f>Worksheet!M91</f>
        <v>0</v>
      </c>
      <c r="CG96" s="63">
        <f>Worksheet!N91</f>
        <v>0</v>
      </c>
      <c r="CH96" s="63">
        <f>Worksheet!O91</f>
        <v>0</v>
      </c>
      <c r="CI96" s="126" t="e">
        <f t="shared" si="61"/>
        <v>#VALUE!</v>
      </c>
      <c r="CJ96" s="126" t="e">
        <f t="shared" si="62"/>
        <v>#VALUE!</v>
      </c>
      <c r="CK96" s="126" t="e">
        <f t="shared" si="63"/>
        <v>#VALUE!</v>
      </c>
      <c r="CL96" s="126" t="e">
        <f t="shared" si="64"/>
        <v>#VALUE!</v>
      </c>
      <c r="CM96" s="126" t="e">
        <f t="shared" si="65"/>
        <v>#VALUE!</v>
      </c>
      <c r="CN96" s="96" t="e">
        <f t="shared" si="66"/>
        <v>#N/A</v>
      </c>
      <c r="CO96" s="97">
        <f>Worksheet!Q91</f>
        <v>0</v>
      </c>
      <c r="CP96" t="str">
        <f t="shared" si="67"/>
        <v>1</v>
      </c>
      <c r="CQ96" s="108" t="e">
        <f t="shared" si="68"/>
        <v>#N/A</v>
      </c>
      <c r="CR96" t="str">
        <f t="shared" si="83"/>
        <v>Standard1</v>
      </c>
      <c r="CT96" s="104" t="str">
        <f t="shared" si="69"/>
        <v>$B$4:$P$807</v>
      </c>
      <c r="CU96" s="96" t="str">
        <f>VLOOKUP($CR96,$CT$3:CU$8,2,FALSE)</f>
        <v>$I$189:$I$348</v>
      </c>
      <c r="CV96" s="96" t="str">
        <f>VLOOKUP($CR96,$CT$3:CV$8,3,FALSE)</f>
        <v>$I$349:$I$538</v>
      </c>
      <c r="CW96" s="96" t="str">
        <f>VLOOKUP($CR96,$CT$3:CW$8,4,FALSE)</f>
        <v>$I$539:$I$609</v>
      </c>
      <c r="CX96" s="96" t="str">
        <f>VLOOKUP($CR96,$CT$3:CX$8,5,FALSE)</f>
        <v>$I$610:$I$659</v>
      </c>
      <c r="CY96" s="96" t="str">
        <f>VLOOKUP($CR96,$CT$3:CY$8,6,FALSE)</f>
        <v>$I$660:$I$719</v>
      </c>
      <c r="CZ96">
        <f>COUNTIF($CU$10:CU96,"&lt;&gt;"&amp;"")</f>
        <v>87</v>
      </c>
      <c r="DB96" t="str">
        <f t="shared" si="70"/>
        <v/>
      </c>
      <c r="DC96" t="e">
        <f t="shared" si="71"/>
        <v>#N/A</v>
      </c>
    </row>
    <row r="97" spans="17:107" x14ac:dyDescent="0.25">
      <c r="Q97" s="58" t="e">
        <f t="shared" si="75"/>
        <v>#N/A</v>
      </c>
      <c r="R97" t="str">
        <f>IF(Worksheet!I92=$S$2,$S$2,IF(Worksheet!I92=$S$3,$S$3,$S$1))</f>
        <v>5502A</v>
      </c>
      <c r="S97" s="59" t="str">
        <f t="shared" si="76"/>
        <v>*</v>
      </c>
      <c r="T97" s="55" t="e">
        <f t="shared" si="50"/>
        <v>#N/A</v>
      </c>
      <c r="U97" s="60">
        <f>IF(Worksheet!S92="%",ABS(Worksheet!Z92),ABS(Worksheet!U92))</f>
        <v>0</v>
      </c>
      <c r="V97" s="127">
        <f>IF(Worksheet!S92="%",Worksheet!AA92,Worksheet!S92)</f>
        <v>0</v>
      </c>
      <c r="W97" s="60" t="str">
        <f>IF(Worksheet!S92="%","",IF(Worksheet!Z92&lt;&gt;"",Worksheet!Z92,""))</f>
        <v/>
      </c>
      <c r="X97" s="60" t="str">
        <f>IF(Worksheet!S92="%","",IF(Worksheet!AA92&lt;&gt;"",Worksheet!AA92,""))</f>
        <v/>
      </c>
      <c r="Y97" s="58" t="str">
        <f t="shared" si="51"/>
        <v/>
      </c>
      <c r="Z97" s="58" t="str">
        <f t="shared" si="52"/>
        <v>0</v>
      </c>
      <c r="AA97" s="58" t="str">
        <f t="shared" si="53"/>
        <v>DC</v>
      </c>
      <c r="AB97" s="58" t="str">
        <f t="shared" si="77"/>
        <v>DC0</v>
      </c>
      <c r="AC97" s="58" t="str">
        <f>IF(Worksheet!H92&lt;&gt;"",Worksheet!H92,"")</f>
        <v/>
      </c>
      <c r="AD97" s="58" t="str">
        <f t="shared" si="49"/>
        <v/>
      </c>
      <c r="AE97" s="109" t="str">
        <f t="shared" si="54"/>
        <v>DC0</v>
      </c>
      <c r="AF97" s="109" t="e">
        <f>HLOOKUP(AE97,$AH$10:AZ97,COUNTIF($AE$7:AE97,"&lt;&gt;"&amp;""),FALSE)</f>
        <v>#N/A</v>
      </c>
      <c r="AG97" s="66" t="e">
        <f t="shared" si="55"/>
        <v>#N/A</v>
      </c>
      <c r="AH97" s="96" t="e">
        <f>VLOOKUP($AG97,INDIRECT(CONCATENATE($CR97,"!",VLOOKUP($CR97,$AG$3:AH$8,AH$2,FALSE))),1,TRUE)</f>
        <v>#N/A</v>
      </c>
      <c r="AI97" s="96" t="e">
        <f>VLOOKUP($AG97,INDIRECT(CONCATENATE($CR97,"!",VLOOKUP($CR97,$AG$3:AI$8,AI$2,FALSE))),1,TRUE)</f>
        <v>#N/A</v>
      </c>
      <c r="AJ97" s="96" t="e">
        <f>VLOOKUP($AG97,INDIRECT(CONCATENATE($CR97,"!",VLOOKUP($CR97,$AG$3:AJ$8,AJ$2,FALSE))),1,TRUE)</f>
        <v>#N/A</v>
      </c>
      <c r="AK97" s="96" t="e">
        <f>VLOOKUP($AG97,INDIRECT(CONCATENATE($CR97,"!",VLOOKUP($CR97,$AG$3:AK$8,AK$2,FALSE))),1,TRUE)</f>
        <v>#N/A</v>
      </c>
      <c r="AL97" s="96" t="e">
        <f>VLOOKUP($AG97,INDIRECT(CONCATENATE($CR97,"!",VLOOKUP($CR97,$AG$3:AL$8,AL$2,FALSE))),1,TRUE)</f>
        <v>#N/A</v>
      </c>
      <c r="AM97" s="96" t="e">
        <f>VLOOKUP($AG97,INDIRECT(CONCATENATE($CR97,"!",VLOOKUP($CR97,$AG$3:AM$8,AM$2,FALSE))),1,TRUE)</f>
        <v>#N/A</v>
      </c>
      <c r="AN97" s="96" t="e">
        <f>VLOOKUP($AG97,INDIRECT(CONCATENATE($CR97,"!",VLOOKUP($CR97,$AG$3:AN$8,AN$2,FALSE))),1,TRUE)</f>
        <v>#N/A</v>
      </c>
      <c r="AO97" s="96" t="e">
        <f>VLOOKUP($AG97,INDIRECT(CONCATENATE($CR97,"!",VLOOKUP($CR97,$AG$3:AO$8,AO$2,FALSE))),1,TRUE)</f>
        <v>#N/A</v>
      </c>
      <c r="AP97" s="96" t="e">
        <f>VLOOKUP($AG97,INDIRECT(CONCATENATE($CR97,"!",VLOOKUP($CR97,$AG$3:AP$8,AP$2,FALSE))),1,TRUE)</f>
        <v>#N/A</v>
      </c>
      <c r="AQ97" s="96" t="e">
        <f>VLOOKUP($AG97,INDIRECT(CONCATENATE($CR97,"!",VLOOKUP($CR97,$AG$3:AQ$8,AQ$2,FALSE))),1,TRUE)</f>
        <v>#N/A</v>
      </c>
      <c r="AR97" s="96" t="e">
        <f>VLOOKUP($AG97,INDIRECT(CONCATENATE($CR97,"!",VLOOKUP($CR97,$AG$3:AR$8,AR$2,FALSE))),1,TRUE)</f>
        <v>#N/A</v>
      </c>
      <c r="AS97" s="96" t="e">
        <f>VLOOKUP($AG97,INDIRECT(CONCATENATE($CR97,"!",VLOOKUP($CR97,$AG$3:AS$8,AS$2,FALSE))),1,TRUE)</f>
        <v>#N/A</v>
      </c>
      <c r="AT97" s="96" t="e">
        <f>VLOOKUP($AG97,INDIRECT(CONCATENATE($CR97,"!",VLOOKUP($CR97,$AG$3:AT$8,AT$2,FALSE))),1,TRUE)</f>
        <v>#N/A</v>
      </c>
      <c r="AU97" s="96"/>
      <c r="AV97" s="96"/>
      <c r="AW97" s="96"/>
      <c r="AX97" s="96"/>
      <c r="AY97" s="96"/>
      <c r="AZ97" s="96"/>
      <c r="BA97" s="62">
        <f t="shared" si="72"/>
        <v>1</v>
      </c>
      <c r="BB97" s="58">
        <f t="shared" si="72"/>
        <v>1</v>
      </c>
      <c r="BC97" s="58">
        <f t="shared" si="73"/>
        <v>1</v>
      </c>
      <c r="BD97" s="58">
        <f t="shared" si="73"/>
        <v>1</v>
      </c>
      <c r="BE97" s="58">
        <f t="shared" si="78"/>
        <v>1</v>
      </c>
      <c r="BF97" s="58">
        <f t="shared" si="79"/>
        <v>1</v>
      </c>
      <c r="BG97" s="58">
        <f t="shared" si="80"/>
        <v>1</v>
      </c>
      <c r="BH97" s="58">
        <f t="shared" si="84"/>
        <v>1</v>
      </c>
      <c r="BI97" s="58">
        <f t="shared" si="84"/>
        <v>1</v>
      </c>
      <c r="BJ97" s="58">
        <f t="shared" si="84"/>
        <v>1</v>
      </c>
      <c r="BK97" s="58">
        <f t="shared" si="84"/>
        <v>1</v>
      </c>
      <c r="BL97" s="58">
        <f t="shared" si="84"/>
        <v>1</v>
      </c>
      <c r="BM97" s="58">
        <f t="shared" si="84"/>
        <v>1</v>
      </c>
      <c r="BU97" s="55" t="e">
        <f>HLOOKUP(AE97,$BA$10:BT97,COUNTIF($AE$7:AE97,"&lt;&gt;"&amp;""),FALSE)</f>
        <v>#N/A</v>
      </c>
      <c r="BV97" s="58">
        <f t="shared" si="81"/>
        <v>1</v>
      </c>
      <c r="BW97" s="55" t="str">
        <f t="shared" si="82"/>
        <v/>
      </c>
      <c r="BX97" s="110" t="str">
        <f>IF(OR(AE97=$BB$10,AE97=$BD$10,AE97=$BK$10,AE97=$BL$10,AE97=$BM$10),VLOOKUP(BW97,INDIRECT(CONCATENATE(CR97,"!",HLOOKUP(AE97,$CU$10:CY97,CZ97,FALSE))),1,TRUE),"")</f>
        <v/>
      </c>
      <c r="BY97" s="96" t="e">
        <f t="shared" si="56"/>
        <v>#N/A</v>
      </c>
      <c r="BZ97" s="96" t="e">
        <f t="shared" si="57"/>
        <v>#N/A</v>
      </c>
      <c r="CA97" s="96" t="e">
        <f t="shared" si="58"/>
        <v>#N/A</v>
      </c>
      <c r="CB97" s="96" t="e">
        <f t="shared" si="59"/>
        <v>#N/A</v>
      </c>
      <c r="CC97" s="96" t="e">
        <f t="shared" si="60"/>
        <v>#VALUE!</v>
      </c>
      <c r="CD97" s="63">
        <f>Worksheet!K92</f>
        <v>0</v>
      </c>
      <c r="CE97" s="63">
        <f>Worksheet!L92</f>
        <v>0</v>
      </c>
      <c r="CF97" s="63">
        <f>Worksheet!M92</f>
        <v>0</v>
      </c>
      <c r="CG97" s="63">
        <f>Worksheet!N92</f>
        <v>0</v>
      </c>
      <c r="CH97" s="63">
        <f>Worksheet!O92</f>
        <v>0</v>
      </c>
      <c r="CI97" s="126" t="e">
        <f t="shared" si="61"/>
        <v>#VALUE!</v>
      </c>
      <c r="CJ97" s="126" t="e">
        <f t="shared" si="62"/>
        <v>#VALUE!</v>
      </c>
      <c r="CK97" s="126" t="e">
        <f t="shared" si="63"/>
        <v>#VALUE!</v>
      </c>
      <c r="CL97" s="126" t="e">
        <f t="shared" si="64"/>
        <v>#VALUE!</v>
      </c>
      <c r="CM97" s="126" t="e">
        <f t="shared" si="65"/>
        <v>#VALUE!</v>
      </c>
      <c r="CN97" s="96" t="e">
        <f t="shared" si="66"/>
        <v>#N/A</v>
      </c>
      <c r="CO97" s="97">
        <f>Worksheet!Q92</f>
        <v>0</v>
      </c>
      <c r="CP97" t="str">
        <f t="shared" si="67"/>
        <v>1</v>
      </c>
      <c r="CQ97" s="108" t="e">
        <f t="shared" si="68"/>
        <v>#N/A</v>
      </c>
      <c r="CR97" t="str">
        <f t="shared" si="83"/>
        <v>Standard1</v>
      </c>
      <c r="CT97" s="104" t="str">
        <f t="shared" si="69"/>
        <v>$B$4:$P$807</v>
      </c>
      <c r="CU97" s="96" t="str">
        <f>VLOOKUP($CR97,$CT$3:CU$8,2,FALSE)</f>
        <v>$I$189:$I$348</v>
      </c>
      <c r="CV97" s="96" t="str">
        <f>VLOOKUP($CR97,$CT$3:CV$8,3,FALSE)</f>
        <v>$I$349:$I$538</v>
      </c>
      <c r="CW97" s="96" t="str">
        <f>VLOOKUP($CR97,$CT$3:CW$8,4,FALSE)</f>
        <v>$I$539:$I$609</v>
      </c>
      <c r="CX97" s="96" t="str">
        <f>VLOOKUP($CR97,$CT$3:CX$8,5,FALSE)</f>
        <v>$I$610:$I$659</v>
      </c>
      <c r="CY97" s="96" t="str">
        <f>VLOOKUP($CR97,$CT$3:CY$8,6,FALSE)</f>
        <v>$I$660:$I$719</v>
      </c>
      <c r="CZ97">
        <f>COUNTIF($CU$10:CU97,"&lt;&gt;"&amp;"")</f>
        <v>88</v>
      </c>
      <c r="DB97" t="str">
        <f t="shared" si="70"/>
        <v/>
      </c>
      <c r="DC97" t="e">
        <f t="shared" si="71"/>
        <v>#N/A</v>
      </c>
    </row>
    <row r="98" spans="17:107" x14ac:dyDescent="0.25">
      <c r="Q98" s="58" t="e">
        <f t="shared" si="75"/>
        <v>#N/A</v>
      </c>
      <c r="R98" t="str">
        <f>IF(Worksheet!I93=$S$2,$S$2,IF(Worksheet!I93=$S$3,$S$3,$S$1))</f>
        <v>5502A</v>
      </c>
      <c r="S98" s="59" t="str">
        <f t="shared" si="76"/>
        <v>*</v>
      </c>
      <c r="T98" s="55" t="e">
        <f t="shared" si="50"/>
        <v>#N/A</v>
      </c>
      <c r="U98" s="60">
        <f>IF(Worksheet!S93="%",ABS(Worksheet!Z93),ABS(Worksheet!U93))</f>
        <v>0</v>
      </c>
      <c r="V98" s="127">
        <f>IF(Worksheet!S93="%",Worksheet!AA93,Worksheet!S93)</f>
        <v>0</v>
      </c>
      <c r="W98" s="60" t="str">
        <f>IF(Worksheet!S93="%","",IF(Worksheet!Z93&lt;&gt;"",Worksheet!Z93,""))</f>
        <v/>
      </c>
      <c r="X98" s="60" t="str">
        <f>IF(Worksheet!S93="%","",IF(Worksheet!AA93&lt;&gt;"",Worksheet!AA93,""))</f>
        <v/>
      </c>
      <c r="Y98" s="58" t="str">
        <f t="shared" si="51"/>
        <v/>
      </c>
      <c r="Z98" s="58" t="str">
        <f t="shared" si="52"/>
        <v>0</v>
      </c>
      <c r="AA98" s="58" t="str">
        <f t="shared" si="53"/>
        <v>DC</v>
      </c>
      <c r="AB98" s="58" t="str">
        <f t="shared" si="77"/>
        <v>DC0</v>
      </c>
      <c r="AC98" s="58" t="str">
        <f>IF(Worksheet!H93&lt;&gt;"",Worksheet!H93,"")</f>
        <v/>
      </c>
      <c r="AD98" s="58" t="str">
        <f t="shared" si="49"/>
        <v/>
      </c>
      <c r="AE98" s="109" t="str">
        <f t="shared" si="54"/>
        <v>DC0</v>
      </c>
      <c r="AF98" s="109" t="e">
        <f>HLOOKUP(AE98,$AH$10:AZ98,COUNTIF($AE$7:AE98,"&lt;&gt;"&amp;""),FALSE)</f>
        <v>#N/A</v>
      </c>
      <c r="AG98" s="66" t="e">
        <f t="shared" si="55"/>
        <v>#N/A</v>
      </c>
      <c r="AH98" s="96" t="e">
        <f>VLOOKUP($AG98,INDIRECT(CONCATENATE($CR98,"!",VLOOKUP($CR98,$AG$3:AH$8,AH$2,FALSE))),1,TRUE)</f>
        <v>#N/A</v>
      </c>
      <c r="AI98" s="96" t="e">
        <f>VLOOKUP($AG98,INDIRECT(CONCATENATE($CR98,"!",VLOOKUP($CR98,$AG$3:AI$8,AI$2,FALSE))),1,TRUE)</f>
        <v>#N/A</v>
      </c>
      <c r="AJ98" s="96" t="e">
        <f>VLOOKUP($AG98,INDIRECT(CONCATENATE($CR98,"!",VLOOKUP($CR98,$AG$3:AJ$8,AJ$2,FALSE))),1,TRUE)</f>
        <v>#N/A</v>
      </c>
      <c r="AK98" s="96" t="e">
        <f>VLOOKUP($AG98,INDIRECT(CONCATENATE($CR98,"!",VLOOKUP($CR98,$AG$3:AK$8,AK$2,FALSE))),1,TRUE)</f>
        <v>#N/A</v>
      </c>
      <c r="AL98" s="96" t="e">
        <f>VLOOKUP($AG98,INDIRECT(CONCATENATE($CR98,"!",VLOOKUP($CR98,$AG$3:AL$8,AL$2,FALSE))),1,TRUE)</f>
        <v>#N/A</v>
      </c>
      <c r="AM98" s="96" t="e">
        <f>VLOOKUP($AG98,INDIRECT(CONCATENATE($CR98,"!",VLOOKUP($CR98,$AG$3:AM$8,AM$2,FALSE))),1,TRUE)</f>
        <v>#N/A</v>
      </c>
      <c r="AN98" s="96" t="e">
        <f>VLOOKUP($AG98,INDIRECT(CONCATENATE($CR98,"!",VLOOKUP($CR98,$AG$3:AN$8,AN$2,FALSE))),1,TRUE)</f>
        <v>#N/A</v>
      </c>
      <c r="AO98" s="96" t="e">
        <f>VLOOKUP($AG98,INDIRECT(CONCATENATE($CR98,"!",VLOOKUP($CR98,$AG$3:AO$8,AO$2,FALSE))),1,TRUE)</f>
        <v>#N/A</v>
      </c>
      <c r="AP98" s="96" t="e">
        <f>VLOOKUP($AG98,INDIRECT(CONCATENATE($CR98,"!",VLOOKUP($CR98,$AG$3:AP$8,AP$2,FALSE))),1,TRUE)</f>
        <v>#N/A</v>
      </c>
      <c r="AQ98" s="96" t="e">
        <f>VLOOKUP($AG98,INDIRECT(CONCATENATE($CR98,"!",VLOOKUP($CR98,$AG$3:AQ$8,AQ$2,FALSE))),1,TRUE)</f>
        <v>#N/A</v>
      </c>
      <c r="AR98" s="96" t="e">
        <f>VLOOKUP($AG98,INDIRECT(CONCATENATE($CR98,"!",VLOOKUP($CR98,$AG$3:AR$8,AR$2,FALSE))),1,TRUE)</f>
        <v>#N/A</v>
      </c>
      <c r="AS98" s="96" t="e">
        <f>VLOOKUP($AG98,INDIRECT(CONCATENATE($CR98,"!",VLOOKUP($CR98,$AG$3:AS$8,AS$2,FALSE))),1,TRUE)</f>
        <v>#N/A</v>
      </c>
      <c r="AT98" s="96" t="e">
        <f>VLOOKUP($AG98,INDIRECT(CONCATENATE($CR98,"!",VLOOKUP($CR98,$AG$3:AT$8,AT$2,FALSE))),1,TRUE)</f>
        <v>#N/A</v>
      </c>
      <c r="AU98" s="96"/>
      <c r="AV98" s="96"/>
      <c r="AW98" s="96"/>
      <c r="AX98" s="96"/>
      <c r="AY98" s="96"/>
      <c r="AZ98" s="96"/>
      <c r="BA98" s="62">
        <f t="shared" si="72"/>
        <v>1</v>
      </c>
      <c r="BB98" s="58">
        <f t="shared" si="72"/>
        <v>1</v>
      </c>
      <c r="BC98" s="58">
        <f t="shared" si="73"/>
        <v>1</v>
      </c>
      <c r="BD98" s="58">
        <f t="shared" si="73"/>
        <v>1</v>
      </c>
      <c r="BE98" s="58">
        <f t="shared" si="78"/>
        <v>1</v>
      </c>
      <c r="BF98" s="58">
        <f t="shared" si="79"/>
        <v>1</v>
      </c>
      <c r="BG98" s="58">
        <f t="shared" si="80"/>
        <v>1</v>
      </c>
      <c r="BH98" s="58">
        <f t="shared" si="84"/>
        <v>1</v>
      </c>
      <c r="BI98" s="58">
        <f t="shared" si="84"/>
        <v>1</v>
      </c>
      <c r="BJ98" s="58">
        <f t="shared" si="84"/>
        <v>1</v>
      </c>
      <c r="BK98" s="58">
        <f t="shared" si="84"/>
        <v>1</v>
      </c>
      <c r="BL98" s="58">
        <f t="shared" si="84"/>
        <v>1</v>
      </c>
      <c r="BM98" s="58">
        <f t="shared" si="84"/>
        <v>1</v>
      </c>
      <c r="BU98" s="55" t="e">
        <f>HLOOKUP(AE98,$BA$10:BT98,COUNTIF($AE$7:AE98,"&lt;&gt;"&amp;""),FALSE)</f>
        <v>#N/A</v>
      </c>
      <c r="BV98" s="58">
        <f t="shared" si="81"/>
        <v>1</v>
      </c>
      <c r="BW98" s="55" t="str">
        <f t="shared" si="82"/>
        <v/>
      </c>
      <c r="BX98" s="110" t="str">
        <f>IF(OR(AE98=$BB$10,AE98=$BD$10,AE98=$BK$10,AE98=$BL$10,AE98=$BM$10),VLOOKUP(BW98,INDIRECT(CONCATENATE(CR98,"!",HLOOKUP(AE98,$CU$10:CY98,CZ98,FALSE))),1,TRUE),"")</f>
        <v/>
      </c>
      <c r="BY98" s="96" t="e">
        <f t="shared" si="56"/>
        <v>#N/A</v>
      </c>
      <c r="BZ98" s="96" t="e">
        <f t="shared" si="57"/>
        <v>#N/A</v>
      </c>
      <c r="CA98" s="96" t="e">
        <f t="shared" si="58"/>
        <v>#N/A</v>
      </c>
      <c r="CB98" s="96" t="e">
        <f t="shared" si="59"/>
        <v>#N/A</v>
      </c>
      <c r="CC98" s="96" t="e">
        <f t="shared" si="60"/>
        <v>#VALUE!</v>
      </c>
      <c r="CD98" s="63">
        <f>Worksheet!K93</f>
        <v>0</v>
      </c>
      <c r="CE98" s="63">
        <f>Worksheet!L93</f>
        <v>0</v>
      </c>
      <c r="CF98" s="63">
        <f>Worksheet!M93</f>
        <v>0</v>
      </c>
      <c r="CG98" s="63">
        <f>Worksheet!N93</f>
        <v>0</v>
      </c>
      <c r="CH98" s="63">
        <f>Worksheet!O93</f>
        <v>0</v>
      </c>
      <c r="CI98" s="126" t="e">
        <f t="shared" si="61"/>
        <v>#VALUE!</v>
      </c>
      <c r="CJ98" s="126" t="e">
        <f t="shared" si="62"/>
        <v>#VALUE!</v>
      </c>
      <c r="CK98" s="126" t="e">
        <f t="shared" si="63"/>
        <v>#VALUE!</v>
      </c>
      <c r="CL98" s="126" t="e">
        <f t="shared" si="64"/>
        <v>#VALUE!</v>
      </c>
      <c r="CM98" s="126" t="e">
        <f t="shared" si="65"/>
        <v>#VALUE!</v>
      </c>
      <c r="CN98" s="96" t="e">
        <f t="shared" si="66"/>
        <v>#N/A</v>
      </c>
      <c r="CO98" s="97">
        <f>Worksheet!Q93</f>
        <v>0</v>
      </c>
      <c r="CP98" t="str">
        <f t="shared" si="67"/>
        <v>1</v>
      </c>
      <c r="CQ98" s="108" t="e">
        <f t="shared" si="68"/>
        <v>#N/A</v>
      </c>
      <c r="CR98" t="str">
        <f t="shared" si="83"/>
        <v>Standard1</v>
      </c>
      <c r="CT98" s="104" t="str">
        <f t="shared" si="69"/>
        <v>$B$4:$P$807</v>
      </c>
      <c r="CU98" s="96" t="str">
        <f>VLOOKUP($CR98,$CT$3:CU$8,2,FALSE)</f>
        <v>$I$189:$I$348</v>
      </c>
      <c r="CV98" s="96" t="str">
        <f>VLOOKUP($CR98,$CT$3:CV$8,3,FALSE)</f>
        <v>$I$349:$I$538</v>
      </c>
      <c r="CW98" s="96" t="str">
        <f>VLOOKUP($CR98,$CT$3:CW$8,4,FALSE)</f>
        <v>$I$539:$I$609</v>
      </c>
      <c r="CX98" s="96" t="str">
        <f>VLOOKUP($CR98,$CT$3:CX$8,5,FALSE)</f>
        <v>$I$610:$I$659</v>
      </c>
      <c r="CY98" s="96" t="str">
        <f>VLOOKUP($CR98,$CT$3:CY$8,6,FALSE)</f>
        <v>$I$660:$I$719</v>
      </c>
      <c r="CZ98">
        <f>COUNTIF($CU$10:CU98,"&lt;&gt;"&amp;"")</f>
        <v>89</v>
      </c>
      <c r="DB98" t="str">
        <f t="shared" si="70"/>
        <v/>
      </c>
      <c r="DC98" t="e">
        <f t="shared" si="71"/>
        <v>#N/A</v>
      </c>
    </row>
    <row r="99" spans="17:107" x14ac:dyDescent="0.25">
      <c r="Q99" s="58" t="e">
        <f t="shared" si="75"/>
        <v>#N/A</v>
      </c>
      <c r="R99" t="str">
        <f>IF(Worksheet!I94=$S$2,$S$2,IF(Worksheet!I94=$S$3,$S$3,$S$1))</f>
        <v>5502A</v>
      </c>
      <c r="S99" s="59" t="str">
        <f t="shared" si="76"/>
        <v>*</v>
      </c>
      <c r="T99" s="55" t="e">
        <f t="shared" si="50"/>
        <v>#N/A</v>
      </c>
      <c r="U99" s="60">
        <f>IF(Worksheet!S94="%",ABS(Worksheet!Z94),ABS(Worksheet!U94))</f>
        <v>0</v>
      </c>
      <c r="V99" s="127">
        <f>IF(Worksheet!S94="%",Worksheet!AA94,Worksheet!S94)</f>
        <v>0</v>
      </c>
      <c r="W99" s="60" t="str">
        <f>IF(Worksheet!S94="%","",IF(Worksheet!Z94&lt;&gt;"",Worksheet!Z94,""))</f>
        <v/>
      </c>
      <c r="X99" s="60" t="str">
        <f>IF(Worksheet!S94="%","",IF(Worksheet!AA94&lt;&gt;"",Worksheet!AA94,""))</f>
        <v/>
      </c>
      <c r="Y99" s="58" t="str">
        <f t="shared" si="51"/>
        <v/>
      </c>
      <c r="Z99" s="58" t="str">
        <f t="shared" si="52"/>
        <v>0</v>
      </c>
      <c r="AA99" s="58" t="str">
        <f t="shared" si="53"/>
        <v>DC</v>
      </c>
      <c r="AB99" s="58" t="str">
        <f t="shared" si="77"/>
        <v>DC0</v>
      </c>
      <c r="AC99" s="58" t="str">
        <f>IF(Worksheet!H94&lt;&gt;"",Worksheet!H94,"")</f>
        <v/>
      </c>
      <c r="AD99" s="58" t="str">
        <f t="shared" si="49"/>
        <v/>
      </c>
      <c r="AE99" s="109" t="str">
        <f t="shared" si="54"/>
        <v>DC0</v>
      </c>
      <c r="AF99" s="109" t="e">
        <f>HLOOKUP(AE99,$AH$10:AZ99,COUNTIF($AE$7:AE99,"&lt;&gt;"&amp;""),FALSE)</f>
        <v>#N/A</v>
      </c>
      <c r="AG99" s="66" t="e">
        <f t="shared" si="55"/>
        <v>#N/A</v>
      </c>
      <c r="AH99" s="96" t="e">
        <f>VLOOKUP($AG99,INDIRECT(CONCATENATE($CR99,"!",VLOOKUP($CR99,$AG$3:AH$8,AH$2,FALSE))),1,TRUE)</f>
        <v>#N/A</v>
      </c>
      <c r="AI99" s="96" t="e">
        <f>VLOOKUP($AG99,INDIRECT(CONCATENATE($CR99,"!",VLOOKUP($CR99,$AG$3:AI$8,AI$2,FALSE))),1,TRUE)</f>
        <v>#N/A</v>
      </c>
      <c r="AJ99" s="96" t="e">
        <f>VLOOKUP($AG99,INDIRECT(CONCATENATE($CR99,"!",VLOOKUP($CR99,$AG$3:AJ$8,AJ$2,FALSE))),1,TRUE)</f>
        <v>#N/A</v>
      </c>
      <c r="AK99" s="96" t="e">
        <f>VLOOKUP($AG99,INDIRECT(CONCATENATE($CR99,"!",VLOOKUP($CR99,$AG$3:AK$8,AK$2,FALSE))),1,TRUE)</f>
        <v>#N/A</v>
      </c>
      <c r="AL99" s="96" t="e">
        <f>VLOOKUP($AG99,INDIRECT(CONCATENATE($CR99,"!",VLOOKUP($CR99,$AG$3:AL$8,AL$2,FALSE))),1,TRUE)</f>
        <v>#N/A</v>
      </c>
      <c r="AM99" s="96" t="e">
        <f>VLOOKUP($AG99,INDIRECT(CONCATENATE($CR99,"!",VLOOKUP($CR99,$AG$3:AM$8,AM$2,FALSE))),1,TRUE)</f>
        <v>#N/A</v>
      </c>
      <c r="AN99" s="96" t="e">
        <f>VLOOKUP($AG99,INDIRECT(CONCATENATE($CR99,"!",VLOOKUP($CR99,$AG$3:AN$8,AN$2,FALSE))),1,TRUE)</f>
        <v>#N/A</v>
      </c>
      <c r="AO99" s="96" t="e">
        <f>VLOOKUP($AG99,INDIRECT(CONCATENATE($CR99,"!",VLOOKUP($CR99,$AG$3:AO$8,AO$2,FALSE))),1,TRUE)</f>
        <v>#N/A</v>
      </c>
      <c r="AP99" s="96" t="e">
        <f>VLOOKUP($AG99,INDIRECT(CONCATENATE($CR99,"!",VLOOKUP($CR99,$AG$3:AP$8,AP$2,FALSE))),1,TRUE)</f>
        <v>#N/A</v>
      </c>
      <c r="AQ99" s="96" t="e">
        <f>VLOOKUP($AG99,INDIRECT(CONCATENATE($CR99,"!",VLOOKUP($CR99,$AG$3:AQ$8,AQ$2,FALSE))),1,TRUE)</f>
        <v>#N/A</v>
      </c>
      <c r="AR99" s="96" t="e">
        <f>VLOOKUP($AG99,INDIRECT(CONCATENATE($CR99,"!",VLOOKUP($CR99,$AG$3:AR$8,AR$2,FALSE))),1,TRUE)</f>
        <v>#N/A</v>
      </c>
      <c r="AS99" s="96" t="e">
        <f>VLOOKUP($AG99,INDIRECT(CONCATENATE($CR99,"!",VLOOKUP($CR99,$AG$3:AS$8,AS$2,FALSE))),1,TRUE)</f>
        <v>#N/A</v>
      </c>
      <c r="AT99" s="96" t="e">
        <f>VLOOKUP($AG99,INDIRECT(CONCATENATE($CR99,"!",VLOOKUP($CR99,$AG$3:AT$8,AT$2,FALSE))),1,TRUE)</f>
        <v>#N/A</v>
      </c>
      <c r="AU99" s="96"/>
      <c r="AV99" s="96"/>
      <c r="AW99" s="96"/>
      <c r="AX99" s="96"/>
      <c r="AY99" s="96"/>
      <c r="AZ99" s="96"/>
      <c r="BA99" s="62">
        <f t="shared" si="72"/>
        <v>1</v>
      </c>
      <c r="BB99" s="58">
        <f t="shared" si="72"/>
        <v>1</v>
      </c>
      <c r="BC99" s="58">
        <f t="shared" si="73"/>
        <v>1</v>
      </c>
      <c r="BD99" s="58">
        <f t="shared" si="73"/>
        <v>1</v>
      </c>
      <c r="BE99" s="58">
        <f t="shared" si="78"/>
        <v>1</v>
      </c>
      <c r="BF99" s="58">
        <f t="shared" si="79"/>
        <v>1</v>
      </c>
      <c r="BG99" s="58">
        <f t="shared" si="80"/>
        <v>1</v>
      </c>
      <c r="BH99" s="58">
        <f t="shared" si="84"/>
        <v>1</v>
      </c>
      <c r="BI99" s="58">
        <f t="shared" si="84"/>
        <v>1</v>
      </c>
      <c r="BJ99" s="58">
        <f t="shared" si="84"/>
        <v>1</v>
      </c>
      <c r="BK99" s="58">
        <f t="shared" si="84"/>
        <v>1</v>
      </c>
      <c r="BL99" s="58">
        <f t="shared" si="84"/>
        <v>1</v>
      </c>
      <c r="BM99" s="58">
        <f t="shared" si="84"/>
        <v>1</v>
      </c>
      <c r="BU99" s="55" t="e">
        <f>HLOOKUP(AE99,$BA$10:BT99,COUNTIF($AE$7:AE99,"&lt;&gt;"&amp;""),FALSE)</f>
        <v>#N/A</v>
      </c>
      <c r="BV99" s="58">
        <f t="shared" si="81"/>
        <v>1</v>
      </c>
      <c r="BW99" s="55" t="str">
        <f t="shared" si="82"/>
        <v/>
      </c>
      <c r="BX99" s="110" t="str">
        <f>IF(OR(AE99=$BB$10,AE99=$BD$10,AE99=$BK$10,AE99=$BL$10,AE99=$BM$10),VLOOKUP(BW99,INDIRECT(CONCATENATE(CR99,"!",HLOOKUP(AE99,$CU$10:CY99,CZ99,FALSE))),1,TRUE),"")</f>
        <v/>
      </c>
      <c r="BY99" s="96" t="e">
        <f t="shared" si="56"/>
        <v>#N/A</v>
      </c>
      <c r="BZ99" s="96" t="e">
        <f t="shared" si="57"/>
        <v>#N/A</v>
      </c>
      <c r="CA99" s="96" t="e">
        <f t="shared" si="58"/>
        <v>#N/A</v>
      </c>
      <c r="CB99" s="96" t="e">
        <f t="shared" si="59"/>
        <v>#N/A</v>
      </c>
      <c r="CC99" s="96" t="e">
        <f t="shared" si="60"/>
        <v>#VALUE!</v>
      </c>
      <c r="CD99" s="63">
        <f>Worksheet!K94</f>
        <v>0</v>
      </c>
      <c r="CE99" s="63">
        <f>Worksheet!L94</f>
        <v>0</v>
      </c>
      <c r="CF99" s="63">
        <f>Worksheet!M94</f>
        <v>0</v>
      </c>
      <c r="CG99" s="63">
        <f>Worksheet!N94</f>
        <v>0</v>
      </c>
      <c r="CH99" s="63">
        <f>Worksheet!O94</f>
        <v>0</v>
      </c>
      <c r="CI99" s="126" t="e">
        <f t="shared" si="61"/>
        <v>#VALUE!</v>
      </c>
      <c r="CJ99" s="126" t="e">
        <f t="shared" si="62"/>
        <v>#VALUE!</v>
      </c>
      <c r="CK99" s="126" t="e">
        <f t="shared" si="63"/>
        <v>#VALUE!</v>
      </c>
      <c r="CL99" s="126" t="e">
        <f t="shared" si="64"/>
        <v>#VALUE!</v>
      </c>
      <c r="CM99" s="126" t="e">
        <f t="shared" si="65"/>
        <v>#VALUE!</v>
      </c>
      <c r="CN99" s="96" t="e">
        <f t="shared" si="66"/>
        <v>#N/A</v>
      </c>
      <c r="CO99" s="97">
        <f>Worksheet!Q94</f>
        <v>0</v>
      </c>
      <c r="CP99" t="str">
        <f t="shared" si="67"/>
        <v>1</v>
      </c>
      <c r="CQ99" s="108" t="e">
        <f t="shared" si="68"/>
        <v>#N/A</v>
      </c>
      <c r="CR99" t="str">
        <f t="shared" si="83"/>
        <v>Standard1</v>
      </c>
      <c r="CT99" s="104" t="str">
        <f t="shared" si="69"/>
        <v>$B$4:$P$807</v>
      </c>
      <c r="CU99" s="96" t="str">
        <f>VLOOKUP($CR99,$CT$3:CU$8,2,FALSE)</f>
        <v>$I$189:$I$348</v>
      </c>
      <c r="CV99" s="96" t="str">
        <f>VLOOKUP($CR99,$CT$3:CV$8,3,FALSE)</f>
        <v>$I$349:$I$538</v>
      </c>
      <c r="CW99" s="96" t="str">
        <f>VLOOKUP($CR99,$CT$3:CW$8,4,FALSE)</f>
        <v>$I$539:$I$609</v>
      </c>
      <c r="CX99" s="96" t="str">
        <f>VLOOKUP($CR99,$CT$3:CX$8,5,FALSE)</f>
        <v>$I$610:$I$659</v>
      </c>
      <c r="CY99" s="96" t="str">
        <f>VLOOKUP($CR99,$CT$3:CY$8,6,FALSE)</f>
        <v>$I$660:$I$719</v>
      </c>
      <c r="CZ99">
        <f>COUNTIF($CU$10:CU99,"&lt;&gt;"&amp;"")</f>
        <v>90</v>
      </c>
      <c r="DB99" t="str">
        <f t="shared" si="70"/>
        <v/>
      </c>
      <c r="DC99" t="e">
        <f t="shared" si="71"/>
        <v>#N/A</v>
      </c>
    </row>
    <row r="100" spans="17:107" x14ac:dyDescent="0.25">
      <c r="Q100" s="58" t="e">
        <f t="shared" si="75"/>
        <v>#N/A</v>
      </c>
      <c r="R100" t="str">
        <f>IF(Worksheet!I95=$S$2,$S$2,IF(Worksheet!I95=$S$3,$S$3,$S$1))</f>
        <v>5502A</v>
      </c>
      <c r="S100" s="59" t="str">
        <f t="shared" si="76"/>
        <v>*</v>
      </c>
      <c r="T100" s="55" t="e">
        <f t="shared" si="50"/>
        <v>#N/A</v>
      </c>
      <c r="U100" s="60">
        <f>IF(Worksheet!S95="%",ABS(Worksheet!Z95),ABS(Worksheet!U95))</f>
        <v>0</v>
      </c>
      <c r="V100" s="127">
        <f>IF(Worksheet!S95="%",Worksheet!AA95,Worksheet!S95)</f>
        <v>0</v>
      </c>
      <c r="W100" s="60" t="str">
        <f>IF(Worksheet!S95="%","",IF(Worksheet!Z95&lt;&gt;"",Worksheet!Z95,""))</f>
        <v/>
      </c>
      <c r="X100" s="60" t="str">
        <f>IF(Worksheet!S95="%","",IF(Worksheet!AA95&lt;&gt;"",Worksheet!AA95,""))</f>
        <v/>
      </c>
      <c r="Y100" s="58" t="str">
        <f t="shared" si="51"/>
        <v/>
      </c>
      <c r="Z100" s="58" t="str">
        <f t="shared" si="52"/>
        <v>0</v>
      </c>
      <c r="AA100" s="58" t="str">
        <f t="shared" si="53"/>
        <v>DC</v>
      </c>
      <c r="AB100" s="58" t="str">
        <f t="shared" si="77"/>
        <v>DC0</v>
      </c>
      <c r="AC100" s="58" t="str">
        <f>IF(Worksheet!H95&lt;&gt;"",Worksheet!H95,"")</f>
        <v/>
      </c>
      <c r="AD100" s="58" t="str">
        <f t="shared" si="49"/>
        <v/>
      </c>
      <c r="AE100" s="109" t="str">
        <f t="shared" si="54"/>
        <v>DC0</v>
      </c>
      <c r="AF100" s="109" t="e">
        <f>HLOOKUP(AE100,$AH$10:AZ100,COUNTIF($AE$7:AE100,"&lt;&gt;"&amp;""),FALSE)</f>
        <v>#N/A</v>
      </c>
      <c r="AG100" s="66" t="e">
        <f t="shared" si="55"/>
        <v>#N/A</v>
      </c>
      <c r="AH100" s="96" t="e">
        <f>VLOOKUP($AG100,INDIRECT(CONCATENATE($CR100,"!",VLOOKUP($CR100,$AG$3:AH$8,AH$2,FALSE))),1,TRUE)</f>
        <v>#N/A</v>
      </c>
      <c r="AI100" s="96" t="e">
        <f>VLOOKUP($AG100,INDIRECT(CONCATENATE($CR100,"!",VLOOKUP($CR100,$AG$3:AI$8,AI$2,FALSE))),1,TRUE)</f>
        <v>#N/A</v>
      </c>
      <c r="AJ100" s="96" t="e">
        <f>VLOOKUP($AG100,INDIRECT(CONCATENATE($CR100,"!",VLOOKUP($CR100,$AG$3:AJ$8,AJ$2,FALSE))),1,TRUE)</f>
        <v>#N/A</v>
      </c>
      <c r="AK100" s="96" t="e">
        <f>VLOOKUP($AG100,INDIRECT(CONCATENATE($CR100,"!",VLOOKUP($CR100,$AG$3:AK$8,AK$2,FALSE))),1,TRUE)</f>
        <v>#N/A</v>
      </c>
      <c r="AL100" s="96" t="e">
        <f>VLOOKUP($AG100,INDIRECT(CONCATENATE($CR100,"!",VLOOKUP($CR100,$AG$3:AL$8,AL$2,FALSE))),1,TRUE)</f>
        <v>#N/A</v>
      </c>
      <c r="AM100" s="96" t="e">
        <f>VLOOKUP($AG100,INDIRECT(CONCATENATE($CR100,"!",VLOOKUP($CR100,$AG$3:AM$8,AM$2,FALSE))),1,TRUE)</f>
        <v>#N/A</v>
      </c>
      <c r="AN100" s="96" t="e">
        <f>VLOOKUP($AG100,INDIRECT(CONCATENATE($CR100,"!",VLOOKUP($CR100,$AG$3:AN$8,AN$2,FALSE))),1,TRUE)</f>
        <v>#N/A</v>
      </c>
      <c r="AO100" s="96" t="e">
        <f>VLOOKUP($AG100,INDIRECT(CONCATENATE($CR100,"!",VLOOKUP($CR100,$AG$3:AO$8,AO$2,FALSE))),1,TRUE)</f>
        <v>#N/A</v>
      </c>
      <c r="AP100" s="96" t="e">
        <f>VLOOKUP($AG100,INDIRECT(CONCATENATE($CR100,"!",VLOOKUP($CR100,$AG$3:AP$8,AP$2,FALSE))),1,TRUE)</f>
        <v>#N/A</v>
      </c>
      <c r="AQ100" s="96" t="e">
        <f>VLOOKUP($AG100,INDIRECT(CONCATENATE($CR100,"!",VLOOKUP($CR100,$AG$3:AQ$8,AQ$2,FALSE))),1,TRUE)</f>
        <v>#N/A</v>
      </c>
      <c r="AR100" s="96" t="e">
        <f>VLOOKUP($AG100,INDIRECT(CONCATENATE($CR100,"!",VLOOKUP($CR100,$AG$3:AR$8,AR$2,FALSE))),1,TRUE)</f>
        <v>#N/A</v>
      </c>
      <c r="AS100" s="96" t="e">
        <f>VLOOKUP($AG100,INDIRECT(CONCATENATE($CR100,"!",VLOOKUP($CR100,$AG$3:AS$8,AS$2,FALSE))),1,TRUE)</f>
        <v>#N/A</v>
      </c>
      <c r="AT100" s="96" t="e">
        <f>VLOOKUP($AG100,INDIRECT(CONCATENATE($CR100,"!",VLOOKUP($CR100,$AG$3:AT$8,AT$2,FALSE))),1,TRUE)</f>
        <v>#N/A</v>
      </c>
      <c r="AU100" s="96"/>
      <c r="AV100" s="96"/>
      <c r="AW100" s="96"/>
      <c r="AX100" s="96"/>
      <c r="AY100" s="96"/>
      <c r="AZ100" s="96"/>
      <c r="BA100" s="62">
        <f t="shared" si="72"/>
        <v>1</v>
      </c>
      <c r="BB100" s="58">
        <f t="shared" si="72"/>
        <v>1</v>
      </c>
      <c r="BC100" s="58">
        <f t="shared" si="73"/>
        <v>1</v>
      </c>
      <c r="BD100" s="58">
        <f t="shared" si="73"/>
        <v>1</v>
      </c>
      <c r="BE100" s="58">
        <f t="shared" si="78"/>
        <v>1</v>
      </c>
      <c r="BF100" s="58">
        <f t="shared" si="79"/>
        <v>1</v>
      </c>
      <c r="BG100" s="58">
        <f t="shared" si="80"/>
        <v>1</v>
      </c>
      <c r="BH100" s="58">
        <f t="shared" si="84"/>
        <v>1</v>
      </c>
      <c r="BI100" s="58">
        <f t="shared" si="84"/>
        <v>1</v>
      </c>
      <c r="BJ100" s="58">
        <f t="shared" si="84"/>
        <v>1</v>
      </c>
      <c r="BK100" s="58">
        <f t="shared" si="84"/>
        <v>1</v>
      </c>
      <c r="BL100" s="58">
        <f t="shared" si="84"/>
        <v>1</v>
      </c>
      <c r="BM100" s="58">
        <f t="shared" si="84"/>
        <v>1</v>
      </c>
      <c r="BU100" s="55" t="e">
        <f>HLOOKUP(AE100,$BA$10:BT100,COUNTIF($AE$7:AE100,"&lt;&gt;"&amp;""),FALSE)</f>
        <v>#N/A</v>
      </c>
      <c r="BV100" s="58">
        <f t="shared" si="81"/>
        <v>1</v>
      </c>
      <c r="BW100" s="55" t="str">
        <f t="shared" si="82"/>
        <v/>
      </c>
      <c r="BX100" s="110" t="str">
        <f>IF(OR(AE100=$BB$10,AE100=$BD$10,AE100=$BK$10,AE100=$BL$10,AE100=$BM$10),VLOOKUP(BW100,INDIRECT(CONCATENATE(CR100,"!",HLOOKUP(AE100,$CU$10:CY100,CZ100,FALSE))),1,TRUE),"")</f>
        <v/>
      </c>
      <c r="BY100" s="96" t="e">
        <f t="shared" si="56"/>
        <v>#N/A</v>
      </c>
      <c r="BZ100" s="96" t="e">
        <f t="shared" si="57"/>
        <v>#N/A</v>
      </c>
      <c r="CA100" s="96" t="e">
        <f t="shared" si="58"/>
        <v>#N/A</v>
      </c>
      <c r="CB100" s="96" t="e">
        <f t="shared" si="59"/>
        <v>#N/A</v>
      </c>
      <c r="CC100" s="96" t="e">
        <f t="shared" si="60"/>
        <v>#VALUE!</v>
      </c>
      <c r="CD100" s="63">
        <f>Worksheet!K95</f>
        <v>0</v>
      </c>
      <c r="CE100" s="63">
        <f>Worksheet!L95</f>
        <v>0</v>
      </c>
      <c r="CF100" s="63">
        <f>Worksheet!M95</f>
        <v>0</v>
      </c>
      <c r="CG100" s="63">
        <f>Worksheet!N95</f>
        <v>0</v>
      </c>
      <c r="CH100" s="63">
        <f>Worksheet!O95</f>
        <v>0</v>
      </c>
      <c r="CI100" s="126" t="e">
        <f t="shared" si="61"/>
        <v>#VALUE!</v>
      </c>
      <c r="CJ100" s="126" t="e">
        <f t="shared" si="62"/>
        <v>#VALUE!</v>
      </c>
      <c r="CK100" s="126" t="e">
        <f t="shared" si="63"/>
        <v>#VALUE!</v>
      </c>
      <c r="CL100" s="126" t="e">
        <f t="shared" si="64"/>
        <v>#VALUE!</v>
      </c>
      <c r="CM100" s="126" t="e">
        <f t="shared" si="65"/>
        <v>#VALUE!</v>
      </c>
      <c r="CN100" s="96" t="e">
        <f t="shared" si="66"/>
        <v>#N/A</v>
      </c>
      <c r="CO100" s="97">
        <f>Worksheet!Q95</f>
        <v>0</v>
      </c>
      <c r="CP100" t="str">
        <f t="shared" si="67"/>
        <v>1</v>
      </c>
      <c r="CQ100" s="108" t="e">
        <f t="shared" si="68"/>
        <v>#N/A</v>
      </c>
      <c r="CR100" t="str">
        <f t="shared" si="83"/>
        <v>Standard1</v>
      </c>
      <c r="CT100" s="104" t="str">
        <f t="shared" si="69"/>
        <v>$B$4:$P$807</v>
      </c>
      <c r="CU100" s="96" t="str">
        <f>VLOOKUP($CR100,$CT$3:CU$8,2,FALSE)</f>
        <v>$I$189:$I$348</v>
      </c>
      <c r="CV100" s="96" t="str">
        <f>VLOOKUP($CR100,$CT$3:CV$8,3,FALSE)</f>
        <v>$I$349:$I$538</v>
      </c>
      <c r="CW100" s="96" t="str">
        <f>VLOOKUP($CR100,$CT$3:CW$8,4,FALSE)</f>
        <v>$I$539:$I$609</v>
      </c>
      <c r="CX100" s="96" t="str">
        <f>VLOOKUP($CR100,$CT$3:CX$8,5,FALSE)</f>
        <v>$I$610:$I$659</v>
      </c>
      <c r="CY100" s="96" t="str">
        <f>VLOOKUP($CR100,$CT$3:CY$8,6,FALSE)</f>
        <v>$I$660:$I$719</v>
      </c>
      <c r="CZ100">
        <f>COUNTIF($CU$10:CU100,"&lt;&gt;"&amp;"")</f>
        <v>91</v>
      </c>
      <c r="DB100" t="str">
        <f t="shared" si="70"/>
        <v/>
      </c>
      <c r="DC100" t="e">
        <f t="shared" si="71"/>
        <v>#N/A</v>
      </c>
    </row>
    <row r="101" spans="17:107" x14ac:dyDescent="0.25">
      <c r="Q101" s="58"/>
      <c r="R101"/>
      <c r="S101" s="59"/>
      <c r="T101" s="55"/>
      <c r="U101" s="60"/>
      <c r="V101" s="60"/>
      <c r="W101" s="60"/>
      <c r="X101" s="60"/>
      <c r="AE101" s="109"/>
      <c r="AF101" s="109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X101" s="110"/>
      <c r="BY101" s="96"/>
      <c r="BZ101" s="96"/>
      <c r="CA101" s="96"/>
      <c r="CB101" s="96"/>
      <c r="CC101" s="96"/>
      <c r="CD101" s="63"/>
      <c r="CE101" s="63"/>
      <c r="CF101" s="63"/>
      <c r="CG101" s="63"/>
      <c r="CH101" s="63"/>
      <c r="CI101" s="124"/>
      <c r="CJ101" s="124"/>
      <c r="CK101" s="124"/>
      <c r="CL101" s="124"/>
      <c r="CM101" s="124"/>
      <c r="CN101" s="96"/>
      <c r="CO101" s="97"/>
      <c r="CQ101" s="108"/>
      <c r="CT101" s="104"/>
      <c r="CU101" s="96"/>
      <c r="CV101" s="96"/>
      <c r="CW101" s="96"/>
      <c r="CX101" s="96"/>
      <c r="CY101" s="96"/>
    </row>
    <row r="102" spans="17:107" x14ac:dyDescent="0.25">
      <c r="Q102" s="58"/>
      <c r="R102"/>
      <c r="S102" s="59"/>
      <c r="T102" s="55"/>
      <c r="U102" s="60"/>
      <c r="V102" s="60"/>
      <c r="W102" s="60"/>
      <c r="X102" s="60"/>
      <c r="AE102" s="109"/>
      <c r="AF102" s="109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X102" s="110"/>
      <c r="BY102" s="96"/>
      <c r="BZ102" s="96"/>
      <c r="CA102" s="96"/>
      <c r="CB102" s="96"/>
      <c r="CC102" s="96"/>
      <c r="CD102" s="63"/>
      <c r="CE102" s="63"/>
      <c r="CF102" s="63"/>
      <c r="CG102" s="63"/>
      <c r="CH102" s="63"/>
      <c r="CI102" s="124"/>
      <c r="CJ102" s="124"/>
      <c r="CK102" s="124"/>
      <c r="CL102" s="124"/>
      <c r="CM102" s="124"/>
      <c r="CN102" s="96"/>
      <c r="CO102" s="97"/>
      <c r="CQ102" s="108"/>
      <c r="CT102" s="104"/>
      <c r="CU102" s="96"/>
      <c r="CV102" s="96"/>
      <c r="CW102" s="96"/>
      <c r="CX102" s="96"/>
      <c r="CY102" s="96"/>
    </row>
    <row r="103" spans="17:107" x14ac:dyDescent="0.25">
      <c r="Q103" s="58"/>
      <c r="R103"/>
      <c r="S103" s="59"/>
      <c r="T103" s="55"/>
      <c r="U103" s="60"/>
      <c r="V103" s="60"/>
      <c r="W103" s="60"/>
      <c r="X103" s="60"/>
      <c r="AE103" s="109"/>
      <c r="AF103" s="109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X103" s="110"/>
      <c r="BY103" s="96"/>
      <c r="BZ103" s="96"/>
      <c r="CA103" s="96"/>
      <c r="CB103" s="96"/>
      <c r="CC103" s="96"/>
      <c r="CD103" s="63"/>
      <c r="CE103" s="63"/>
      <c r="CF103" s="63"/>
      <c r="CG103" s="63"/>
      <c r="CH103" s="63"/>
      <c r="CI103" s="124"/>
      <c r="CJ103" s="124"/>
      <c r="CK103" s="124"/>
      <c r="CL103" s="124"/>
      <c r="CM103" s="124"/>
      <c r="CN103" s="96"/>
      <c r="CO103" s="97"/>
      <c r="CQ103" s="108"/>
      <c r="CT103" s="104"/>
      <c r="CU103" s="96"/>
      <c r="CV103" s="96"/>
      <c r="CW103" s="96"/>
      <c r="CX103" s="96"/>
      <c r="CY103" s="96"/>
    </row>
    <row r="104" spans="17:107" x14ac:dyDescent="0.25">
      <c r="Q104" s="58"/>
      <c r="R104"/>
      <c r="S104" s="59"/>
      <c r="T104" s="55"/>
      <c r="U104" s="60"/>
      <c r="V104" s="60"/>
      <c r="W104" s="60"/>
      <c r="X104" s="60"/>
      <c r="AE104" s="109"/>
      <c r="AF104" s="109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X104" s="110"/>
      <c r="BY104" s="96"/>
      <c r="BZ104" s="96"/>
      <c r="CA104" s="96"/>
      <c r="CB104" s="96"/>
      <c r="CC104" s="96"/>
      <c r="CD104" s="63"/>
      <c r="CE104" s="63"/>
      <c r="CF104" s="63"/>
      <c r="CG104" s="63"/>
      <c r="CH104" s="63"/>
      <c r="CI104" s="124"/>
      <c r="CJ104" s="124"/>
      <c r="CK104" s="124"/>
      <c r="CL104" s="124"/>
      <c r="CM104" s="124"/>
      <c r="CN104" s="96"/>
      <c r="CO104" s="97"/>
      <c r="CQ104" s="108"/>
      <c r="CT104" s="104"/>
      <c r="CU104" s="96"/>
      <c r="CV104" s="96"/>
      <c r="CW104" s="96"/>
      <c r="CX104" s="96"/>
      <c r="CY104" s="96"/>
    </row>
    <row r="105" spans="17:107" x14ac:dyDescent="0.25">
      <c r="Q105" s="58"/>
      <c r="R105"/>
      <c r="S105" s="59"/>
      <c r="T105" s="55"/>
      <c r="U105" s="60"/>
      <c r="V105" s="60"/>
      <c r="W105" s="60"/>
      <c r="X105" s="60"/>
      <c r="AE105" s="109"/>
      <c r="AF105" s="109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X105" s="110"/>
      <c r="BY105" s="96"/>
      <c r="BZ105" s="96"/>
      <c r="CA105" s="96"/>
      <c r="CB105" s="96"/>
      <c r="CC105" s="96"/>
      <c r="CD105" s="63"/>
      <c r="CE105" s="63"/>
      <c r="CF105" s="63"/>
      <c r="CG105" s="63"/>
      <c r="CH105" s="63"/>
      <c r="CI105" s="124"/>
      <c r="CJ105" s="124"/>
      <c r="CK105" s="124"/>
      <c r="CL105" s="124"/>
      <c r="CM105" s="124"/>
      <c r="CN105" s="96"/>
      <c r="CO105" s="97"/>
      <c r="CQ105" s="108"/>
      <c r="CT105" s="104"/>
      <c r="CU105" s="96"/>
      <c r="CV105" s="96"/>
      <c r="CW105" s="96"/>
      <c r="CX105" s="96"/>
      <c r="CY105" s="96"/>
    </row>
    <row r="106" spans="17:107" x14ac:dyDescent="0.25">
      <c r="Q106" s="58"/>
      <c r="R106"/>
      <c r="S106" s="59"/>
      <c r="T106" s="55"/>
      <c r="U106" s="60"/>
      <c r="V106" s="60"/>
      <c r="W106" s="60"/>
      <c r="X106" s="60"/>
      <c r="AE106" s="109"/>
      <c r="AF106" s="109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X106" s="110"/>
      <c r="BY106" s="96"/>
      <c r="BZ106" s="96"/>
      <c r="CA106" s="96"/>
      <c r="CB106" s="96"/>
      <c r="CC106" s="96"/>
      <c r="CD106" s="63"/>
      <c r="CE106" s="63"/>
      <c r="CF106" s="63"/>
      <c r="CG106" s="63"/>
      <c r="CH106" s="63"/>
      <c r="CI106" s="124"/>
      <c r="CJ106" s="124"/>
      <c r="CK106" s="124"/>
      <c r="CL106" s="124"/>
      <c r="CM106" s="124"/>
      <c r="CN106" s="96"/>
      <c r="CO106" s="97"/>
      <c r="CQ106" s="108"/>
      <c r="CT106" s="104"/>
      <c r="CU106" s="96"/>
      <c r="CV106" s="96"/>
      <c r="CW106" s="96"/>
      <c r="CX106" s="96"/>
      <c r="CY106" s="96"/>
    </row>
    <row r="107" spans="17:107" x14ac:dyDescent="0.25">
      <c r="Q107" s="58"/>
      <c r="R107"/>
      <c r="S107" s="59"/>
      <c r="T107" s="55"/>
      <c r="U107" s="60"/>
      <c r="V107" s="60"/>
      <c r="W107" s="60"/>
      <c r="X107" s="60"/>
      <c r="AE107" s="109"/>
      <c r="AF107" s="109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X107" s="110"/>
      <c r="BY107" s="96"/>
      <c r="BZ107" s="96"/>
      <c r="CA107" s="96"/>
      <c r="CB107" s="96"/>
      <c r="CC107" s="96"/>
      <c r="CD107" s="63"/>
      <c r="CE107" s="63"/>
      <c r="CF107" s="63"/>
      <c r="CG107" s="63"/>
      <c r="CH107" s="63"/>
      <c r="CI107" s="124"/>
      <c r="CJ107" s="124"/>
      <c r="CK107" s="124"/>
      <c r="CL107" s="124"/>
      <c r="CM107" s="124"/>
      <c r="CN107" s="96"/>
      <c r="CO107" s="97"/>
      <c r="CQ107" s="108"/>
      <c r="CT107" s="104"/>
      <c r="CU107" s="96"/>
      <c r="CV107" s="96"/>
      <c r="CW107" s="96"/>
      <c r="CX107" s="96"/>
      <c r="CY107" s="96"/>
    </row>
    <row r="108" spans="17:107" x14ac:dyDescent="0.25">
      <c r="Q108" s="58"/>
      <c r="R108"/>
      <c r="S108" s="59"/>
      <c r="T108" s="55"/>
      <c r="U108" s="60"/>
      <c r="V108" s="60"/>
      <c r="W108" s="60"/>
      <c r="X108" s="60"/>
      <c r="AE108" s="109"/>
      <c r="AF108" s="109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X108" s="110"/>
      <c r="BY108" s="96"/>
      <c r="BZ108" s="96"/>
      <c r="CA108" s="96"/>
      <c r="CB108" s="96"/>
      <c r="CC108" s="96"/>
      <c r="CD108" s="63"/>
      <c r="CE108" s="63"/>
      <c r="CF108" s="63"/>
      <c r="CG108" s="63"/>
      <c r="CH108" s="63"/>
      <c r="CI108" s="124"/>
      <c r="CJ108" s="124"/>
      <c r="CK108" s="124"/>
      <c r="CL108" s="124"/>
      <c r="CM108" s="124"/>
      <c r="CN108" s="96"/>
      <c r="CO108" s="97"/>
      <c r="CQ108" s="108"/>
      <c r="CT108" s="104"/>
      <c r="CU108" s="96"/>
      <c r="CV108" s="96"/>
      <c r="CW108" s="96"/>
      <c r="CX108" s="96"/>
      <c r="CY108" s="96"/>
    </row>
    <row r="109" spans="17:107" x14ac:dyDescent="0.25">
      <c r="Q109" s="58"/>
      <c r="R109"/>
      <c r="S109" s="59"/>
      <c r="T109" s="55"/>
      <c r="U109" s="60"/>
      <c r="V109" s="60"/>
      <c r="W109" s="60"/>
      <c r="X109" s="60"/>
      <c r="AE109" s="109"/>
      <c r="AF109" s="109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X109" s="110"/>
      <c r="BY109" s="96"/>
      <c r="BZ109" s="96"/>
      <c r="CA109" s="96"/>
      <c r="CB109" s="96"/>
      <c r="CC109" s="96"/>
      <c r="CD109" s="63"/>
      <c r="CE109" s="63"/>
      <c r="CF109" s="63"/>
      <c r="CG109" s="63"/>
      <c r="CH109" s="63"/>
      <c r="CI109" s="124"/>
      <c r="CJ109" s="124"/>
      <c r="CK109" s="124"/>
      <c r="CL109" s="124"/>
      <c r="CM109" s="124"/>
      <c r="CN109" s="96"/>
      <c r="CO109" s="97"/>
      <c r="CQ109" s="108"/>
      <c r="CT109" s="104"/>
      <c r="CU109" s="96"/>
      <c r="CV109" s="96"/>
      <c r="CW109" s="96"/>
      <c r="CX109" s="96"/>
      <c r="CY109" s="96"/>
    </row>
    <row r="110" spans="17:107" x14ac:dyDescent="0.25">
      <c r="Q110" s="58"/>
      <c r="R110"/>
      <c r="S110" s="59"/>
      <c r="T110" s="55"/>
      <c r="U110" s="60"/>
      <c r="V110" s="60"/>
      <c r="W110" s="60"/>
      <c r="X110" s="60"/>
      <c r="AE110" s="109"/>
      <c r="AF110" s="109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X110" s="110"/>
      <c r="BY110" s="96"/>
      <c r="BZ110" s="96"/>
      <c r="CA110" s="96"/>
      <c r="CB110" s="96"/>
      <c r="CC110" s="96"/>
      <c r="CD110" s="63"/>
      <c r="CE110" s="63"/>
      <c r="CF110" s="63"/>
      <c r="CG110" s="63"/>
      <c r="CH110" s="63"/>
      <c r="CI110" s="124"/>
      <c r="CJ110" s="124"/>
      <c r="CK110" s="124"/>
      <c r="CL110" s="124"/>
      <c r="CM110" s="124"/>
      <c r="CN110" s="96"/>
      <c r="CO110" s="97"/>
      <c r="CQ110" s="108"/>
      <c r="CT110" s="104"/>
      <c r="CU110" s="96"/>
      <c r="CV110" s="96"/>
      <c r="CW110" s="96"/>
      <c r="CX110" s="96"/>
      <c r="CY110" s="96"/>
    </row>
    <row r="111" spans="17:107" x14ac:dyDescent="0.25"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58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</row>
    <row r="112" spans="17:107" x14ac:dyDescent="0.25"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58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</row>
    <row r="113" spans="33:33" customFormat="1" x14ac:dyDescent="0.25">
      <c r="AG113" s="58"/>
    </row>
    <row r="114" spans="33:33" customFormat="1" x14ac:dyDescent="0.25">
      <c r="AG114" s="58"/>
    </row>
    <row r="115" spans="33:33" customFormat="1" x14ac:dyDescent="0.25">
      <c r="AG115" s="58"/>
    </row>
    <row r="116" spans="33:33" customFormat="1" x14ac:dyDescent="0.25">
      <c r="AG116" s="58"/>
    </row>
    <row r="117" spans="33:33" customFormat="1" x14ac:dyDescent="0.25">
      <c r="AG117" s="58"/>
    </row>
    <row r="118" spans="33:33" customFormat="1" x14ac:dyDescent="0.25">
      <c r="AG118" s="58"/>
    </row>
    <row r="119" spans="33:33" customFormat="1" x14ac:dyDescent="0.25">
      <c r="AG119" s="58"/>
    </row>
    <row r="120" spans="33:33" customFormat="1" x14ac:dyDescent="0.25">
      <c r="AG120" s="58"/>
    </row>
    <row r="121" spans="33:33" customFormat="1" x14ac:dyDescent="0.25">
      <c r="AG121" s="58"/>
    </row>
    <row r="122" spans="33:33" customFormat="1" x14ac:dyDescent="0.25">
      <c r="AG122" s="58"/>
    </row>
    <row r="123" spans="33:33" customFormat="1" x14ac:dyDescent="0.25">
      <c r="AG123" s="58"/>
    </row>
    <row r="124" spans="33:33" customFormat="1" x14ac:dyDescent="0.25">
      <c r="AG124" s="58"/>
    </row>
    <row r="125" spans="33:33" customFormat="1" x14ac:dyDescent="0.25">
      <c r="AG125" s="58"/>
    </row>
    <row r="126" spans="33:33" customFormat="1" x14ac:dyDescent="0.25">
      <c r="AG126" s="58"/>
    </row>
    <row r="127" spans="33:33" customFormat="1" x14ac:dyDescent="0.25">
      <c r="AG127" s="58"/>
    </row>
    <row r="128" spans="33:33" customFormat="1" x14ac:dyDescent="0.25">
      <c r="AG128" s="58"/>
    </row>
    <row r="129" spans="33:33" customFormat="1" x14ac:dyDescent="0.25">
      <c r="AG129" s="58"/>
    </row>
    <row r="130" spans="33:33" customFormat="1" x14ac:dyDescent="0.25">
      <c r="AG130" s="58"/>
    </row>
    <row r="131" spans="33:33" customFormat="1" x14ac:dyDescent="0.25">
      <c r="AG131" s="58"/>
    </row>
    <row r="132" spans="33:33" customFormat="1" x14ac:dyDescent="0.25">
      <c r="AG132" s="58"/>
    </row>
    <row r="133" spans="33:33" customFormat="1" x14ac:dyDescent="0.25">
      <c r="AG133" s="58"/>
    </row>
    <row r="134" spans="33:33" customFormat="1" x14ac:dyDescent="0.25">
      <c r="AG134" s="58"/>
    </row>
    <row r="135" spans="33:33" customFormat="1" x14ac:dyDescent="0.25">
      <c r="AG135" s="58"/>
    </row>
    <row r="136" spans="33:33" customFormat="1" x14ac:dyDescent="0.25">
      <c r="AG136" s="58"/>
    </row>
    <row r="137" spans="33:33" customFormat="1" x14ac:dyDescent="0.25">
      <c r="AG137" s="58"/>
    </row>
    <row r="138" spans="33:33" customFormat="1" x14ac:dyDescent="0.25">
      <c r="AG138" s="58"/>
    </row>
    <row r="139" spans="33:33" customFormat="1" x14ac:dyDescent="0.25">
      <c r="AG139" s="58"/>
    </row>
    <row r="140" spans="33:33" customFormat="1" x14ac:dyDescent="0.25">
      <c r="AG140" s="58"/>
    </row>
    <row r="141" spans="33:33" customFormat="1" x14ac:dyDescent="0.25">
      <c r="AG141" s="58"/>
    </row>
    <row r="142" spans="33:33" customFormat="1" x14ac:dyDescent="0.25">
      <c r="AG142" s="58"/>
    </row>
    <row r="143" spans="33:33" customFormat="1" x14ac:dyDescent="0.25">
      <c r="AG143" s="58"/>
    </row>
    <row r="144" spans="33:33" customFormat="1" x14ac:dyDescent="0.25">
      <c r="AG144" s="58"/>
    </row>
    <row r="145" spans="33:33" customFormat="1" x14ac:dyDescent="0.25">
      <c r="AG145" s="58"/>
    </row>
    <row r="146" spans="33:33" customFormat="1" x14ac:dyDescent="0.25">
      <c r="AG146" s="58"/>
    </row>
    <row r="147" spans="33:33" customFormat="1" x14ac:dyDescent="0.25">
      <c r="AG147" s="58"/>
    </row>
    <row r="148" spans="33:33" customFormat="1" x14ac:dyDescent="0.25">
      <c r="AG148" s="58"/>
    </row>
    <row r="149" spans="33:33" customFormat="1" x14ac:dyDescent="0.25">
      <c r="AG149" s="58"/>
    </row>
    <row r="150" spans="33:33" customFormat="1" x14ac:dyDescent="0.25">
      <c r="AG150" s="58"/>
    </row>
    <row r="151" spans="33:33" customFormat="1" x14ac:dyDescent="0.25">
      <c r="AG151" s="58"/>
    </row>
    <row r="152" spans="33:33" customFormat="1" x14ac:dyDescent="0.25">
      <c r="AG152" s="58"/>
    </row>
    <row r="153" spans="33:33" customFormat="1" x14ac:dyDescent="0.25">
      <c r="AG153" s="58"/>
    </row>
    <row r="154" spans="33:33" customFormat="1" x14ac:dyDescent="0.25">
      <c r="AG154" s="58"/>
    </row>
    <row r="155" spans="33:33" customFormat="1" x14ac:dyDescent="0.25">
      <c r="AG155" s="58"/>
    </row>
    <row r="156" spans="33:33" customFormat="1" x14ac:dyDescent="0.25">
      <c r="AG156" s="58"/>
    </row>
    <row r="157" spans="33:33" customFormat="1" x14ac:dyDescent="0.25">
      <c r="AG157" s="58"/>
    </row>
    <row r="158" spans="33:33" customFormat="1" x14ac:dyDescent="0.25">
      <c r="AG158" s="58"/>
    </row>
    <row r="159" spans="33:33" customFormat="1" x14ac:dyDescent="0.25">
      <c r="AG159" s="58"/>
    </row>
    <row r="160" spans="33:33" customFormat="1" x14ac:dyDescent="0.25">
      <c r="AG160" s="58"/>
    </row>
    <row r="161" spans="33:33" customFormat="1" x14ac:dyDescent="0.25">
      <c r="AG161" s="58"/>
    </row>
    <row r="162" spans="33:33" customFormat="1" x14ac:dyDescent="0.25">
      <c r="AG162" s="58"/>
    </row>
    <row r="163" spans="33:33" customFormat="1" x14ac:dyDescent="0.25">
      <c r="AG163" s="58"/>
    </row>
    <row r="164" spans="33:33" customFormat="1" x14ac:dyDescent="0.25">
      <c r="AG164" s="58"/>
    </row>
    <row r="165" spans="33:33" customFormat="1" x14ac:dyDescent="0.25">
      <c r="AG165" s="58"/>
    </row>
    <row r="166" spans="33:33" customFormat="1" x14ac:dyDescent="0.25">
      <c r="AG166" s="58"/>
    </row>
    <row r="167" spans="33:33" customFormat="1" x14ac:dyDescent="0.25">
      <c r="AG167" s="58"/>
    </row>
    <row r="168" spans="33:33" customFormat="1" x14ac:dyDescent="0.25">
      <c r="AG168" s="58"/>
    </row>
    <row r="169" spans="33:33" customFormat="1" x14ac:dyDescent="0.25">
      <c r="AG169" s="58"/>
    </row>
    <row r="170" spans="33:33" customFormat="1" x14ac:dyDescent="0.25">
      <c r="AG170" s="58"/>
    </row>
    <row r="171" spans="33:33" customFormat="1" x14ac:dyDescent="0.25">
      <c r="AG171" s="58"/>
    </row>
    <row r="172" spans="33:33" customFormat="1" x14ac:dyDescent="0.25">
      <c r="AG172" s="58"/>
    </row>
    <row r="173" spans="33:33" customFormat="1" x14ac:dyDescent="0.25">
      <c r="AG173" s="58"/>
    </row>
    <row r="174" spans="33:33" customFormat="1" x14ac:dyDescent="0.25">
      <c r="AG174" s="58"/>
    </row>
    <row r="175" spans="33:33" customFormat="1" x14ac:dyDescent="0.25">
      <c r="AG175" s="58"/>
    </row>
    <row r="176" spans="33:33" customFormat="1" x14ac:dyDescent="0.25">
      <c r="AG176" s="58"/>
    </row>
    <row r="177" spans="33:33" customFormat="1" x14ac:dyDescent="0.25">
      <c r="AG177" s="58"/>
    </row>
    <row r="178" spans="33:33" customFormat="1" x14ac:dyDescent="0.25">
      <c r="AG178" s="58"/>
    </row>
    <row r="179" spans="33:33" customFormat="1" x14ac:dyDescent="0.25">
      <c r="AG179" s="58"/>
    </row>
    <row r="180" spans="33:33" customFormat="1" x14ac:dyDescent="0.25">
      <c r="AG180" s="58"/>
    </row>
    <row r="181" spans="33:33" customFormat="1" x14ac:dyDescent="0.25">
      <c r="AG181" s="58"/>
    </row>
    <row r="182" spans="33:33" customFormat="1" x14ac:dyDescent="0.25">
      <c r="AG182" s="58"/>
    </row>
    <row r="183" spans="33:33" customFormat="1" x14ac:dyDescent="0.25">
      <c r="AG183" s="58"/>
    </row>
    <row r="184" spans="33:33" customFormat="1" x14ac:dyDescent="0.25">
      <c r="AG184" s="58"/>
    </row>
    <row r="185" spans="33:33" customFormat="1" x14ac:dyDescent="0.25">
      <c r="AG185" s="58"/>
    </row>
    <row r="186" spans="33:33" customFormat="1" x14ac:dyDescent="0.25">
      <c r="AG186" s="58"/>
    </row>
    <row r="187" spans="33:33" customFormat="1" x14ac:dyDescent="0.25">
      <c r="AG187" s="58"/>
    </row>
    <row r="188" spans="33:33" customFormat="1" x14ac:dyDescent="0.25">
      <c r="AG188" s="58"/>
    </row>
    <row r="189" spans="33:33" customFormat="1" x14ac:dyDescent="0.25">
      <c r="AG189" s="58"/>
    </row>
    <row r="190" spans="33:33" customFormat="1" x14ac:dyDescent="0.25">
      <c r="AG190" s="58"/>
    </row>
    <row r="191" spans="33:33" customFormat="1" x14ac:dyDescent="0.25">
      <c r="AG191" s="58"/>
    </row>
    <row r="192" spans="33:33" customFormat="1" x14ac:dyDescent="0.25">
      <c r="AG192" s="58"/>
    </row>
    <row r="193" spans="33:33" customFormat="1" x14ac:dyDescent="0.25">
      <c r="AG193" s="58"/>
    </row>
    <row r="194" spans="33:33" customFormat="1" x14ac:dyDescent="0.25">
      <c r="AG194" s="58"/>
    </row>
    <row r="195" spans="33:33" customFormat="1" x14ac:dyDescent="0.25">
      <c r="AG195" s="58"/>
    </row>
    <row r="196" spans="33:33" customFormat="1" x14ac:dyDescent="0.25">
      <c r="AG196" s="58"/>
    </row>
    <row r="197" spans="33:33" customFormat="1" x14ac:dyDescent="0.25">
      <c r="AG197" s="58"/>
    </row>
    <row r="198" spans="33:33" customFormat="1" x14ac:dyDescent="0.25">
      <c r="AG198" s="58"/>
    </row>
    <row r="199" spans="33:33" customFormat="1" x14ac:dyDescent="0.25">
      <c r="AG199" s="58"/>
    </row>
    <row r="200" spans="33:33" customFormat="1" x14ac:dyDescent="0.25">
      <c r="AG200" s="58"/>
    </row>
    <row r="201" spans="33:33" customFormat="1" x14ac:dyDescent="0.25">
      <c r="AG201" s="58"/>
    </row>
    <row r="202" spans="33:33" customFormat="1" x14ac:dyDescent="0.25">
      <c r="AG202" s="58"/>
    </row>
    <row r="203" spans="33:33" customFormat="1" x14ac:dyDescent="0.25">
      <c r="AG203" s="58"/>
    </row>
    <row r="204" spans="33:33" customFormat="1" x14ac:dyDescent="0.25">
      <c r="AG204" s="58"/>
    </row>
    <row r="205" spans="33:33" customFormat="1" x14ac:dyDescent="0.25">
      <c r="AG205" s="58"/>
    </row>
    <row r="206" spans="33:33" customFormat="1" x14ac:dyDescent="0.25">
      <c r="AG206" s="58"/>
    </row>
    <row r="207" spans="33:33" customFormat="1" x14ac:dyDescent="0.25">
      <c r="AG207" s="58"/>
    </row>
    <row r="208" spans="33:33" customFormat="1" x14ac:dyDescent="0.25">
      <c r="AG208" s="58"/>
    </row>
    <row r="209" spans="33:33" customFormat="1" x14ac:dyDescent="0.25">
      <c r="AG209" s="58"/>
    </row>
    <row r="210" spans="33:33" customFormat="1" x14ac:dyDescent="0.25">
      <c r="AG210" s="58"/>
    </row>
    <row r="211" spans="33:33" customFormat="1" x14ac:dyDescent="0.25">
      <c r="AG211" s="58"/>
    </row>
    <row r="212" spans="33:33" customFormat="1" x14ac:dyDescent="0.25">
      <c r="AG212" s="58"/>
    </row>
    <row r="213" spans="33:33" customFormat="1" x14ac:dyDescent="0.25">
      <c r="AG213" s="58"/>
    </row>
    <row r="214" spans="33:33" customFormat="1" x14ac:dyDescent="0.25">
      <c r="AG214" s="58"/>
    </row>
    <row r="215" spans="33:33" customFormat="1" x14ac:dyDescent="0.25">
      <c r="AG215" s="58"/>
    </row>
    <row r="216" spans="33:33" customFormat="1" x14ac:dyDescent="0.25">
      <c r="AG216" s="58"/>
    </row>
    <row r="217" spans="33:33" customFormat="1" x14ac:dyDescent="0.25">
      <c r="AG217" s="58"/>
    </row>
    <row r="218" spans="33:33" customFormat="1" x14ac:dyDescent="0.25">
      <c r="AG218" s="58"/>
    </row>
    <row r="219" spans="33:33" customFormat="1" x14ac:dyDescent="0.25">
      <c r="AG219" s="58"/>
    </row>
    <row r="220" spans="33:33" customFormat="1" x14ac:dyDescent="0.25">
      <c r="AG220" s="58"/>
    </row>
    <row r="221" spans="33:33" customFormat="1" x14ac:dyDescent="0.25">
      <c r="AG221" s="58"/>
    </row>
    <row r="222" spans="33:33" customFormat="1" x14ac:dyDescent="0.25">
      <c r="AG222" s="58"/>
    </row>
    <row r="223" spans="33:33" customFormat="1" x14ac:dyDescent="0.25">
      <c r="AG223" s="58"/>
    </row>
    <row r="224" spans="33:33" customFormat="1" x14ac:dyDescent="0.25">
      <c r="AG224" s="58"/>
    </row>
    <row r="225" spans="33:33" customFormat="1" x14ac:dyDescent="0.25">
      <c r="AG225" s="58"/>
    </row>
    <row r="226" spans="33:33" customFormat="1" x14ac:dyDescent="0.25">
      <c r="AG226" s="58"/>
    </row>
    <row r="227" spans="33:33" customFormat="1" x14ac:dyDescent="0.25">
      <c r="AG227" s="58"/>
    </row>
    <row r="228" spans="33:33" customFormat="1" x14ac:dyDescent="0.25">
      <c r="AG228" s="58"/>
    </row>
    <row r="229" spans="33:33" customFormat="1" x14ac:dyDescent="0.25">
      <c r="AG229" s="58"/>
    </row>
    <row r="230" spans="33:33" customFormat="1" x14ac:dyDescent="0.25">
      <c r="AG230" s="58"/>
    </row>
    <row r="231" spans="33:33" customFormat="1" x14ac:dyDescent="0.25">
      <c r="AG231" s="58"/>
    </row>
    <row r="232" spans="33:33" customFormat="1" x14ac:dyDescent="0.25">
      <c r="AG232" s="58"/>
    </row>
    <row r="233" spans="33:33" customFormat="1" x14ac:dyDescent="0.25">
      <c r="AG233" s="58"/>
    </row>
    <row r="234" spans="33:33" customFormat="1" x14ac:dyDescent="0.25">
      <c r="AG234" s="58"/>
    </row>
    <row r="235" spans="33:33" customFormat="1" x14ac:dyDescent="0.25">
      <c r="AG235" s="58"/>
    </row>
    <row r="236" spans="33:33" customFormat="1" x14ac:dyDescent="0.25">
      <c r="AG236" s="58"/>
    </row>
    <row r="237" spans="33:33" customFormat="1" x14ac:dyDescent="0.25">
      <c r="AG237" s="58"/>
    </row>
    <row r="238" spans="33:33" customFormat="1" x14ac:dyDescent="0.25">
      <c r="AG238" s="58"/>
    </row>
    <row r="239" spans="33:33" customFormat="1" x14ac:dyDescent="0.25">
      <c r="AG239" s="58"/>
    </row>
    <row r="240" spans="33:33" customFormat="1" x14ac:dyDescent="0.25">
      <c r="AG240" s="58"/>
    </row>
    <row r="241" spans="33:33" customFormat="1" x14ac:dyDescent="0.25">
      <c r="AG241" s="58"/>
    </row>
    <row r="242" spans="33:33" customFormat="1" x14ac:dyDescent="0.25">
      <c r="AG242" s="58"/>
    </row>
    <row r="243" spans="33:33" customFormat="1" x14ac:dyDescent="0.25">
      <c r="AG243" s="58"/>
    </row>
    <row r="244" spans="33:33" customFormat="1" x14ac:dyDescent="0.25">
      <c r="AG244" s="58"/>
    </row>
    <row r="245" spans="33:33" customFormat="1" x14ac:dyDescent="0.25">
      <c r="AG245" s="58"/>
    </row>
    <row r="246" spans="33:33" customFormat="1" x14ac:dyDescent="0.25">
      <c r="AG246" s="58"/>
    </row>
    <row r="247" spans="33:33" customFormat="1" x14ac:dyDescent="0.25">
      <c r="AG247" s="58"/>
    </row>
    <row r="248" spans="33:33" customFormat="1" x14ac:dyDescent="0.25">
      <c r="AG248" s="58"/>
    </row>
    <row r="249" spans="33:33" customFormat="1" x14ac:dyDescent="0.25">
      <c r="AG249" s="58"/>
    </row>
    <row r="250" spans="33:33" customFormat="1" x14ac:dyDescent="0.25">
      <c r="AG250" s="58"/>
    </row>
    <row r="251" spans="33:33" customFormat="1" x14ac:dyDescent="0.25">
      <c r="AG251" s="58"/>
    </row>
    <row r="252" spans="33:33" customFormat="1" x14ac:dyDescent="0.25">
      <c r="AG252" s="58"/>
    </row>
    <row r="253" spans="33:33" customFormat="1" x14ac:dyDescent="0.25">
      <c r="AG253" s="58"/>
    </row>
    <row r="254" spans="33:33" customFormat="1" x14ac:dyDescent="0.25">
      <c r="AG254" s="58"/>
    </row>
    <row r="255" spans="33:33" customFormat="1" x14ac:dyDescent="0.25">
      <c r="AG255" s="58"/>
    </row>
    <row r="256" spans="33:33" customFormat="1" x14ac:dyDescent="0.25">
      <c r="AG256" s="58"/>
    </row>
    <row r="257" spans="33:33" customFormat="1" x14ac:dyDescent="0.25">
      <c r="AG257" s="58"/>
    </row>
    <row r="258" spans="33:33" customFormat="1" x14ac:dyDescent="0.25">
      <c r="AG258" s="58"/>
    </row>
    <row r="259" spans="33:33" customFormat="1" x14ac:dyDescent="0.25">
      <c r="AG259" s="58"/>
    </row>
    <row r="260" spans="33:33" customFormat="1" x14ac:dyDescent="0.25">
      <c r="AG260" s="58"/>
    </row>
    <row r="261" spans="33:33" customFormat="1" x14ac:dyDescent="0.25">
      <c r="AG261" s="58"/>
    </row>
    <row r="262" spans="33:33" customFormat="1" x14ac:dyDescent="0.25">
      <c r="AG262" s="58"/>
    </row>
    <row r="263" spans="33:33" customFormat="1" x14ac:dyDescent="0.25">
      <c r="AG263" s="58"/>
    </row>
    <row r="264" spans="33:33" customFormat="1" x14ac:dyDescent="0.25">
      <c r="AG264" s="58"/>
    </row>
    <row r="265" spans="33:33" customFormat="1" x14ac:dyDescent="0.25">
      <c r="AG265" s="58"/>
    </row>
    <row r="266" spans="33:33" customFormat="1" x14ac:dyDescent="0.25">
      <c r="AG266" s="58"/>
    </row>
    <row r="267" spans="33:33" customFormat="1" x14ac:dyDescent="0.25">
      <c r="AG267" s="58"/>
    </row>
    <row r="268" spans="33:33" customFormat="1" x14ac:dyDescent="0.25">
      <c r="AG268" s="58"/>
    </row>
    <row r="269" spans="33:33" customFormat="1" x14ac:dyDescent="0.25">
      <c r="AG269" s="58"/>
    </row>
    <row r="270" spans="33:33" customFormat="1" x14ac:dyDescent="0.25">
      <c r="AG270" s="58"/>
    </row>
    <row r="271" spans="33:33" customFormat="1" x14ac:dyDescent="0.25">
      <c r="AG271" s="58"/>
    </row>
    <row r="272" spans="33:33" customFormat="1" x14ac:dyDescent="0.25">
      <c r="AG272" s="58"/>
    </row>
    <row r="273" spans="33:33" customFormat="1" x14ac:dyDescent="0.25">
      <c r="AG273" s="58"/>
    </row>
    <row r="274" spans="33:33" customFormat="1" x14ac:dyDescent="0.25">
      <c r="AG274" s="58"/>
    </row>
    <row r="275" spans="33:33" customFormat="1" x14ac:dyDescent="0.25">
      <c r="AG275" s="58"/>
    </row>
    <row r="276" spans="33:33" customFormat="1" x14ac:dyDescent="0.25">
      <c r="AG276" s="58"/>
    </row>
    <row r="277" spans="33:33" customFormat="1" x14ac:dyDescent="0.25">
      <c r="AG277" s="58"/>
    </row>
    <row r="278" spans="33:33" customFormat="1" x14ac:dyDescent="0.25">
      <c r="AG278" s="58"/>
    </row>
    <row r="279" spans="33:33" customFormat="1" x14ac:dyDescent="0.25">
      <c r="AG279" s="58"/>
    </row>
    <row r="280" spans="33:33" customFormat="1" x14ac:dyDescent="0.25">
      <c r="AG280" s="58"/>
    </row>
    <row r="281" spans="33:33" customFormat="1" x14ac:dyDescent="0.25">
      <c r="AG281" s="58"/>
    </row>
    <row r="282" spans="33:33" customFormat="1" x14ac:dyDescent="0.25">
      <c r="AG282" s="58"/>
    </row>
    <row r="283" spans="33:33" customFormat="1" x14ac:dyDescent="0.25">
      <c r="AG283" s="58"/>
    </row>
    <row r="284" spans="33:33" customFormat="1" x14ac:dyDescent="0.25">
      <c r="AG284" s="58"/>
    </row>
    <row r="285" spans="33:33" customFormat="1" x14ac:dyDescent="0.25">
      <c r="AG285" s="58"/>
    </row>
    <row r="286" spans="33:33" customFormat="1" x14ac:dyDescent="0.25">
      <c r="AG286" s="58"/>
    </row>
    <row r="287" spans="33:33" customFormat="1" x14ac:dyDescent="0.25">
      <c r="AG287" s="58"/>
    </row>
    <row r="288" spans="33:33" customFormat="1" x14ac:dyDescent="0.25">
      <c r="AG288" s="58"/>
    </row>
    <row r="289" spans="33:33" customFormat="1" x14ac:dyDescent="0.25">
      <c r="AG289" s="58"/>
    </row>
    <row r="290" spans="33:33" customFormat="1" x14ac:dyDescent="0.25">
      <c r="AG290" s="58"/>
    </row>
    <row r="291" spans="33:33" customFormat="1" x14ac:dyDescent="0.25">
      <c r="AG291" s="58"/>
    </row>
    <row r="292" spans="33:33" customFormat="1" x14ac:dyDescent="0.25">
      <c r="AG292" s="58"/>
    </row>
    <row r="293" spans="33:33" customFormat="1" x14ac:dyDescent="0.25">
      <c r="AG293" s="58"/>
    </row>
    <row r="294" spans="33:33" customFormat="1" x14ac:dyDescent="0.25">
      <c r="AG294" s="58"/>
    </row>
    <row r="295" spans="33:33" customFormat="1" x14ac:dyDescent="0.25">
      <c r="AG295" s="58"/>
    </row>
    <row r="296" spans="33:33" customFormat="1" x14ac:dyDescent="0.25">
      <c r="AG296" s="58"/>
    </row>
    <row r="297" spans="33:33" customFormat="1" x14ac:dyDescent="0.25">
      <c r="AG297" s="58"/>
    </row>
    <row r="298" spans="33:33" customFormat="1" x14ac:dyDescent="0.25">
      <c r="AG298" s="58"/>
    </row>
    <row r="299" spans="33:33" customFormat="1" x14ac:dyDescent="0.25">
      <c r="AG299" s="58"/>
    </row>
    <row r="300" spans="33:33" customFormat="1" x14ac:dyDescent="0.25">
      <c r="AG300" s="58"/>
    </row>
    <row r="301" spans="33:33" customFormat="1" x14ac:dyDescent="0.25">
      <c r="AG301" s="58"/>
    </row>
    <row r="302" spans="33:33" customFormat="1" x14ac:dyDescent="0.25">
      <c r="AG302" s="58"/>
    </row>
    <row r="303" spans="33:33" customFormat="1" x14ac:dyDescent="0.25">
      <c r="AG303" s="58"/>
    </row>
    <row r="304" spans="33:33" customFormat="1" x14ac:dyDescent="0.25">
      <c r="AG304" s="58"/>
    </row>
    <row r="305" spans="33:33" customFormat="1" x14ac:dyDescent="0.25">
      <c r="AG305" s="58"/>
    </row>
    <row r="306" spans="33:33" customFormat="1" x14ac:dyDescent="0.25">
      <c r="AG306" s="58"/>
    </row>
    <row r="307" spans="33:33" customFormat="1" x14ac:dyDescent="0.25">
      <c r="AG307" s="58"/>
    </row>
    <row r="308" spans="33:33" customFormat="1" x14ac:dyDescent="0.25">
      <c r="AG308" s="58"/>
    </row>
    <row r="309" spans="33:33" customFormat="1" x14ac:dyDescent="0.25">
      <c r="AG309" s="58"/>
    </row>
    <row r="310" spans="33:33" customFormat="1" x14ac:dyDescent="0.25">
      <c r="AG310" s="58"/>
    </row>
    <row r="311" spans="33:33" customFormat="1" x14ac:dyDescent="0.25">
      <c r="AG311" s="58"/>
    </row>
    <row r="312" spans="33:33" customFormat="1" x14ac:dyDescent="0.25">
      <c r="AG312" s="58"/>
    </row>
    <row r="313" spans="33:33" customFormat="1" x14ac:dyDescent="0.25">
      <c r="AG313" s="58"/>
    </row>
    <row r="314" spans="33:33" customFormat="1" x14ac:dyDescent="0.25">
      <c r="AG314" s="58"/>
    </row>
    <row r="315" spans="33:33" customFormat="1" x14ac:dyDescent="0.25">
      <c r="AG315" s="58"/>
    </row>
    <row r="316" spans="33:33" customFormat="1" x14ac:dyDescent="0.25">
      <c r="AG316" s="58"/>
    </row>
    <row r="317" spans="33:33" customFormat="1" x14ac:dyDescent="0.25">
      <c r="AG317" s="58"/>
    </row>
    <row r="318" spans="33:33" customFormat="1" x14ac:dyDescent="0.25">
      <c r="AG318" s="58"/>
    </row>
    <row r="319" spans="33:33" customFormat="1" x14ac:dyDescent="0.25">
      <c r="AG319" s="58"/>
    </row>
    <row r="320" spans="33:33" customFormat="1" x14ac:dyDescent="0.25">
      <c r="AG320" s="58"/>
    </row>
    <row r="321" spans="33:33" customFormat="1" x14ac:dyDescent="0.25">
      <c r="AG321" s="58"/>
    </row>
    <row r="322" spans="33:33" customFormat="1" x14ac:dyDescent="0.25">
      <c r="AG322" s="58"/>
    </row>
    <row r="323" spans="33:33" customFormat="1" x14ac:dyDescent="0.25">
      <c r="AG323" s="58"/>
    </row>
    <row r="324" spans="33:33" customFormat="1" x14ac:dyDescent="0.25">
      <c r="AG324" s="58"/>
    </row>
    <row r="325" spans="33:33" customFormat="1" x14ac:dyDescent="0.25">
      <c r="AG325" s="58"/>
    </row>
    <row r="326" spans="33:33" customFormat="1" x14ac:dyDescent="0.25">
      <c r="AG326" s="58"/>
    </row>
    <row r="327" spans="33:33" customFormat="1" x14ac:dyDescent="0.25">
      <c r="AG327" s="58"/>
    </row>
    <row r="328" spans="33:33" customFormat="1" x14ac:dyDescent="0.25">
      <c r="AG328" s="58"/>
    </row>
    <row r="329" spans="33:33" customFormat="1" x14ac:dyDescent="0.25">
      <c r="AG329" s="58"/>
    </row>
    <row r="330" spans="33:33" customFormat="1" x14ac:dyDescent="0.25">
      <c r="AG330" s="58"/>
    </row>
    <row r="331" spans="33:33" customFormat="1" x14ac:dyDescent="0.25">
      <c r="AG331" s="58"/>
    </row>
    <row r="332" spans="33:33" customFormat="1" x14ac:dyDescent="0.25">
      <c r="AG332" s="58"/>
    </row>
    <row r="333" spans="33:33" customFormat="1" x14ac:dyDescent="0.25">
      <c r="AG333" s="58"/>
    </row>
    <row r="334" spans="33:33" customFormat="1" x14ac:dyDescent="0.25">
      <c r="AG334" s="58"/>
    </row>
    <row r="335" spans="33:33" customFormat="1" x14ac:dyDescent="0.25">
      <c r="AG335" s="58"/>
    </row>
    <row r="336" spans="33:33" customFormat="1" x14ac:dyDescent="0.25">
      <c r="AG336" s="58"/>
    </row>
    <row r="337" spans="33:33" customFormat="1" x14ac:dyDescent="0.25">
      <c r="AG337" s="58"/>
    </row>
    <row r="338" spans="33:33" customFormat="1" x14ac:dyDescent="0.25">
      <c r="AG338" s="58"/>
    </row>
    <row r="339" spans="33:33" customFormat="1" x14ac:dyDescent="0.25">
      <c r="AG339" s="58"/>
    </row>
    <row r="340" spans="33:33" customFormat="1" x14ac:dyDescent="0.25">
      <c r="AG340" s="58"/>
    </row>
    <row r="341" spans="33:33" customFormat="1" x14ac:dyDescent="0.25">
      <c r="AG341" s="58"/>
    </row>
    <row r="342" spans="33:33" customFormat="1" x14ac:dyDescent="0.25">
      <c r="AG342" s="58"/>
    </row>
    <row r="343" spans="33:33" customFormat="1" x14ac:dyDescent="0.25">
      <c r="AG343" s="58"/>
    </row>
    <row r="344" spans="33:33" customFormat="1" x14ac:dyDescent="0.25">
      <c r="AG344" s="58"/>
    </row>
    <row r="345" spans="33:33" customFormat="1" x14ac:dyDescent="0.25">
      <c r="AG345" s="58"/>
    </row>
    <row r="346" spans="33:33" customFormat="1" x14ac:dyDescent="0.25">
      <c r="AG346" s="58"/>
    </row>
    <row r="347" spans="33:33" customFormat="1" x14ac:dyDescent="0.25">
      <c r="AG347" s="58"/>
    </row>
    <row r="348" spans="33:33" customFormat="1" x14ac:dyDescent="0.25">
      <c r="AG348" s="58"/>
    </row>
    <row r="349" spans="33:33" customFormat="1" x14ac:dyDescent="0.25">
      <c r="AG349" s="58"/>
    </row>
    <row r="350" spans="33:33" customFormat="1" x14ac:dyDescent="0.25">
      <c r="AG350" s="58"/>
    </row>
    <row r="351" spans="33:33" customFormat="1" x14ac:dyDescent="0.25">
      <c r="AG351" s="58"/>
    </row>
    <row r="352" spans="33:33" customFormat="1" x14ac:dyDescent="0.25">
      <c r="AG352" s="58"/>
    </row>
    <row r="353" spans="33:33" customFormat="1" x14ac:dyDescent="0.25">
      <c r="AG353" s="58"/>
    </row>
    <row r="354" spans="33:33" customFormat="1" x14ac:dyDescent="0.25">
      <c r="AG354" s="58"/>
    </row>
    <row r="355" spans="33:33" customFormat="1" x14ac:dyDescent="0.25">
      <c r="AG355" s="58"/>
    </row>
    <row r="356" spans="33:33" customFormat="1" x14ac:dyDescent="0.25">
      <c r="AG356" s="58"/>
    </row>
    <row r="357" spans="33:33" customFormat="1" x14ac:dyDescent="0.25">
      <c r="AG357" s="58"/>
    </row>
    <row r="358" spans="33:33" customFormat="1" x14ac:dyDescent="0.25">
      <c r="AG358" s="58"/>
    </row>
    <row r="359" spans="33:33" customFormat="1" x14ac:dyDescent="0.25">
      <c r="AG359" s="58"/>
    </row>
    <row r="360" spans="33:33" customFormat="1" x14ac:dyDescent="0.25">
      <c r="AG360" s="58"/>
    </row>
    <row r="361" spans="33:33" customFormat="1" x14ac:dyDescent="0.25">
      <c r="AG361" s="58"/>
    </row>
    <row r="362" spans="33:33" customFormat="1" x14ac:dyDescent="0.25">
      <c r="AG362" s="58"/>
    </row>
    <row r="363" spans="33:33" customFormat="1" x14ac:dyDescent="0.25">
      <c r="AG363" s="58"/>
    </row>
    <row r="364" spans="33:33" customFormat="1" x14ac:dyDescent="0.25">
      <c r="AG364" s="58"/>
    </row>
    <row r="365" spans="33:33" customFormat="1" x14ac:dyDescent="0.25">
      <c r="AG365" s="58"/>
    </row>
    <row r="366" spans="33:33" customFormat="1" x14ac:dyDescent="0.25">
      <c r="AG366" s="58"/>
    </row>
    <row r="367" spans="33:33" customFormat="1" x14ac:dyDescent="0.25">
      <c r="AG367" s="58"/>
    </row>
    <row r="368" spans="33:33" customFormat="1" x14ac:dyDescent="0.25">
      <c r="AG368" s="58"/>
    </row>
    <row r="369" spans="33:33" customFormat="1" x14ac:dyDescent="0.25">
      <c r="AG369" s="58"/>
    </row>
    <row r="370" spans="33:33" customFormat="1" x14ac:dyDescent="0.25">
      <c r="AG370" s="58"/>
    </row>
    <row r="371" spans="33:33" customFormat="1" x14ac:dyDescent="0.25">
      <c r="AG371" s="58"/>
    </row>
    <row r="372" spans="33:33" customFormat="1" x14ac:dyDescent="0.25">
      <c r="AG372" s="58"/>
    </row>
    <row r="373" spans="33:33" customFormat="1" x14ac:dyDescent="0.25">
      <c r="AG373" s="58"/>
    </row>
    <row r="374" spans="33:33" customFormat="1" x14ac:dyDescent="0.25">
      <c r="AG374" s="58"/>
    </row>
    <row r="375" spans="33:33" customFormat="1" x14ac:dyDescent="0.25">
      <c r="AG375" s="58"/>
    </row>
    <row r="376" spans="33:33" customFormat="1" x14ac:dyDescent="0.25">
      <c r="AG376" s="58"/>
    </row>
    <row r="377" spans="33:33" customFormat="1" x14ac:dyDescent="0.25">
      <c r="AG377" s="58"/>
    </row>
    <row r="378" spans="33:33" customFormat="1" x14ac:dyDescent="0.25">
      <c r="AG378" s="58"/>
    </row>
    <row r="379" spans="33:33" customFormat="1" x14ac:dyDescent="0.25">
      <c r="AG379" s="58"/>
    </row>
    <row r="380" spans="33:33" customFormat="1" x14ac:dyDescent="0.25">
      <c r="AG380" s="58"/>
    </row>
    <row r="381" spans="33:33" customFormat="1" x14ac:dyDescent="0.25">
      <c r="AG381" s="58"/>
    </row>
    <row r="382" spans="33:33" customFormat="1" x14ac:dyDescent="0.25">
      <c r="AG382" s="58"/>
    </row>
    <row r="383" spans="33:33" customFormat="1" x14ac:dyDescent="0.25">
      <c r="AG383" s="58"/>
    </row>
    <row r="384" spans="33:33" customFormat="1" x14ac:dyDescent="0.25">
      <c r="AG384" s="58"/>
    </row>
    <row r="385" spans="33:33" customFormat="1" x14ac:dyDescent="0.25">
      <c r="AG385" s="58"/>
    </row>
    <row r="386" spans="33:33" customFormat="1" x14ac:dyDescent="0.25">
      <c r="AG386" s="58"/>
    </row>
    <row r="387" spans="33:33" customFormat="1" x14ac:dyDescent="0.25">
      <c r="AG387" s="58"/>
    </row>
    <row r="388" spans="33:33" customFormat="1" x14ac:dyDescent="0.25">
      <c r="AG388" s="58"/>
    </row>
    <row r="389" spans="33:33" customFormat="1" x14ac:dyDescent="0.25">
      <c r="AG389" s="58"/>
    </row>
    <row r="390" spans="33:33" customFormat="1" x14ac:dyDescent="0.25">
      <c r="AG390" s="58"/>
    </row>
    <row r="391" spans="33:33" customFormat="1" x14ac:dyDescent="0.25">
      <c r="AG391" s="58"/>
    </row>
    <row r="392" spans="33:33" customFormat="1" x14ac:dyDescent="0.25">
      <c r="AG392" s="58"/>
    </row>
    <row r="393" spans="33:33" customFormat="1" x14ac:dyDescent="0.25">
      <c r="AG393" s="58"/>
    </row>
    <row r="394" spans="33:33" customFormat="1" x14ac:dyDescent="0.25">
      <c r="AG394" s="58"/>
    </row>
    <row r="395" spans="33:33" customFormat="1" x14ac:dyDescent="0.25">
      <c r="AG395" s="58"/>
    </row>
    <row r="396" spans="33:33" customFormat="1" x14ac:dyDescent="0.25">
      <c r="AG396" s="58"/>
    </row>
    <row r="397" spans="33:33" customFormat="1" x14ac:dyDescent="0.25">
      <c r="AG397" s="58"/>
    </row>
    <row r="398" spans="33:33" customFormat="1" x14ac:dyDescent="0.25">
      <c r="AG398" s="58"/>
    </row>
    <row r="399" spans="33:33" customFormat="1" x14ac:dyDescent="0.25">
      <c r="AG399" s="58"/>
    </row>
    <row r="400" spans="33:33" customFormat="1" x14ac:dyDescent="0.25">
      <c r="AG400" s="58"/>
    </row>
    <row r="401" spans="33:33" customFormat="1" x14ac:dyDescent="0.25">
      <c r="AG401" s="58"/>
    </row>
    <row r="402" spans="33:33" customFormat="1" x14ac:dyDescent="0.25">
      <c r="AG402" s="58"/>
    </row>
    <row r="403" spans="33:33" customFormat="1" x14ac:dyDescent="0.25">
      <c r="AG403" s="58"/>
    </row>
    <row r="404" spans="33:33" customFormat="1" x14ac:dyDescent="0.25">
      <c r="AG404" s="58"/>
    </row>
    <row r="405" spans="33:33" customFormat="1" x14ac:dyDescent="0.25">
      <c r="AG405" s="58"/>
    </row>
    <row r="406" spans="33:33" customFormat="1" x14ac:dyDescent="0.25">
      <c r="AG406" s="58"/>
    </row>
    <row r="407" spans="33:33" customFormat="1" x14ac:dyDescent="0.25">
      <c r="AG407" s="58"/>
    </row>
    <row r="408" spans="33:33" customFormat="1" x14ac:dyDescent="0.25">
      <c r="AG408" s="58"/>
    </row>
    <row r="409" spans="33:33" customFormat="1" x14ac:dyDescent="0.25">
      <c r="AG409" s="58"/>
    </row>
    <row r="410" spans="33:33" customFormat="1" x14ac:dyDescent="0.25">
      <c r="AG410" s="58"/>
    </row>
    <row r="411" spans="33:33" customFormat="1" x14ac:dyDescent="0.25">
      <c r="AG411" s="58"/>
    </row>
    <row r="412" spans="33:33" customFormat="1" x14ac:dyDescent="0.25">
      <c r="AG412" s="58"/>
    </row>
    <row r="413" spans="33:33" customFormat="1" x14ac:dyDescent="0.25">
      <c r="AG413" s="58"/>
    </row>
    <row r="414" spans="33:33" customFormat="1" x14ac:dyDescent="0.25">
      <c r="AG414" s="58"/>
    </row>
    <row r="415" spans="33:33" customFormat="1" x14ac:dyDescent="0.25">
      <c r="AG415" s="58"/>
    </row>
    <row r="416" spans="33:33" customFormat="1" x14ac:dyDescent="0.25">
      <c r="AG416" s="58"/>
    </row>
    <row r="417" spans="33:33" customFormat="1" x14ac:dyDescent="0.25">
      <c r="AG417" s="58"/>
    </row>
    <row r="418" spans="33:33" customFormat="1" x14ac:dyDescent="0.25">
      <c r="AG418" s="58"/>
    </row>
    <row r="419" spans="33:33" customFormat="1" x14ac:dyDescent="0.25">
      <c r="AG419" s="58"/>
    </row>
    <row r="420" spans="33:33" customFormat="1" x14ac:dyDescent="0.25">
      <c r="AG420" s="58"/>
    </row>
    <row r="421" spans="33:33" customFormat="1" x14ac:dyDescent="0.25">
      <c r="AG421" s="58"/>
    </row>
    <row r="422" spans="33:33" customFormat="1" x14ac:dyDescent="0.25">
      <c r="AG422" s="58"/>
    </row>
    <row r="423" spans="33:33" customFormat="1" x14ac:dyDescent="0.25">
      <c r="AG423" s="58"/>
    </row>
    <row r="424" spans="33:33" customFormat="1" x14ac:dyDescent="0.25">
      <c r="AG424" s="58"/>
    </row>
    <row r="425" spans="33:33" customFormat="1" x14ac:dyDescent="0.25">
      <c r="AG425" s="58"/>
    </row>
    <row r="426" spans="33:33" customFormat="1" x14ac:dyDescent="0.25">
      <c r="AG426" s="58"/>
    </row>
    <row r="427" spans="33:33" customFormat="1" x14ac:dyDescent="0.25">
      <c r="AG427" s="58"/>
    </row>
    <row r="428" spans="33:33" customFormat="1" x14ac:dyDescent="0.25">
      <c r="AG428" s="58"/>
    </row>
    <row r="429" spans="33:33" customFormat="1" x14ac:dyDescent="0.25">
      <c r="AG429" s="58"/>
    </row>
    <row r="430" spans="33:33" customFormat="1" x14ac:dyDescent="0.25">
      <c r="AG430" s="58"/>
    </row>
    <row r="431" spans="33:33" customFormat="1" x14ac:dyDescent="0.25">
      <c r="AG431" s="58"/>
    </row>
    <row r="432" spans="33:33" customFormat="1" x14ac:dyDescent="0.25">
      <c r="AG432" s="58"/>
    </row>
    <row r="433" spans="33:33" customFormat="1" x14ac:dyDescent="0.25">
      <c r="AG433" s="58"/>
    </row>
    <row r="434" spans="33:33" customFormat="1" x14ac:dyDescent="0.25">
      <c r="AG434" s="58"/>
    </row>
    <row r="435" spans="33:33" customFormat="1" x14ac:dyDescent="0.25">
      <c r="AG435" s="58"/>
    </row>
    <row r="436" spans="33:33" customFormat="1" x14ac:dyDescent="0.25">
      <c r="AG436" s="58"/>
    </row>
    <row r="437" spans="33:33" customFormat="1" x14ac:dyDescent="0.25">
      <c r="AG437" s="58"/>
    </row>
    <row r="438" spans="33:33" customFormat="1" x14ac:dyDescent="0.25">
      <c r="AG438" s="58"/>
    </row>
    <row r="439" spans="33:33" customFormat="1" x14ac:dyDescent="0.25">
      <c r="AG439" s="58"/>
    </row>
    <row r="440" spans="33:33" customFormat="1" x14ac:dyDescent="0.25">
      <c r="AG440" s="58"/>
    </row>
    <row r="441" spans="33:33" customFormat="1" x14ac:dyDescent="0.25">
      <c r="AG441" s="58"/>
    </row>
    <row r="442" spans="33:33" customFormat="1" x14ac:dyDescent="0.25">
      <c r="AG442" s="58"/>
    </row>
    <row r="443" spans="33:33" customFormat="1" x14ac:dyDescent="0.25">
      <c r="AG443" s="58"/>
    </row>
    <row r="444" spans="33:33" customFormat="1" x14ac:dyDescent="0.25">
      <c r="AG444" s="58"/>
    </row>
    <row r="445" spans="33:33" customFormat="1" x14ac:dyDescent="0.25">
      <c r="AG445" s="58"/>
    </row>
    <row r="446" spans="33:33" customFormat="1" x14ac:dyDescent="0.25">
      <c r="AG446" s="58"/>
    </row>
    <row r="447" spans="33:33" customFormat="1" x14ac:dyDescent="0.25">
      <c r="AG447" s="58"/>
    </row>
    <row r="448" spans="33:33" customFormat="1" x14ac:dyDescent="0.25">
      <c r="AG448" s="58"/>
    </row>
    <row r="449" spans="33:33" customFormat="1" x14ac:dyDescent="0.25">
      <c r="AG449" s="58"/>
    </row>
    <row r="450" spans="33:33" customFormat="1" x14ac:dyDescent="0.25">
      <c r="AG450" s="58"/>
    </row>
    <row r="451" spans="33:33" customFormat="1" x14ac:dyDescent="0.25">
      <c r="AG451" s="58"/>
    </row>
    <row r="452" spans="33:33" customFormat="1" x14ac:dyDescent="0.25">
      <c r="AG452" s="58"/>
    </row>
    <row r="453" spans="33:33" customFormat="1" x14ac:dyDescent="0.25">
      <c r="AG453" s="58"/>
    </row>
    <row r="454" spans="33:33" customFormat="1" x14ac:dyDescent="0.25">
      <c r="AG454" s="58"/>
    </row>
    <row r="455" spans="33:33" customFormat="1" x14ac:dyDescent="0.25">
      <c r="AG455" s="58"/>
    </row>
    <row r="456" spans="33:33" customFormat="1" x14ac:dyDescent="0.25">
      <c r="AG456" s="58"/>
    </row>
    <row r="457" spans="33:33" customFormat="1" x14ac:dyDescent="0.25">
      <c r="AG457" s="58"/>
    </row>
    <row r="458" spans="33:33" customFormat="1" x14ac:dyDescent="0.25">
      <c r="AG458" s="58"/>
    </row>
    <row r="459" spans="33:33" customFormat="1" x14ac:dyDescent="0.25">
      <c r="AG459" s="58"/>
    </row>
    <row r="460" spans="33:33" customFormat="1" x14ac:dyDescent="0.25">
      <c r="AG460" s="58"/>
    </row>
    <row r="461" spans="33:33" customFormat="1" x14ac:dyDescent="0.25">
      <c r="AG461" s="58"/>
    </row>
    <row r="462" spans="33:33" customFormat="1" x14ac:dyDescent="0.25">
      <c r="AG462" s="58"/>
    </row>
    <row r="463" spans="33:33" customFormat="1" x14ac:dyDescent="0.25">
      <c r="AG463" s="58"/>
    </row>
    <row r="464" spans="33:33" customFormat="1" x14ac:dyDescent="0.25">
      <c r="AG464" s="58"/>
    </row>
    <row r="465" spans="33:33" customFormat="1" x14ac:dyDescent="0.25">
      <c r="AG465" s="58"/>
    </row>
    <row r="466" spans="33:33" customFormat="1" x14ac:dyDescent="0.25">
      <c r="AG466" s="58"/>
    </row>
    <row r="467" spans="33:33" customFormat="1" x14ac:dyDescent="0.25">
      <c r="AG467" s="58"/>
    </row>
    <row r="468" spans="33:33" customFormat="1" x14ac:dyDescent="0.25">
      <c r="AG468" s="58"/>
    </row>
    <row r="469" spans="33:33" customFormat="1" x14ac:dyDescent="0.25">
      <c r="AG469" s="58"/>
    </row>
    <row r="470" spans="33:33" customFormat="1" x14ac:dyDescent="0.25">
      <c r="AG470" s="58"/>
    </row>
    <row r="471" spans="33:33" customFormat="1" x14ac:dyDescent="0.25">
      <c r="AG471" s="58"/>
    </row>
    <row r="472" spans="33:33" customFormat="1" x14ac:dyDescent="0.25">
      <c r="AG472" s="58"/>
    </row>
    <row r="473" spans="33:33" customFormat="1" x14ac:dyDescent="0.25">
      <c r="AG473" s="58"/>
    </row>
    <row r="474" spans="33:33" customFormat="1" x14ac:dyDescent="0.25">
      <c r="AG474" s="58"/>
    </row>
    <row r="475" spans="33:33" customFormat="1" x14ac:dyDescent="0.25">
      <c r="AG475" s="58"/>
    </row>
    <row r="476" spans="33:33" customFormat="1" x14ac:dyDescent="0.25">
      <c r="AG476" s="58"/>
    </row>
    <row r="477" spans="33:33" customFormat="1" x14ac:dyDescent="0.25">
      <c r="AG477" s="58"/>
    </row>
    <row r="478" spans="33:33" customFormat="1" x14ac:dyDescent="0.25">
      <c r="AG478" s="58"/>
    </row>
    <row r="479" spans="33:33" customFormat="1" x14ac:dyDescent="0.25">
      <c r="AG479" s="58"/>
    </row>
    <row r="480" spans="33:33" customFormat="1" x14ac:dyDescent="0.25">
      <c r="AG480" s="58"/>
    </row>
    <row r="481" spans="33:33" customFormat="1" x14ac:dyDescent="0.25">
      <c r="AG481" s="58"/>
    </row>
    <row r="482" spans="33:33" customFormat="1" x14ac:dyDescent="0.25">
      <c r="AG482" s="58"/>
    </row>
    <row r="483" spans="33:33" customFormat="1" x14ac:dyDescent="0.25">
      <c r="AG483" s="58"/>
    </row>
    <row r="484" spans="33:33" customFormat="1" x14ac:dyDescent="0.25">
      <c r="AG484" s="58"/>
    </row>
    <row r="485" spans="33:33" customFormat="1" x14ac:dyDescent="0.25">
      <c r="AG485" s="58"/>
    </row>
    <row r="486" spans="33:33" customFormat="1" x14ac:dyDescent="0.25">
      <c r="AG486" s="58"/>
    </row>
    <row r="487" spans="33:33" customFormat="1" x14ac:dyDescent="0.25">
      <c r="AG487" s="58"/>
    </row>
    <row r="488" spans="33:33" customFormat="1" x14ac:dyDescent="0.25">
      <c r="AG488" s="58"/>
    </row>
    <row r="489" spans="33:33" customFormat="1" x14ac:dyDescent="0.25">
      <c r="AG489" s="58"/>
    </row>
    <row r="490" spans="33:33" customFormat="1" x14ac:dyDescent="0.25">
      <c r="AG490" s="58"/>
    </row>
    <row r="491" spans="33:33" customFormat="1" x14ac:dyDescent="0.25">
      <c r="AG491" s="58"/>
    </row>
    <row r="492" spans="33:33" customFormat="1" x14ac:dyDescent="0.25">
      <c r="AG492" s="58"/>
    </row>
    <row r="493" spans="33:33" customFormat="1" x14ac:dyDescent="0.25">
      <c r="AG493" s="58"/>
    </row>
    <row r="494" spans="33:33" customFormat="1" x14ac:dyDescent="0.25">
      <c r="AG494" s="58"/>
    </row>
    <row r="495" spans="33:33" customFormat="1" x14ac:dyDescent="0.25">
      <c r="AG495" s="58"/>
    </row>
    <row r="496" spans="33:33" customFormat="1" x14ac:dyDescent="0.25">
      <c r="AG496" s="58"/>
    </row>
    <row r="497" spans="33:33" customFormat="1" x14ac:dyDescent="0.25">
      <c r="AG497" s="58"/>
    </row>
    <row r="498" spans="33:33" customFormat="1" x14ac:dyDescent="0.25">
      <c r="AG498" s="58"/>
    </row>
    <row r="499" spans="33:33" customFormat="1" x14ac:dyDescent="0.25">
      <c r="AG499" s="58"/>
    </row>
    <row r="500" spans="33:33" customFormat="1" x14ac:dyDescent="0.25">
      <c r="AG500" s="58"/>
    </row>
    <row r="501" spans="33:33" customFormat="1" x14ac:dyDescent="0.25">
      <c r="AG501" s="58"/>
    </row>
    <row r="502" spans="33:33" customFormat="1" x14ac:dyDescent="0.25">
      <c r="AG502" s="58"/>
    </row>
    <row r="503" spans="33:33" customFormat="1" x14ac:dyDescent="0.25">
      <c r="AG503" s="58"/>
    </row>
    <row r="504" spans="33:33" customFormat="1" x14ac:dyDescent="0.25">
      <c r="AG504" s="58"/>
    </row>
    <row r="505" spans="33:33" customFormat="1" x14ac:dyDescent="0.25">
      <c r="AG505" s="58"/>
    </row>
    <row r="506" spans="33:33" customFormat="1" x14ac:dyDescent="0.25">
      <c r="AG506" s="58"/>
    </row>
    <row r="507" spans="33:33" customFormat="1" x14ac:dyDescent="0.25">
      <c r="AG507" s="58"/>
    </row>
    <row r="508" spans="33:33" customFormat="1" x14ac:dyDescent="0.25">
      <c r="AG508" s="58"/>
    </row>
    <row r="509" spans="33:33" customFormat="1" x14ac:dyDescent="0.25">
      <c r="AG509" s="58"/>
    </row>
    <row r="510" spans="33:33" customFormat="1" x14ac:dyDescent="0.25">
      <c r="AG510" s="58"/>
    </row>
    <row r="511" spans="33:33" customFormat="1" x14ac:dyDescent="0.25">
      <c r="AG511" s="58"/>
    </row>
    <row r="512" spans="33:33" customFormat="1" x14ac:dyDescent="0.25">
      <c r="AG512" s="58"/>
    </row>
    <row r="513" spans="33:33" customFormat="1" x14ac:dyDescent="0.25">
      <c r="AG513" s="58"/>
    </row>
    <row r="514" spans="33:33" customFormat="1" x14ac:dyDescent="0.25">
      <c r="AG514" s="58"/>
    </row>
    <row r="515" spans="33:33" customFormat="1" x14ac:dyDescent="0.25">
      <c r="AG515" s="58"/>
    </row>
    <row r="516" spans="33:33" customFormat="1" x14ac:dyDescent="0.25">
      <c r="AG516" s="58"/>
    </row>
    <row r="517" spans="33:33" customFormat="1" x14ac:dyDescent="0.25">
      <c r="AG517" s="58"/>
    </row>
    <row r="518" spans="33:33" customFormat="1" x14ac:dyDescent="0.25">
      <c r="AG518" s="58"/>
    </row>
    <row r="519" spans="33:33" customFormat="1" x14ac:dyDescent="0.25">
      <c r="AG519" s="58"/>
    </row>
    <row r="520" spans="33:33" customFormat="1" x14ac:dyDescent="0.25">
      <c r="AG520" s="58"/>
    </row>
    <row r="521" spans="33:33" customFormat="1" x14ac:dyDescent="0.25">
      <c r="AG521" s="58"/>
    </row>
    <row r="522" spans="33:33" customFormat="1" x14ac:dyDescent="0.25">
      <c r="AG522" s="58"/>
    </row>
    <row r="523" spans="33:33" customFormat="1" x14ac:dyDescent="0.25">
      <c r="AG523" s="58"/>
    </row>
    <row r="524" spans="33:33" customFormat="1" x14ac:dyDescent="0.25">
      <c r="AG524" s="58"/>
    </row>
    <row r="525" spans="33:33" customFormat="1" x14ac:dyDescent="0.25">
      <c r="AG525" s="58"/>
    </row>
    <row r="526" spans="33:33" customFormat="1" x14ac:dyDescent="0.25">
      <c r="AG526" s="58"/>
    </row>
    <row r="527" spans="33:33" customFormat="1" x14ac:dyDescent="0.25">
      <c r="AG527" s="58"/>
    </row>
    <row r="528" spans="33:33" customFormat="1" x14ac:dyDescent="0.25">
      <c r="AG528" s="58"/>
    </row>
    <row r="529" spans="33:33" customFormat="1" x14ac:dyDescent="0.25">
      <c r="AG529" s="58"/>
    </row>
    <row r="530" spans="33:33" customFormat="1" x14ac:dyDescent="0.25">
      <c r="AG530" s="58"/>
    </row>
    <row r="531" spans="33:33" customFormat="1" x14ac:dyDescent="0.25">
      <c r="AG531" s="58"/>
    </row>
    <row r="532" spans="33:33" customFormat="1" x14ac:dyDescent="0.25">
      <c r="AG532" s="58"/>
    </row>
    <row r="533" spans="33:33" customFormat="1" x14ac:dyDescent="0.25">
      <c r="AG533" s="58"/>
    </row>
    <row r="534" spans="33:33" customFormat="1" x14ac:dyDescent="0.25">
      <c r="AG534" s="58"/>
    </row>
    <row r="535" spans="33:33" customFormat="1" x14ac:dyDescent="0.25">
      <c r="AG535" s="58"/>
    </row>
    <row r="536" spans="33:33" customFormat="1" x14ac:dyDescent="0.25">
      <c r="AG536" s="58"/>
    </row>
    <row r="537" spans="33:33" customFormat="1" x14ac:dyDescent="0.25">
      <c r="AG537" s="58"/>
    </row>
    <row r="538" spans="33:33" customFormat="1" x14ac:dyDescent="0.25">
      <c r="AG538" s="58"/>
    </row>
    <row r="539" spans="33:33" customFormat="1" x14ac:dyDescent="0.25">
      <c r="AG539" s="58"/>
    </row>
    <row r="540" spans="33:33" customFormat="1" x14ac:dyDescent="0.25">
      <c r="AG540" s="58"/>
    </row>
    <row r="541" spans="33:33" customFormat="1" x14ac:dyDescent="0.25">
      <c r="AG541" s="58"/>
    </row>
    <row r="542" spans="33:33" customFormat="1" x14ac:dyDescent="0.25">
      <c r="AG542" s="58"/>
    </row>
    <row r="543" spans="33:33" customFormat="1" x14ac:dyDescent="0.25">
      <c r="AG543" s="58"/>
    </row>
    <row r="544" spans="33:33" customFormat="1" x14ac:dyDescent="0.25">
      <c r="AG544" s="58"/>
    </row>
    <row r="545" spans="33:33" customFormat="1" x14ac:dyDescent="0.25">
      <c r="AG545" s="58"/>
    </row>
    <row r="546" spans="33:33" customFormat="1" x14ac:dyDescent="0.25">
      <c r="AG546" s="58"/>
    </row>
    <row r="547" spans="33:33" customFormat="1" x14ac:dyDescent="0.25">
      <c r="AG547" s="58"/>
    </row>
    <row r="548" spans="33:33" customFormat="1" x14ac:dyDescent="0.25">
      <c r="AG548" s="58"/>
    </row>
    <row r="549" spans="33:33" customFormat="1" x14ac:dyDescent="0.25">
      <c r="AG549" s="58"/>
    </row>
    <row r="550" spans="33:33" customFormat="1" x14ac:dyDescent="0.25">
      <c r="AG550" s="58"/>
    </row>
    <row r="551" spans="33:33" customFormat="1" x14ac:dyDescent="0.25">
      <c r="AG551" s="58"/>
    </row>
    <row r="552" spans="33:33" customFormat="1" x14ac:dyDescent="0.25">
      <c r="AG552" s="58"/>
    </row>
    <row r="553" spans="33:33" customFormat="1" x14ac:dyDescent="0.25">
      <c r="AG553" s="58"/>
    </row>
    <row r="554" spans="33:33" customFormat="1" x14ac:dyDescent="0.25">
      <c r="AG554" s="58"/>
    </row>
    <row r="555" spans="33:33" customFormat="1" x14ac:dyDescent="0.25">
      <c r="AG555" s="58"/>
    </row>
    <row r="556" spans="33:33" customFormat="1" x14ac:dyDescent="0.25">
      <c r="AG556" s="58"/>
    </row>
    <row r="557" spans="33:33" customFormat="1" x14ac:dyDescent="0.25">
      <c r="AG557" s="58"/>
    </row>
    <row r="558" spans="33:33" customFormat="1" x14ac:dyDescent="0.25">
      <c r="AG558" s="58"/>
    </row>
    <row r="559" spans="33:33" customFormat="1" x14ac:dyDescent="0.25">
      <c r="AG559" s="58"/>
    </row>
    <row r="560" spans="33:33" customFormat="1" x14ac:dyDescent="0.25">
      <c r="AG560" s="58"/>
    </row>
    <row r="561" spans="2:92" x14ac:dyDescent="0.25"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 s="58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</row>
    <row r="562" spans="2:92" x14ac:dyDescent="0.25"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 s="58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</row>
    <row r="563" spans="2:92" x14ac:dyDescent="0.25"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 s="58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</row>
    <row r="564" spans="2:92" x14ac:dyDescent="0.25"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 s="58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</row>
    <row r="565" spans="2:92" x14ac:dyDescent="0.25"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 s="58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</row>
    <row r="566" spans="2:92" x14ac:dyDescent="0.25"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 s="58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</row>
    <row r="567" spans="2:92" x14ac:dyDescent="0.25"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 s="58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</row>
    <row r="568" spans="2:92" x14ac:dyDescent="0.25"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 s="5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</row>
    <row r="569" spans="2:92" x14ac:dyDescent="0.25"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 s="58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</row>
    <row r="570" spans="2:92" x14ac:dyDescent="0.25"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 s="58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</row>
    <row r="571" spans="2:92" x14ac:dyDescent="0.25"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 s="58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</row>
    <row r="572" spans="2:92" x14ac:dyDescent="0.25"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 s="58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</row>
    <row r="573" spans="2:92" x14ac:dyDescent="0.25"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 s="58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</row>
    <row r="574" spans="2:92" x14ac:dyDescent="0.25"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 s="58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</row>
    <row r="575" spans="2:92" x14ac:dyDescent="0.25"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 s="58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</row>
    <row r="576" spans="2:92" x14ac:dyDescent="0.25">
      <c r="B576" t="str">
        <f t="shared" ref="B576:B639" si="85">IF(C576&lt;&gt;"",CONCATENATE(C576,F576,D576,I576),"")</f>
        <v/>
      </c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 s="58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</row>
    <row r="577" spans="2:92" x14ac:dyDescent="0.25">
      <c r="B577" t="str">
        <f t="shared" si="85"/>
        <v/>
      </c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 s="58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</row>
    <row r="578" spans="2:92" x14ac:dyDescent="0.25">
      <c r="B578" t="str">
        <f t="shared" si="85"/>
        <v/>
      </c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 s="5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</row>
    <row r="579" spans="2:92" x14ac:dyDescent="0.25">
      <c r="B579" t="str">
        <f t="shared" si="85"/>
        <v/>
      </c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 s="58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</row>
    <row r="580" spans="2:92" x14ac:dyDescent="0.25">
      <c r="B580" t="str">
        <f t="shared" si="85"/>
        <v/>
      </c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 s="58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</row>
    <row r="581" spans="2:92" x14ac:dyDescent="0.25">
      <c r="B581" t="str">
        <f t="shared" si="85"/>
        <v/>
      </c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 s="58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</row>
    <row r="582" spans="2:92" x14ac:dyDescent="0.25">
      <c r="B582" t="str">
        <f t="shared" si="85"/>
        <v/>
      </c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 s="58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</row>
    <row r="583" spans="2:92" x14ac:dyDescent="0.25">
      <c r="B583" t="str">
        <f t="shared" si="85"/>
        <v/>
      </c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 s="58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</row>
    <row r="584" spans="2:92" x14ac:dyDescent="0.25">
      <c r="B584" t="str">
        <f t="shared" si="85"/>
        <v/>
      </c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 s="58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</row>
    <row r="585" spans="2:92" x14ac:dyDescent="0.25">
      <c r="B585" t="str">
        <f t="shared" si="85"/>
        <v/>
      </c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 s="58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</row>
    <row r="586" spans="2:92" x14ac:dyDescent="0.25">
      <c r="B586" t="str">
        <f t="shared" si="85"/>
        <v/>
      </c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 s="58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</row>
    <row r="587" spans="2:92" x14ac:dyDescent="0.25">
      <c r="B587" t="str">
        <f t="shared" si="85"/>
        <v/>
      </c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 s="58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</row>
    <row r="588" spans="2:92" x14ac:dyDescent="0.25">
      <c r="B588" t="str">
        <f t="shared" si="85"/>
        <v/>
      </c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 s="5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</row>
    <row r="589" spans="2:92" x14ac:dyDescent="0.25">
      <c r="B589" t="str">
        <f t="shared" si="85"/>
        <v/>
      </c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 s="58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</row>
    <row r="590" spans="2:92" x14ac:dyDescent="0.25">
      <c r="B590" t="str">
        <f t="shared" si="85"/>
        <v/>
      </c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 s="58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</row>
    <row r="591" spans="2:92" x14ac:dyDescent="0.25">
      <c r="B591" t="str">
        <f t="shared" si="85"/>
        <v/>
      </c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 s="58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</row>
    <row r="592" spans="2:92" x14ac:dyDescent="0.25">
      <c r="B592" t="str">
        <f t="shared" si="85"/>
        <v/>
      </c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 s="58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</row>
    <row r="593" spans="2:92" x14ac:dyDescent="0.25">
      <c r="B593" t="str">
        <f t="shared" si="85"/>
        <v/>
      </c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 s="58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</row>
    <row r="594" spans="2:92" x14ac:dyDescent="0.25">
      <c r="B594" t="str">
        <f t="shared" si="85"/>
        <v/>
      </c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 s="58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</row>
    <row r="595" spans="2:92" x14ac:dyDescent="0.25">
      <c r="B595" t="str">
        <f t="shared" si="85"/>
        <v/>
      </c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 s="58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</row>
    <row r="596" spans="2:92" x14ac:dyDescent="0.25">
      <c r="B596" t="str">
        <f t="shared" si="85"/>
        <v/>
      </c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 s="58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</row>
    <row r="597" spans="2:92" x14ac:dyDescent="0.25">
      <c r="B597" t="str">
        <f t="shared" si="85"/>
        <v/>
      </c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 s="58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</row>
    <row r="598" spans="2:92" x14ac:dyDescent="0.25">
      <c r="B598" t="str">
        <f t="shared" si="85"/>
        <v/>
      </c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 s="5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</row>
    <row r="599" spans="2:92" x14ac:dyDescent="0.25">
      <c r="B599" t="str">
        <f t="shared" si="85"/>
        <v/>
      </c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 s="58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</row>
    <row r="600" spans="2:92" x14ac:dyDescent="0.25">
      <c r="B600" t="str">
        <f t="shared" si="85"/>
        <v/>
      </c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 s="58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</row>
    <row r="601" spans="2:92" x14ac:dyDescent="0.25">
      <c r="B601" t="str">
        <f t="shared" si="85"/>
        <v/>
      </c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 s="58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</row>
    <row r="602" spans="2:92" x14ac:dyDescent="0.25">
      <c r="B602" t="str">
        <f t="shared" si="85"/>
        <v/>
      </c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 s="58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</row>
    <row r="603" spans="2:92" x14ac:dyDescent="0.25">
      <c r="B603" t="str">
        <f t="shared" si="85"/>
        <v/>
      </c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 s="58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</row>
    <row r="604" spans="2:92" x14ac:dyDescent="0.25">
      <c r="B604" t="str">
        <f t="shared" si="85"/>
        <v/>
      </c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 s="58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</row>
    <row r="605" spans="2:92" x14ac:dyDescent="0.25">
      <c r="B605" t="str">
        <f t="shared" si="85"/>
        <v/>
      </c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 s="58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</row>
    <row r="606" spans="2:92" x14ac:dyDescent="0.25">
      <c r="B606" t="str">
        <f t="shared" si="85"/>
        <v/>
      </c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 s="58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</row>
    <row r="607" spans="2:92" x14ac:dyDescent="0.25">
      <c r="B607" t="str">
        <f t="shared" si="85"/>
        <v/>
      </c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 s="58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</row>
    <row r="608" spans="2:92" x14ac:dyDescent="0.25">
      <c r="B608" t="str">
        <f t="shared" si="85"/>
        <v/>
      </c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 s="5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</row>
    <row r="609" spans="2:92" x14ac:dyDescent="0.25">
      <c r="B609" t="str">
        <f t="shared" si="85"/>
        <v/>
      </c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 s="58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</row>
    <row r="610" spans="2:92" x14ac:dyDescent="0.25">
      <c r="B610" t="str">
        <f t="shared" si="85"/>
        <v/>
      </c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 s="58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</row>
    <row r="611" spans="2:92" x14ac:dyDescent="0.25">
      <c r="B611" t="str">
        <f t="shared" si="85"/>
        <v/>
      </c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 s="58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</row>
    <row r="612" spans="2:92" x14ac:dyDescent="0.25">
      <c r="B612" t="str">
        <f t="shared" si="85"/>
        <v/>
      </c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 s="58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</row>
    <row r="613" spans="2:92" x14ac:dyDescent="0.25">
      <c r="B613" t="str">
        <f t="shared" si="85"/>
        <v/>
      </c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 s="58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</row>
    <row r="614" spans="2:92" x14ac:dyDescent="0.25">
      <c r="B614" t="str">
        <f t="shared" si="85"/>
        <v/>
      </c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 s="58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</row>
    <row r="615" spans="2:92" x14ac:dyDescent="0.25">
      <c r="B615" t="str">
        <f t="shared" si="85"/>
        <v/>
      </c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 s="58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</row>
    <row r="616" spans="2:92" x14ac:dyDescent="0.25">
      <c r="B616" t="str">
        <f t="shared" si="85"/>
        <v/>
      </c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 s="58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</row>
    <row r="617" spans="2:92" x14ac:dyDescent="0.25">
      <c r="B617" t="str">
        <f t="shared" si="85"/>
        <v/>
      </c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 s="58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</row>
    <row r="618" spans="2:92" x14ac:dyDescent="0.25">
      <c r="B618" t="str">
        <f t="shared" si="85"/>
        <v/>
      </c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 s="5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</row>
    <row r="619" spans="2:92" x14ac:dyDescent="0.25">
      <c r="B619" t="str">
        <f t="shared" si="85"/>
        <v/>
      </c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 s="58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</row>
    <row r="620" spans="2:92" x14ac:dyDescent="0.25">
      <c r="B620" t="str">
        <f t="shared" si="85"/>
        <v/>
      </c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 s="58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</row>
    <row r="621" spans="2:92" x14ac:dyDescent="0.25">
      <c r="B621" t="str">
        <f t="shared" si="85"/>
        <v/>
      </c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 s="58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</row>
    <row r="622" spans="2:92" x14ac:dyDescent="0.25">
      <c r="B622" t="str">
        <f t="shared" si="85"/>
        <v/>
      </c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 s="58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</row>
    <row r="623" spans="2:92" x14ac:dyDescent="0.25">
      <c r="B623" t="str">
        <f t="shared" si="85"/>
        <v/>
      </c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 s="58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</row>
    <row r="624" spans="2:92" x14ac:dyDescent="0.25">
      <c r="B624" t="str">
        <f t="shared" si="85"/>
        <v/>
      </c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 s="58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</row>
    <row r="625" spans="2:92" x14ac:dyDescent="0.25">
      <c r="B625" t="str">
        <f t="shared" si="85"/>
        <v/>
      </c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 s="58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</row>
    <row r="626" spans="2:92" x14ac:dyDescent="0.25">
      <c r="B626" t="str">
        <f t="shared" si="85"/>
        <v/>
      </c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 s="58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</row>
    <row r="627" spans="2:92" x14ac:dyDescent="0.25">
      <c r="B627" t="str">
        <f t="shared" si="85"/>
        <v/>
      </c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58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</row>
    <row r="628" spans="2:92" x14ac:dyDescent="0.25">
      <c r="B628" t="str">
        <f t="shared" si="85"/>
        <v/>
      </c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 s="5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</row>
    <row r="629" spans="2:92" x14ac:dyDescent="0.25">
      <c r="B629" t="str">
        <f t="shared" si="85"/>
        <v/>
      </c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 s="58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</row>
    <row r="630" spans="2:92" x14ac:dyDescent="0.25">
      <c r="B630" t="str">
        <f t="shared" si="85"/>
        <v/>
      </c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 s="58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</row>
    <row r="631" spans="2:92" x14ac:dyDescent="0.25">
      <c r="B631" t="str">
        <f t="shared" si="85"/>
        <v/>
      </c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 s="58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</row>
    <row r="632" spans="2:92" x14ac:dyDescent="0.25">
      <c r="B632" t="str">
        <f t="shared" si="85"/>
        <v/>
      </c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 s="58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</row>
    <row r="633" spans="2:92" x14ac:dyDescent="0.25">
      <c r="B633" t="str">
        <f t="shared" si="85"/>
        <v/>
      </c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 s="58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</row>
    <row r="634" spans="2:92" x14ac:dyDescent="0.25">
      <c r="B634" t="str">
        <f t="shared" si="85"/>
        <v/>
      </c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 s="58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</row>
    <row r="635" spans="2:92" x14ac:dyDescent="0.25">
      <c r="B635" t="str">
        <f t="shared" si="85"/>
        <v/>
      </c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 s="58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</row>
    <row r="636" spans="2:92" x14ac:dyDescent="0.25">
      <c r="B636" t="str">
        <f t="shared" si="85"/>
        <v/>
      </c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 s="58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</row>
    <row r="637" spans="2:92" x14ac:dyDescent="0.25">
      <c r="B637" t="str">
        <f t="shared" si="85"/>
        <v/>
      </c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 s="58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</row>
    <row r="638" spans="2:92" x14ac:dyDescent="0.25">
      <c r="B638" t="str">
        <f t="shared" si="85"/>
        <v/>
      </c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 s="5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</row>
    <row r="639" spans="2:92" x14ac:dyDescent="0.25">
      <c r="B639" t="str">
        <f t="shared" si="85"/>
        <v/>
      </c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 s="58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</row>
    <row r="640" spans="2:92" x14ac:dyDescent="0.25">
      <c r="B640" t="str">
        <f t="shared" ref="B640:B703" si="86">IF(C640&lt;&gt;"",CONCATENATE(C640,F640,D640,I640),"")</f>
        <v/>
      </c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 s="58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</row>
    <row r="641" spans="2:92" x14ac:dyDescent="0.25">
      <c r="B641" t="str">
        <f t="shared" si="86"/>
        <v/>
      </c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 s="58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</row>
    <row r="642" spans="2:92" x14ac:dyDescent="0.25">
      <c r="B642" t="str">
        <f t="shared" si="86"/>
        <v/>
      </c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 s="58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</row>
    <row r="643" spans="2:92" x14ac:dyDescent="0.25">
      <c r="B643" t="str">
        <f t="shared" si="86"/>
        <v/>
      </c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 s="58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</row>
    <row r="644" spans="2:92" x14ac:dyDescent="0.25">
      <c r="B644" t="str">
        <f t="shared" si="86"/>
        <v/>
      </c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 s="58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</row>
    <row r="645" spans="2:92" x14ac:dyDescent="0.25">
      <c r="B645" t="str">
        <f t="shared" si="86"/>
        <v/>
      </c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 s="58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</row>
    <row r="646" spans="2:92" x14ac:dyDescent="0.25">
      <c r="B646" t="str">
        <f t="shared" si="86"/>
        <v/>
      </c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 s="58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</row>
    <row r="647" spans="2:92" x14ac:dyDescent="0.25">
      <c r="B647" t="str">
        <f t="shared" si="86"/>
        <v/>
      </c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 s="58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</row>
    <row r="648" spans="2:92" x14ac:dyDescent="0.25">
      <c r="B648" t="str">
        <f t="shared" si="86"/>
        <v/>
      </c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 s="5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</row>
    <row r="649" spans="2:92" x14ac:dyDescent="0.25">
      <c r="B649" t="str">
        <f t="shared" si="86"/>
        <v/>
      </c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 s="58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</row>
    <row r="650" spans="2:92" x14ac:dyDescent="0.25">
      <c r="B650" t="str">
        <f t="shared" si="86"/>
        <v/>
      </c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 s="58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</row>
    <row r="651" spans="2:92" x14ac:dyDescent="0.25">
      <c r="B651" t="str">
        <f t="shared" si="86"/>
        <v/>
      </c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 s="58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</row>
    <row r="652" spans="2:92" x14ac:dyDescent="0.25">
      <c r="B652" t="str">
        <f t="shared" si="86"/>
        <v/>
      </c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 s="58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</row>
    <row r="653" spans="2:92" x14ac:dyDescent="0.25">
      <c r="B653" t="str">
        <f t="shared" si="86"/>
        <v/>
      </c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 s="58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</row>
    <row r="654" spans="2:92" x14ac:dyDescent="0.25">
      <c r="B654" t="str">
        <f t="shared" si="86"/>
        <v/>
      </c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 s="58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</row>
    <row r="655" spans="2:92" x14ac:dyDescent="0.25">
      <c r="B655" t="str">
        <f t="shared" si="86"/>
        <v/>
      </c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 s="58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</row>
    <row r="656" spans="2:92" x14ac:dyDescent="0.25">
      <c r="B656" t="str">
        <f t="shared" si="86"/>
        <v/>
      </c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 s="58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</row>
    <row r="657" spans="2:92" x14ac:dyDescent="0.25">
      <c r="B657" t="str">
        <f t="shared" si="86"/>
        <v/>
      </c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 s="58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</row>
    <row r="658" spans="2:92" x14ac:dyDescent="0.25">
      <c r="B658" t="str">
        <f t="shared" si="86"/>
        <v/>
      </c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 s="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</row>
    <row r="659" spans="2:92" x14ac:dyDescent="0.25">
      <c r="B659" t="str">
        <f t="shared" si="86"/>
        <v/>
      </c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 s="58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</row>
    <row r="660" spans="2:92" x14ac:dyDescent="0.25">
      <c r="B660" t="str">
        <f t="shared" si="86"/>
        <v/>
      </c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 s="58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</row>
    <row r="661" spans="2:92" x14ac:dyDescent="0.25">
      <c r="B661" t="str">
        <f t="shared" si="86"/>
        <v/>
      </c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 s="58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</row>
    <row r="662" spans="2:92" x14ac:dyDescent="0.25">
      <c r="B662" t="str">
        <f t="shared" si="86"/>
        <v/>
      </c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 s="58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</row>
    <row r="663" spans="2:92" x14ac:dyDescent="0.25">
      <c r="B663" t="str">
        <f t="shared" si="86"/>
        <v/>
      </c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 s="58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</row>
    <row r="664" spans="2:92" x14ac:dyDescent="0.25">
      <c r="B664" t="str">
        <f t="shared" si="86"/>
        <v/>
      </c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 s="58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</row>
    <row r="665" spans="2:92" x14ac:dyDescent="0.25">
      <c r="B665" t="str">
        <f t="shared" si="86"/>
        <v/>
      </c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 s="58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</row>
    <row r="666" spans="2:92" x14ac:dyDescent="0.25">
      <c r="B666" t="str">
        <f t="shared" si="86"/>
        <v/>
      </c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 s="58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</row>
    <row r="667" spans="2:92" x14ac:dyDescent="0.25">
      <c r="B667" t="str">
        <f t="shared" si="86"/>
        <v/>
      </c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 s="58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</row>
    <row r="668" spans="2:92" x14ac:dyDescent="0.25">
      <c r="B668" t="str">
        <f t="shared" si="86"/>
        <v/>
      </c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 s="5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</row>
    <row r="669" spans="2:92" x14ac:dyDescent="0.25">
      <c r="B669" t="str">
        <f t="shared" si="86"/>
        <v/>
      </c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 s="58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</row>
    <row r="670" spans="2:92" x14ac:dyDescent="0.25">
      <c r="B670" t="str">
        <f t="shared" si="86"/>
        <v/>
      </c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 s="58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</row>
    <row r="671" spans="2:92" x14ac:dyDescent="0.25">
      <c r="B671" t="str">
        <f t="shared" si="86"/>
        <v/>
      </c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 s="58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</row>
    <row r="672" spans="2:92" x14ac:dyDescent="0.25">
      <c r="B672" t="str">
        <f t="shared" si="86"/>
        <v/>
      </c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 s="58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</row>
    <row r="673" spans="2:92" x14ac:dyDescent="0.25">
      <c r="B673" t="str">
        <f t="shared" si="86"/>
        <v/>
      </c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 s="58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</row>
    <row r="674" spans="2:92" x14ac:dyDescent="0.25">
      <c r="B674" t="str">
        <f t="shared" si="86"/>
        <v/>
      </c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 s="58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</row>
    <row r="675" spans="2:92" x14ac:dyDescent="0.25">
      <c r="B675" t="str">
        <f t="shared" si="86"/>
        <v/>
      </c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 s="58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</row>
    <row r="676" spans="2:92" x14ac:dyDescent="0.25">
      <c r="B676" t="str">
        <f t="shared" si="86"/>
        <v/>
      </c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 s="58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</row>
    <row r="677" spans="2:92" x14ac:dyDescent="0.25">
      <c r="B677" t="str">
        <f t="shared" si="86"/>
        <v/>
      </c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 s="58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</row>
    <row r="678" spans="2:92" x14ac:dyDescent="0.25">
      <c r="B678" t="str">
        <f t="shared" si="86"/>
        <v/>
      </c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 s="5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</row>
    <row r="679" spans="2:92" x14ac:dyDescent="0.25">
      <c r="B679" t="str">
        <f t="shared" si="86"/>
        <v/>
      </c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 s="58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</row>
    <row r="680" spans="2:92" x14ac:dyDescent="0.25">
      <c r="B680" t="str">
        <f t="shared" si="86"/>
        <v/>
      </c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 s="58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</row>
    <row r="681" spans="2:92" x14ac:dyDescent="0.25">
      <c r="B681" t="str">
        <f t="shared" si="86"/>
        <v/>
      </c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 s="58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</row>
    <row r="682" spans="2:92" x14ac:dyDescent="0.25">
      <c r="B682" t="str">
        <f t="shared" si="86"/>
        <v/>
      </c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 s="58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</row>
    <row r="683" spans="2:92" x14ac:dyDescent="0.25">
      <c r="B683" t="str">
        <f t="shared" si="86"/>
        <v/>
      </c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 s="58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</row>
    <row r="684" spans="2:92" x14ac:dyDescent="0.25">
      <c r="B684" t="str">
        <f t="shared" si="86"/>
        <v/>
      </c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 s="58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</row>
    <row r="685" spans="2:92" x14ac:dyDescent="0.25">
      <c r="B685" t="str">
        <f t="shared" si="86"/>
        <v/>
      </c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 s="58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</row>
    <row r="686" spans="2:92" x14ac:dyDescent="0.25">
      <c r="B686" t="str">
        <f t="shared" si="86"/>
        <v/>
      </c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 s="58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</row>
    <row r="687" spans="2:92" x14ac:dyDescent="0.25">
      <c r="B687" t="str">
        <f t="shared" si="86"/>
        <v/>
      </c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 s="58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</row>
    <row r="688" spans="2:92" x14ac:dyDescent="0.25">
      <c r="B688" t="str">
        <f t="shared" si="86"/>
        <v/>
      </c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 s="5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</row>
    <row r="689" spans="2:92" x14ac:dyDescent="0.25">
      <c r="B689" t="str">
        <f t="shared" si="86"/>
        <v/>
      </c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 s="58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</row>
    <row r="690" spans="2:92" x14ac:dyDescent="0.25">
      <c r="B690" t="str">
        <f t="shared" si="86"/>
        <v/>
      </c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 s="58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</row>
    <row r="691" spans="2:92" x14ac:dyDescent="0.25">
      <c r="B691" t="str">
        <f t="shared" si="86"/>
        <v/>
      </c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 s="58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</row>
    <row r="692" spans="2:92" x14ac:dyDescent="0.25">
      <c r="B692" t="str">
        <f t="shared" si="86"/>
        <v/>
      </c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 s="58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</row>
    <row r="693" spans="2:92" x14ac:dyDescent="0.25">
      <c r="B693" t="str">
        <f t="shared" si="86"/>
        <v/>
      </c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 s="58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</row>
    <row r="694" spans="2:92" x14ac:dyDescent="0.25">
      <c r="B694" t="str">
        <f t="shared" si="86"/>
        <v/>
      </c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 s="58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</row>
    <row r="695" spans="2:92" x14ac:dyDescent="0.25">
      <c r="B695" t="str">
        <f t="shared" si="86"/>
        <v/>
      </c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 s="58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</row>
    <row r="696" spans="2:92" x14ac:dyDescent="0.25">
      <c r="B696" t="str">
        <f t="shared" si="86"/>
        <v/>
      </c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 s="58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</row>
    <row r="697" spans="2:92" x14ac:dyDescent="0.25">
      <c r="B697" t="str">
        <f t="shared" si="86"/>
        <v/>
      </c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 s="58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</row>
    <row r="698" spans="2:92" x14ac:dyDescent="0.25">
      <c r="B698" t="str">
        <f t="shared" si="86"/>
        <v/>
      </c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 s="5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</row>
    <row r="699" spans="2:92" x14ac:dyDescent="0.25">
      <c r="B699" t="str">
        <f t="shared" si="86"/>
        <v/>
      </c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 s="58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</row>
    <row r="700" spans="2:92" x14ac:dyDescent="0.25">
      <c r="B700" t="str">
        <f t="shared" si="86"/>
        <v/>
      </c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 s="58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</row>
    <row r="701" spans="2:92" x14ac:dyDescent="0.25">
      <c r="B701" t="str">
        <f t="shared" si="86"/>
        <v/>
      </c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 s="58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</row>
    <row r="702" spans="2:92" x14ac:dyDescent="0.25">
      <c r="B702" t="str">
        <f t="shared" si="86"/>
        <v/>
      </c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 s="58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</row>
    <row r="703" spans="2:92" x14ac:dyDescent="0.25">
      <c r="B703" t="str">
        <f t="shared" si="86"/>
        <v/>
      </c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 s="58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</row>
    <row r="704" spans="2:92" x14ac:dyDescent="0.25">
      <c r="B704" t="str">
        <f t="shared" ref="B704:B767" si="87">IF(C704&lt;&gt;"",CONCATENATE(C704,F704,D704,I704),"")</f>
        <v/>
      </c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 s="58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</row>
    <row r="705" spans="2:92" x14ac:dyDescent="0.25">
      <c r="B705" t="str">
        <f t="shared" si="87"/>
        <v/>
      </c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 s="58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</row>
    <row r="706" spans="2:92" x14ac:dyDescent="0.25">
      <c r="B706" t="str">
        <f t="shared" si="87"/>
        <v/>
      </c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 s="58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</row>
    <row r="707" spans="2:92" x14ac:dyDescent="0.25">
      <c r="B707" t="str">
        <f t="shared" si="87"/>
        <v/>
      </c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 s="58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</row>
    <row r="708" spans="2:92" x14ac:dyDescent="0.25">
      <c r="B708" t="str">
        <f t="shared" si="87"/>
        <v/>
      </c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 s="5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</row>
    <row r="709" spans="2:92" x14ac:dyDescent="0.25">
      <c r="B709" t="str">
        <f t="shared" si="87"/>
        <v/>
      </c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 s="58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</row>
    <row r="710" spans="2:92" x14ac:dyDescent="0.25">
      <c r="B710" t="str">
        <f t="shared" si="87"/>
        <v/>
      </c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 s="58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</row>
    <row r="711" spans="2:92" x14ac:dyDescent="0.25">
      <c r="B711" t="str">
        <f t="shared" si="87"/>
        <v/>
      </c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 s="58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</row>
    <row r="712" spans="2:92" x14ac:dyDescent="0.25">
      <c r="B712" t="str">
        <f t="shared" si="87"/>
        <v/>
      </c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 s="58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</row>
    <row r="713" spans="2:92" x14ac:dyDescent="0.25">
      <c r="B713" t="str">
        <f t="shared" si="87"/>
        <v/>
      </c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 s="58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</row>
    <row r="714" spans="2:92" x14ac:dyDescent="0.25">
      <c r="B714" t="str">
        <f t="shared" si="87"/>
        <v/>
      </c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 s="58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</row>
    <row r="715" spans="2:92" x14ac:dyDescent="0.25">
      <c r="B715" t="str">
        <f t="shared" si="87"/>
        <v/>
      </c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 s="58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</row>
    <row r="716" spans="2:92" x14ac:dyDescent="0.25">
      <c r="B716" t="str">
        <f t="shared" si="87"/>
        <v/>
      </c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 s="58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</row>
    <row r="717" spans="2:92" x14ac:dyDescent="0.25">
      <c r="B717" t="str">
        <f t="shared" si="87"/>
        <v/>
      </c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 s="58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</row>
    <row r="718" spans="2:92" x14ac:dyDescent="0.25">
      <c r="B718" t="str">
        <f t="shared" si="87"/>
        <v/>
      </c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 s="5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</row>
    <row r="719" spans="2:92" x14ac:dyDescent="0.25">
      <c r="B719" t="str">
        <f t="shared" si="87"/>
        <v/>
      </c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 s="58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</row>
    <row r="720" spans="2:92" x14ac:dyDescent="0.25">
      <c r="B720" t="str">
        <f t="shared" si="87"/>
        <v/>
      </c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 s="58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</row>
    <row r="721" spans="2:92" x14ac:dyDescent="0.25">
      <c r="B721" t="str">
        <f t="shared" si="87"/>
        <v/>
      </c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 s="58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</row>
    <row r="722" spans="2:92" x14ac:dyDescent="0.25">
      <c r="B722" t="str">
        <f t="shared" si="87"/>
        <v/>
      </c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 s="58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</row>
    <row r="723" spans="2:92" x14ac:dyDescent="0.25">
      <c r="B723" t="str">
        <f t="shared" si="87"/>
        <v/>
      </c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 s="58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</row>
    <row r="724" spans="2:92" x14ac:dyDescent="0.25">
      <c r="B724" t="str">
        <f t="shared" si="87"/>
        <v/>
      </c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 s="58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</row>
    <row r="725" spans="2:92" x14ac:dyDescent="0.25">
      <c r="B725" t="str">
        <f t="shared" si="87"/>
        <v/>
      </c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 s="58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</row>
    <row r="726" spans="2:92" x14ac:dyDescent="0.25">
      <c r="B726" t="str">
        <f t="shared" si="87"/>
        <v/>
      </c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 s="58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</row>
    <row r="727" spans="2:92" x14ac:dyDescent="0.25">
      <c r="B727" t="str">
        <f t="shared" si="87"/>
        <v/>
      </c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 s="58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</row>
    <row r="728" spans="2:92" x14ac:dyDescent="0.25">
      <c r="B728" t="str">
        <f t="shared" si="87"/>
        <v/>
      </c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 s="5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</row>
    <row r="729" spans="2:92" x14ac:dyDescent="0.25">
      <c r="B729" t="str">
        <f t="shared" si="87"/>
        <v/>
      </c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 s="58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</row>
    <row r="730" spans="2:92" x14ac:dyDescent="0.25">
      <c r="B730" t="str">
        <f t="shared" si="87"/>
        <v/>
      </c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 s="58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</row>
    <row r="731" spans="2:92" x14ac:dyDescent="0.25">
      <c r="B731" t="str">
        <f t="shared" si="87"/>
        <v/>
      </c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 s="58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</row>
    <row r="732" spans="2:92" x14ac:dyDescent="0.25">
      <c r="B732" t="str">
        <f t="shared" si="87"/>
        <v/>
      </c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 s="58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</row>
    <row r="733" spans="2:92" x14ac:dyDescent="0.25">
      <c r="B733" t="str">
        <f t="shared" si="87"/>
        <v/>
      </c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 s="58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</row>
    <row r="734" spans="2:92" x14ac:dyDescent="0.25">
      <c r="B734" t="str">
        <f t="shared" si="87"/>
        <v/>
      </c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 s="58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</row>
    <row r="735" spans="2:92" x14ac:dyDescent="0.25">
      <c r="B735" t="str">
        <f t="shared" si="87"/>
        <v/>
      </c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 s="58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</row>
    <row r="736" spans="2:92" x14ac:dyDescent="0.25">
      <c r="B736" t="str">
        <f t="shared" si="87"/>
        <v/>
      </c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 s="58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</row>
    <row r="737" spans="2:92" x14ac:dyDescent="0.25">
      <c r="B737" t="str">
        <f t="shared" si="87"/>
        <v/>
      </c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 s="58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</row>
    <row r="738" spans="2:92" x14ac:dyDescent="0.25">
      <c r="B738" t="str">
        <f t="shared" si="87"/>
        <v/>
      </c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 s="5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</row>
    <row r="739" spans="2:92" x14ac:dyDescent="0.25">
      <c r="B739" t="str">
        <f t="shared" si="87"/>
        <v/>
      </c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 s="58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</row>
    <row r="740" spans="2:92" x14ac:dyDescent="0.25">
      <c r="B740" t="str">
        <f t="shared" si="87"/>
        <v/>
      </c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 s="58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</row>
    <row r="741" spans="2:92" x14ac:dyDescent="0.25">
      <c r="B741" t="str">
        <f t="shared" si="87"/>
        <v/>
      </c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 s="58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</row>
    <row r="742" spans="2:92" x14ac:dyDescent="0.25">
      <c r="B742" t="str">
        <f t="shared" si="87"/>
        <v/>
      </c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 s="58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</row>
    <row r="743" spans="2:92" x14ac:dyDescent="0.25">
      <c r="B743" t="str">
        <f t="shared" si="87"/>
        <v/>
      </c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 s="58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</row>
    <row r="744" spans="2:92" x14ac:dyDescent="0.25">
      <c r="B744" t="str">
        <f t="shared" si="87"/>
        <v/>
      </c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 s="58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</row>
    <row r="745" spans="2:92" x14ac:dyDescent="0.25">
      <c r="B745" t="str">
        <f t="shared" si="87"/>
        <v/>
      </c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 s="58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</row>
    <row r="746" spans="2:92" x14ac:dyDescent="0.25">
      <c r="B746" t="str">
        <f t="shared" si="87"/>
        <v/>
      </c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 s="58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</row>
    <row r="747" spans="2:92" x14ac:dyDescent="0.25">
      <c r="B747" t="str">
        <f t="shared" si="87"/>
        <v/>
      </c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 s="58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</row>
    <row r="748" spans="2:92" x14ac:dyDescent="0.25">
      <c r="B748" t="str">
        <f t="shared" si="87"/>
        <v/>
      </c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 s="5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</row>
    <row r="749" spans="2:92" x14ac:dyDescent="0.25">
      <c r="B749" t="str">
        <f t="shared" si="87"/>
        <v/>
      </c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 s="58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</row>
    <row r="750" spans="2:92" x14ac:dyDescent="0.25">
      <c r="B750" t="str">
        <f t="shared" si="87"/>
        <v/>
      </c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 s="58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</row>
    <row r="751" spans="2:92" x14ac:dyDescent="0.25">
      <c r="B751" t="str">
        <f t="shared" si="87"/>
        <v/>
      </c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 s="58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</row>
    <row r="752" spans="2:92" x14ac:dyDescent="0.25">
      <c r="B752" t="str">
        <f t="shared" si="87"/>
        <v/>
      </c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 s="58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</row>
    <row r="753" spans="2:92" x14ac:dyDescent="0.25">
      <c r="B753" t="str">
        <f t="shared" si="87"/>
        <v/>
      </c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 s="58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</row>
    <row r="754" spans="2:92" x14ac:dyDescent="0.25">
      <c r="B754" t="str">
        <f t="shared" si="87"/>
        <v/>
      </c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 s="58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</row>
    <row r="755" spans="2:92" x14ac:dyDescent="0.25">
      <c r="B755" t="str">
        <f t="shared" si="87"/>
        <v/>
      </c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 s="58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</row>
    <row r="756" spans="2:92" x14ac:dyDescent="0.25">
      <c r="B756" t="str">
        <f t="shared" si="87"/>
        <v/>
      </c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 s="58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</row>
    <row r="757" spans="2:92" x14ac:dyDescent="0.25">
      <c r="B757" t="str">
        <f t="shared" si="87"/>
        <v/>
      </c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 s="58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</row>
    <row r="758" spans="2:92" x14ac:dyDescent="0.25">
      <c r="B758" t="str">
        <f t="shared" si="87"/>
        <v/>
      </c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 s="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</row>
    <row r="759" spans="2:92" x14ac:dyDescent="0.25">
      <c r="B759" t="str">
        <f t="shared" si="87"/>
        <v/>
      </c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 s="58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</row>
    <row r="760" spans="2:92" x14ac:dyDescent="0.25">
      <c r="B760" t="str">
        <f t="shared" si="87"/>
        <v/>
      </c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 s="58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</row>
    <row r="761" spans="2:92" x14ac:dyDescent="0.25">
      <c r="B761" t="str">
        <f t="shared" si="87"/>
        <v/>
      </c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 s="58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</row>
    <row r="762" spans="2:92" x14ac:dyDescent="0.25">
      <c r="B762" t="str">
        <f t="shared" si="87"/>
        <v/>
      </c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 s="58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</row>
    <row r="763" spans="2:92" x14ac:dyDescent="0.25">
      <c r="B763" t="str">
        <f t="shared" si="87"/>
        <v/>
      </c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 s="58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</row>
    <row r="764" spans="2:92" x14ac:dyDescent="0.25">
      <c r="B764" t="str">
        <f t="shared" si="87"/>
        <v/>
      </c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 s="58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</row>
    <row r="765" spans="2:92" x14ac:dyDescent="0.25">
      <c r="B765" t="str">
        <f t="shared" si="87"/>
        <v/>
      </c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 s="58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</row>
    <row r="766" spans="2:92" x14ac:dyDescent="0.25">
      <c r="B766" t="str">
        <f t="shared" si="87"/>
        <v/>
      </c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 s="58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</row>
    <row r="767" spans="2:92" x14ac:dyDescent="0.25">
      <c r="B767" t="str">
        <f t="shared" si="87"/>
        <v/>
      </c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 s="58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</row>
    <row r="768" spans="2:92" x14ac:dyDescent="0.25">
      <c r="B768" t="str">
        <f t="shared" ref="B768:B831" si="88">IF(C768&lt;&gt;"",CONCATENATE(C768,F768,D768,I768),"")</f>
        <v/>
      </c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 s="5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</row>
    <row r="769" spans="2:92" x14ac:dyDescent="0.25">
      <c r="B769" t="str">
        <f t="shared" si="88"/>
        <v/>
      </c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 s="58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</row>
    <row r="770" spans="2:92" x14ac:dyDescent="0.25">
      <c r="B770" t="str">
        <f t="shared" si="88"/>
        <v/>
      </c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 s="58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</row>
    <row r="771" spans="2:92" x14ac:dyDescent="0.25">
      <c r="B771" t="str">
        <f t="shared" si="88"/>
        <v/>
      </c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 s="58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</row>
    <row r="772" spans="2:92" x14ac:dyDescent="0.25">
      <c r="B772" t="str">
        <f t="shared" si="88"/>
        <v/>
      </c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 s="58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</row>
    <row r="773" spans="2:92" x14ac:dyDescent="0.25">
      <c r="B773" t="str">
        <f t="shared" si="88"/>
        <v/>
      </c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 s="58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</row>
    <row r="774" spans="2:92" x14ac:dyDescent="0.25">
      <c r="B774" t="str">
        <f t="shared" si="88"/>
        <v/>
      </c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 s="58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</row>
    <row r="775" spans="2:92" x14ac:dyDescent="0.25">
      <c r="B775" t="str">
        <f t="shared" si="88"/>
        <v/>
      </c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 s="58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</row>
    <row r="776" spans="2:92" x14ac:dyDescent="0.25">
      <c r="B776" t="str">
        <f t="shared" si="88"/>
        <v/>
      </c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 s="58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</row>
    <row r="777" spans="2:92" x14ac:dyDescent="0.25">
      <c r="B777" t="str">
        <f t="shared" si="88"/>
        <v/>
      </c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 s="58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</row>
    <row r="778" spans="2:92" x14ac:dyDescent="0.25">
      <c r="B778" t="str">
        <f t="shared" si="88"/>
        <v/>
      </c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 s="5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</row>
    <row r="779" spans="2:92" x14ac:dyDescent="0.25">
      <c r="B779" t="str">
        <f t="shared" si="88"/>
        <v/>
      </c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 s="58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</row>
    <row r="780" spans="2:92" x14ac:dyDescent="0.25">
      <c r="B780" t="str">
        <f t="shared" si="88"/>
        <v/>
      </c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 s="58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</row>
    <row r="781" spans="2:92" x14ac:dyDescent="0.25">
      <c r="B781" t="str">
        <f t="shared" si="88"/>
        <v/>
      </c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 s="58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</row>
    <row r="782" spans="2:92" x14ac:dyDescent="0.25">
      <c r="B782" t="str">
        <f t="shared" si="88"/>
        <v/>
      </c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 s="58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</row>
    <row r="783" spans="2:92" x14ac:dyDescent="0.25">
      <c r="B783" t="str">
        <f t="shared" si="88"/>
        <v/>
      </c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 s="58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</row>
    <row r="784" spans="2:92" x14ac:dyDescent="0.25">
      <c r="B784" t="str">
        <f t="shared" si="88"/>
        <v/>
      </c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 s="58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</row>
    <row r="785" spans="2:92" x14ac:dyDescent="0.25">
      <c r="B785" t="str">
        <f t="shared" si="88"/>
        <v/>
      </c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 s="58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</row>
    <row r="786" spans="2:92" x14ac:dyDescent="0.25">
      <c r="B786" t="str">
        <f t="shared" si="88"/>
        <v/>
      </c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 s="58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</row>
    <row r="787" spans="2:92" x14ac:dyDescent="0.25">
      <c r="B787" t="str">
        <f t="shared" si="88"/>
        <v/>
      </c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 s="58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</row>
    <row r="788" spans="2:92" x14ac:dyDescent="0.25">
      <c r="B788" t="str">
        <f t="shared" si="88"/>
        <v/>
      </c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 s="5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</row>
    <row r="789" spans="2:92" x14ac:dyDescent="0.25">
      <c r="B789" t="str">
        <f t="shared" si="88"/>
        <v/>
      </c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 s="58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</row>
    <row r="790" spans="2:92" x14ac:dyDescent="0.25">
      <c r="B790" t="str">
        <f t="shared" si="88"/>
        <v/>
      </c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 s="58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</row>
    <row r="791" spans="2:92" x14ac:dyDescent="0.25">
      <c r="B791" t="str">
        <f t="shared" si="88"/>
        <v/>
      </c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 s="58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</row>
    <row r="792" spans="2:92" x14ac:dyDescent="0.25">
      <c r="B792" t="str">
        <f t="shared" si="88"/>
        <v/>
      </c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 s="58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</row>
    <row r="793" spans="2:92" x14ac:dyDescent="0.25">
      <c r="B793" t="str">
        <f t="shared" si="88"/>
        <v/>
      </c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 s="58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</row>
    <row r="794" spans="2:92" x14ac:dyDescent="0.25">
      <c r="B794" t="str">
        <f t="shared" si="88"/>
        <v/>
      </c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 s="58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</row>
    <row r="795" spans="2:92" x14ac:dyDescent="0.25">
      <c r="B795" t="str">
        <f t="shared" si="88"/>
        <v/>
      </c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 s="58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</row>
    <row r="796" spans="2:92" x14ac:dyDescent="0.25">
      <c r="B796" t="str">
        <f t="shared" si="88"/>
        <v/>
      </c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 s="58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</row>
    <row r="797" spans="2:92" x14ac:dyDescent="0.25">
      <c r="B797" t="str">
        <f t="shared" si="88"/>
        <v/>
      </c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 s="58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</row>
    <row r="798" spans="2:92" x14ac:dyDescent="0.25">
      <c r="B798" t="str">
        <f t="shared" si="88"/>
        <v/>
      </c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 s="5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</row>
    <row r="799" spans="2:92" x14ac:dyDescent="0.25">
      <c r="B799" t="str">
        <f t="shared" si="88"/>
        <v/>
      </c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 s="58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</row>
    <row r="800" spans="2:92" x14ac:dyDescent="0.25">
      <c r="B800" t="str">
        <f t="shared" si="88"/>
        <v/>
      </c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 s="58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</row>
    <row r="801" spans="2:92" x14ac:dyDescent="0.25">
      <c r="B801" t="str">
        <f t="shared" si="88"/>
        <v/>
      </c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 s="58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</row>
    <row r="802" spans="2:92" x14ac:dyDescent="0.25">
      <c r="B802" t="str">
        <f t="shared" si="88"/>
        <v/>
      </c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 s="58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</row>
    <row r="803" spans="2:92" x14ac:dyDescent="0.25">
      <c r="B803" t="str">
        <f t="shared" si="88"/>
        <v/>
      </c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 s="58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</row>
    <row r="804" spans="2:92" x14ac:dyDescent="0.25">
      <c r="B804" t="str">
        <f t="shared" si="88"/>
        <v/>
      </c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 s="58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</row>
    <row r="805" spans="2:92" x14ac:dyDescent="0.25">
      <c r="B805" t="str">
        <f t="shared" si="88"/>
        <v/>
      </c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 s="58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</row>
    <row r="806" spans="2:92" x14ac:dyDescent="0.25">
      <c r="B806" t="str">
        <f t="shared" si="88"/>
        <v/>
      </c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 s="58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</row>
    <row r="807" spans="2:92" x14ac:dyDescent="0.25">
      <c r="B807" t="str">
        <f t="shared" si="88"/>
        <v/>
      </c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 s="58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</row>
    <row r="808" spans="2:92" x14ac:dyDescent="0.25">
      <c r="B808" t="str">
        <f t="shared" si="88"/>
        <v/>
      </c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 s="5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</row>
    <row r="809" spans="2:92" x14ac:dyDescent="0.25">
      <c r="B809" t="str">
        <f t="shared" si="88"/>
        <v/>
      </c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 s="58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</row>
    <row r="810" spans="2:92" x14ac:dyDescent="0.25">
      <c r="B810" t="str">
        <f t="shared" si="88"/>
        <v/>
      </c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 s="58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</row>
    <row r="811" spans="2:92" x14ac:dyDescent="0.25">
      <c r="B811" t="str">
        <f t="shared" si="88"/>
        <v/>
      </c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 s="58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</row>
    <row r="812" spans="2:92" x14ac:dyDescent="0.25">
      <c r="B812" t="str">
        <f t="shared" si="88"/>
        <v/>
      </c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 s="58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</row>
    <row r="813" spans="2:92" x14ac:dyDescent="0.25">
      <c r="B813" t="str">
        <f t="shared" si="88"/>
        <v/>
      </c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 s="58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</row>
    <row r="814" spans="2:92" x14ac:dyDescent="0.25">
      <c r="B814" t="str">
        <f t="shared" si="88"/>
        <v/>
      </c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 s="58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</row>
    <row r="815" spans="2:92" x14ac:dyDescent="0.25">
      <c r="B815" t="str">
        <f t="shared" si="88"/>
        <v/>
      </c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 s="58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</row>
    <row r="816" spans="2:92" x14ac:dyDescent="0.25">
      <c r="B816" t="str">
        <f t="shared" si="88"/>
        <v/>
      </c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 s="58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</row>
    <row r="817" spans="2:92" x14ac:dyDescent="0.25">
      <c r="B817" t="str">
        <f t="shared" si="88"/>
        <v/>
      </c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 s="58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</row>
    <row r="818" spans="2:92" x14ac:dyDescent="0.25">
      <c r="B818" t="str">
        <f t="shared" si="88"/>
        <v/>
      </c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 s="5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</row>
    <row r="819" spans="2:92" x14ac:dyDescent="0.25">
      <c r="B819" t="str">
        <f t="shared" si="88"/>
        <v/>
      </c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 s="58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</row>
    <row r="820" spans="2:92" x14ac:dyDescent="0.25">
      <c r="B820" t="str">
        <f t="shared" si="88"/>
        <v/>
      </c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 s="58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</row>
    <row r="821" spans="2:92" x14ac:dyDescent="0.25">
      <c r="B821" t="str">
        <f t="shared" si="88"/>
        <v/>
      </c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 s="58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</row>
    <row r="822" spans="2:92" x14ac:dyDescent="0.25">
      <c r="B822" t="str">
        <f t="shared" si="88"/>
        <v/>
      </c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 s="58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</row>
    <row r="823" spans="2:92" x14ac:dyDescent="0.25">
      <c r="B823" t="str">
        <f t="shared" si="88"/>
        <v/>
      </c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 s="58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</row>
    <row r="824" spans="2:92" x14ac:dyDescent="0.25">
      <c r="B824" t="str">
        <f t="shared" si="88"/>
        <v/>
      </c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 s="58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</row>
    <row r="825" spans="2:92" x14ac:dyDescent="0.25">
      <c r="B825" t="str">
        <f t="shared" si="88"/>
        <v/>
      </c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 s="58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</row>
    <row r="826" spans="2:92" x14ac:dyDescent="0.25">
      <c r="B826" t="str">
        <f t="shared" si="88"/>
        <v/>
      </c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 s="58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</row>
    <row r="827" spans="2:92" x14ac:dyDescent="0.25">
      <c r="B827" t="str">
        <f t="shared" si="88"/>
        <v/>
      </c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 s="58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</row>
    <row r="828" spans="2:92" x14ac:dyDescent="0.25">
      <c r="B828" t="str">
        <f t="shared" si="88"/>
        <v/>
      </c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 s="5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</row>
    <row r="829" spans="2:92" x14ac:dyDescent="0.25">
      <c r="B829" t="str">
        <f t="shared" si="88"/>
        <v/>
      </c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 s="58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</row>
    <row r="830" spans="2:92" x14ac:dyDescent="0.25">
      <c r="B830" t="str">
        <f t="shared" si="88"/>
        <v/>
      </c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 s="58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</row>
    <row r="831" spans="2:92" x14ac:dyDescent="0.25">
      <c r="B831" t="str">
        <f t="shared" si="88"/>
        <v/>
      </c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 s="58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</row>
    <row r="832" spans="2:92" x14ac:dyDescent="0.25">
      <c r="B832" t="str">
        <f t="shared" ref="B832:B895" si="89">IF(C832&lt;&gt;"",CONCATENATE(C832,F832,D832,I832),"")</f>
        <v/>
      </c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 s="58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</row>
    <row r="833" spans="2:92" x14ac:dyDescent="0.25">
      <c r="B833" t="str">
        <f t="shared" si="89"/>
        <v/>
      </c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 s="58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</row>
    <row r="834" spans="2:92" x14ac:dyDescent="0.25">
      <c r="B834" t="str">
        <f t="shared" si="89"/>
        <v/>
      </c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 s="58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</row>
    <row r="835" spans="2:92" x14ac:dyDescent="0.25">
      <c r="B835" t="str">
        <f t="shared" si="89"/>
        <v/>
      </c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 s="58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</row>
    <row r="836" spans="2:92" x14ac:dyDescent="0.25">
      <c r="B836" t="str">
        <f t="shared" si="89"/>
        <v/>
      </c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 s="58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</row>
    <row r="837" spans="2:92" x14ac:dyDescent="0.25">
      <c r="B837" t="str">
        <f t="shared" si="89"/>
        <v/>
      </c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 s="58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</row>
    <row r="838" spans="2:92" x14ac:dyDescent="0.25">
      <c r="B838" t="str">
        <f t="shared" si="89"/>
        <v/>
      </c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 s="5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</row>
    <row r="839" spans="2:92" x14ac:dyDescent="0.25">
      <c r="B839" t="str">
        <f t="shared" si="89"/>
        <v/>
      </c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 s="58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</row>
    <row r="840" spans="2:92" x14ac:dyDescent="0.25">
      <c r="B840" t="str">
        <f t="shared" si="89"/>
        <v/>
      </c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 s="58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</row>
    <row r="841" spans="2:92" x14ac:dyDescent="0.25">
      <c r="B841" t="str">
        <f t="shared" si="89"/>
        <v/>
      </c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 s="58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</row>
    <row r="842" spans="2:92" x14ac:dyDescent="0.25">
      <c r="B842" t="str">
        <f t="shared" si="89"/>
        <v/>
      </c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 s="58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</row>
    <row r="843" spans="2:92" x14ac:dyDescent="0.25">
      <c r="B843" t="str">
        <f t="shared" si="89"/>
        <v/>
      </c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 s="58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</row>
    <row r="844" spans="2:92" x14ac:dyDescent="0.25">
      <c r="B844" t="str">
        <f t="shared" si="89"/>
        <v/>
      </c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 s="58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</row>
    <row r="845" spans="2:92" x14ac:dyDescent="0.25">
      <c r="B845" t="str">
        <f t="shared" si="89"/>
        <v/>
      </c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 s="58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</row>
    <row r="846" spans="2:92" x14ac:dyDescent="0.25">
      <c r="B846" t="str">
        <f t="shared" si="89"/>
        <v/>
      </c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 s="58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</row>
    <row r="847" spans="2:92" x14ac:dyDescent="0.25">
      <c r="B847" t="str">
        <f t="shared" si="89"/>
        <v/>
      </c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 s="58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</row>
    <row r="848" spans="2:92" x14ac:dyDescent="0.25">
      <c r="B848" t="str">
        <f t="shared" si="89"/>
        <v/>
      </c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 s="5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</row>
    <row r="849" spans="2:92" x14ac:dyDescent="0.25">
      <c r="B849" t="str">
        <f t="shared" si="89"/>
        <v/>
      </c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 s="58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</row>
    <row r="850" spans="2:92" x14ac:dyDescent="0.25">
      <c r="B850" t="str">
        <f t="shared" si="89"/>
        <v/>
      </c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 s="58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</row>
    <row r="851" spans="2:92" x14ac:dyDescent="0.25">
      <c r="B851" t="str">
        <f t="shared" si="89"/>
        <v/>
      </c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 s="58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</row>
    <row r="852" spans="2:92" x14ac:dyDescent="0.25">
      <c r="B852" t="str">
        <f t="shared" si="89"/>
        <v/>
      </c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 s="58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</row>
    <row r="853" spans="2:92" x14ac:dyDescent="0.25">
      <c r="B853" t="str">
        <f t="shared" si="89"/>
        <v/>
      </c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 s="58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</row>
    <row r="854" spans="2:92" x14ac:dyDescent="0.25">
      <c r="B854" t="str">
        <f t="shared" si="89"/>
        <v/>
      </c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 s="58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</row>
    <row r="855" spans="2:92" x14ac:dyDescent="0.25">
      <c r="B855" t="str">
        <f t="shared" si="89"/>
        <v/>
      </c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 s="58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</row>
    <row r="856" spans="2:92" x14ac:dyDescent="0.25">
      <c r="B856" t="str">
        <f t="shared" si="89"/>
        <v/>
      </c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 s="58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</row>
    <row r="857" spans="2:92" x14ac:dyDescent="0.25">
      <c r="B857" t="str">
        <f t="shared" si="89"/>
        <v/>
      </c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 s="58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</row>
    <row r="858" spans="2:92" x14ac:dyDescent="0.25">
      <c r="B858" t="str">
        <f t="shared" si="89"/>
        <v/>
      </c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 s="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</row>
    <row r="859" spans="2:92" x14ac:dyDescent="0.25">
      <c r="B859" t="str">
        <f t="shared" si="89"/>
        <v/>
      </c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 s="58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</row>
    <row r="860" spans="2:92" x14ac:dyDescent="0.25">
      <c r="B860" t="str">
        <f t="shared" si="89"/>
        <v/>
      </c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 s="58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</row>
    <row r="861" spans="2:92" x14ac:dyDescent="0.25">
      <c r="B861" t="str">
        <f t="shared" si="89"/>
        <v/>
      </c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 s="58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</row>
    <row r="862" spans="2:92" x14ac:dyDescent="0.25">
      <c r="B862" t="str">
        <f t="shared" si="89"/>
        <v/>
      </c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 s="58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</row>
    <row r="863" spans="2:92" x14ac:dyDescent="0.25">
      <c r="B863" t="str">
        <f t="shared" si="89"/>
        <v/>
      </c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 s="58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</row>
    <row r="864" spans="2:92" x14ac:dyDescent="0.25">
      <c r="B864" t="str">
        <f t="shared" si="89"/>
        <v/>
      </c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 s="58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</row>
    <row r="865" spans="2:92" x14ac:dyDescent="0.25">
      <c r="B865" t="str">
        <f t="shared" si="89"/>
        <v/>
      </c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 s="58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</row>
    <row r="866" spans="2:92" x14ac:dyDescent="0.25">
      <c r="B866" t="str">
        <f t="shared" si="89"/>
        <v/>
      </c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 s="58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</row>
    <row r="867" spans="2:92" x14ac:dyDescent="0.25">
      <c r="B867" t="str">
        <f t="shared" si="89"/>
        <v/>
      </c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 s="58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</row>
    <row r="868" spans="2:92" x14ac:dyDescent="0.25">
      <c r="B868" t="str">
        <f t="shared" si="89"/>
        <v/>
      </c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 s="5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</row>
    <row r="869" spans="2:92" x14ac:dyDescent="0.25">
      <c r="B869" t="str">
        <f t="shared" si="89"/>
        <v/>
      </c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 s="58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</row>
    <row r="870" spans="2:92" x14ac:dyDescent="0.25">
      <c r="B870" t="str">
        <f t="shared" si="89"/>
        <v/>
      </c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 s="58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</row>
    <row r="871" spans="2:92" x14ac:dyDescent="0.25">
      <c r="B871" t="str">
        <f t="shared" si="89"/>
        <v/>
      </c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 s="58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</row>
    <row r="872" spans="2:92" x14ac:dyDescent="0.25">
      <c r="B872" t="str">
        <f t="shared" si="89"/>
        <v/>
      </c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 s="58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</row>
    <row r="873" spans="2:92" x14ac:dyDescent="0.25">
      <c r="B873" t="str">
        <f t="shared" si="89"/>
        <v/>
      </c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 s="58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</row>
    <row r="874" spans="2:92" x14ac:dyDescent="0.25">
      <c r="B874" t="str">
        <f t="shared" si="89"/>
        <v/>
      </c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 s="58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</row>
    <row r="875" spans="2:92" x14ac:dyDescent="0.25">
      <c r="B875" t="str">
        <f t="shared" si="89"/>
        <v/>
      </c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 s="58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</row>
    <row r="876" spans="2:92" x14ac:dyDescent="0.25">
      <c r="B876" t="str">
        <f t="shared" si="89"/>
        <v/>
      </c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 s="58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</row>
    <row r="877" spans="2:92" x14ac:dyDescent="0.25">
      <c r="B877" t="str">
        <f t="shared" si="89"/>
        <v/>
      </c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 s="58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</row>
    <row r="878" spans="2:92" x14ac:dyDescent="0.25">
      <c r="B878" t="str">
        <f t="shared" si="89"/>
        <v/>
      </c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 s="5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</row>
    <row r="879" spans="2:92" x14ac:dyDescent="0.25">
      <c r="B879" t="str">
        <f t="shared" si="89"/>
        <v/>
      </c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 s="58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</row>
    <row r="880" spans="2:92" x14ac:dyDescent="0.25">
      <c r="B880" t="str">
        <f t="shared" si="89"/>
        <v/>
      </c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 s="58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</row>
    <row r="881" spans="2:92" x14ac:dyDescent="0.25">
      <c r="B881" t="str">
        <f t="shared" si="89"/>
        <v/>
      </c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 s="58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</row>
    <row r="882" spans="2:92" x14ac:dyDescent="0.25">
      <c r="B882" t="str">
        <f t="shared" si="89"/>
        <v/>
      </c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 s="58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</row>
    <row r="883" spans="2:92" x14ac:dyDescent="0.25">
      <c r="B883" t="str">
        <f t="shared" si="89"/>
        <v/>
      </c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 s="58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</row>
    <row r="884" spans="2:92" x14ac:dyDescent="0.25">
      <c r="B884" t="str">
        <f t="shared" si="89"/>
        <v/>
      </c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 s="58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</row>
    <row r="885" spans="2:92" x14ac:dyDescent="0.25">
      <c r="B885" t="str">
        <f t="shared" si="89"/>
        <v/>
      </c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 s="58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</row>
    <row r="886" spans="2:92" x14ac:dyDescent="0.25">
      <c r="B886" t="str">
        <f t="shared" si="89"/>
        <v/>
      </c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 s="58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</row>
    <row r="887" spans="2:92" x14ac:dyDescent="0.25">
      <c r="B887" t="str">
        <f t="shared" si="89"/>
        <v/>
      </c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 s="58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</row>
    <row r="888" spans="2:92" x14ac:dyDescent="0.25">
      <c r="B888" t="str">
        <f t="shared" si="89"/>
        <v/>
      </c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 s="5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</row>
    <row r="889" spans="2:92" x14ac:dyDescent="0.25">
      <c r="B889" t="str">
        <f t="shared" si="89"/>
        <v/>
      </c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 s="58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</row>
    <row r="890" spans="2:92" x14ac:dyDescent="0.25">
      <c r="B890" t="str">
        <f t="shared" si="89"/>
        <v/>
      </c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 s="58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</row>
    <row r="891" spans="2:92" x14ac:dyDescent="0.25">
      <c r="B891" t="str">
        <f t="shared" si="89"/>
        <v/>
      </c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 s="58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</row>
    <row r="892" spans="2:92" x14ac:dyDescent="0.25">
      <c r="B892" t="str">
        <f t="shared" si="89"/>
        <v/>
      </c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 s="58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</row>
    <row r="893" spans="2:92" x14ac:dyDescent="0.25">
      <c r="B893" t="str">
        <f t="shared" si="89"/>
        <v/>
      </c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 s="58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</row>
    <row r="894" spans="2:92" x14ac:dyDescent="0.25">
      <c r="B894" t="str">
        <f t="shared" si="89"/>
        <v/>
      </c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 s="58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</row>
    <row r="895" spans="2:92" x14ac:dyDescent="0.25">
      <c r="B895" t="str">
        <f t="shared" si="89"/>
        <v/>
      </c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 s="58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</row>
    <row r="896" spans="2:92" x14ac:dyDescent="0.25">
      <c r="B896" t="str">
        <f t="shared" ref="B896:B959" si="90">IF(C896&lt;&gt;"",CONCATENATE(C896,F896,D896,I896),"")</f>
        <v/>
      </c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 s="58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</row>
    <row r="897" spans="2:92" x14ac:dyDescent="0.25">
      <c r="B897" t="str">
        <f t="shared" si="90"/>
        <v/>
      </c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 s="58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</row>
    <row r="898" spans="2:92" x14ac:dyDescent="0.25">
      <c r="B898" t="str">
        <f t="shared" si="90"/>
        <v/>
      </c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 s="5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</row>
    <row r="899" spans="2:92" x14ac:dyDescent="0.25">
      <c r="B899" t="str">
        <f t="shared" si="90"/>
        <v/>
      </c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 s="58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</row>
    <row r="900" spans="2:92" x14ac:dyDescent="0.25">
      <c r="B900" t="str">
        <f t="shared" si="90"/>
        <v/>
      </c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 s="58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</row>
    <row r="901" spans="2:92" x14ac:dyDescent="0.25">
      <c r="B901" t="str">
        <f t="shared" si="90"/>
        <v/>
      </c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 s="58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</row>
    <row r="902" spans="2:92" x14ac:dyDescent="0.25">
      <c r="B902" t="str">
        <f t="shared" si="90"/>
        <v/>
      </c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 s="58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</row>
    <row r="903" spans="2:92" x14ac:dyDescent="0.25">
      <c r="B903" t="str">
        <f t="shared" si="90"/>
        <v/>
      </c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 s="58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</row>
    <row r="904" spans="2:92" x14ac:dyDescent="0.25">
      <c r="B904" t="str">
        <f t="shared" si="90"/>
        <v/>
      </c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 s="58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</row>
    <row r="905" spans="2:92" x14ac:dyDescent="0.25">
      <c r="B905" t="str">
        <f t="shared" si="90"/>
        <v/>
      </c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 s="58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</row>
    <row r="906" spans="2:92" x14ac:dyDescent="0.25">
      <c r="B906" t="str">
        <f t="shared" si="90"/>
        <v/>
      </c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 s="58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</row>
    <row r="907" spans="2:92" x14ac:dyDescent="0.25">
      <c r="B907" t="str">
        <f t="shared" si="90"/>
        <v/>
      </c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 s="58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</row>
    <row r="908" spans="2:92" x14ac:dyDescent="0.25">
      <c r="B908" t="str">
        <f t="shared" si="90"/>
        <v/>
      </c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 s="5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</row>
    <row r="909" spans="2:92" x14ac:dyDescent="0.25">
      <c r="B909" t="str">
        <f t="shared" si="90"/>
        <v/>
      </c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 s="58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</row>
    <row r="910" spans="2:92" x14ac:dyDescent="0.25">
      <c r="B910" t="str">
        <f t="shared" si="90"/>
        <v/>
      </c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 s="58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</row>
    <row r="911" spans="2:92" x14ac:dyDescent="0.25">
      <c r="B911" t="str">
        <f t="shared" si="90"/>
        <v/>
      </c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 s="58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</row>
    <row r="912" spans="2:92" x14ac:dyDescent="0.25">
      <c r="B912" t="str">
        <f t="shared" si="90"/>
        <v/>
      </c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 s="58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</row>
    <row r="913" spans="2:92" x14ac:dyDescent="0.25">
      <c r="B913" t="str">
        <f t="shared" si="90"/>
        <v/>
      </c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 s="58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</row>
    <row r="914" spans="2:92" x14ac:dyDescent="0.25">
      <c r="B914" t="str">
        <f t="shared" si="90"/>
        <v/>
      </c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 s="58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</row>
    <row r="915" spans="2:92" x14ac:dyDescent="0.25">
      <c r="B915" t="str">
        <f t="shared" si="90"/>
        <v/>
      </c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 s="58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</row>
    <row r="916" spans="2:92" x14ac:dyDescent="0.25">
      <c r="B916" t="str">
        <f t="shared" si="90"/>
        <v/>
      </c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 s="58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</row>
    <row r="917" spans="2:92" x14ac:dyDescent="0.25">
      <c r="B917" t="str">
        <f t="shared" si="90"/>
        <v/>
      </c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 s="58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</row>
    <row r="918" spans="2:92" x14ac:dyDescent="0.25">
      <c r="B918" t="str">
        <f t="shared" si="90"/>
        <v/>
      </c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 s="5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</row>
    <row r="919" spans="2:92" x14ac:dyDescent="0.25">
      <c r="B919" t="str">
        <f t="shared" si="90"/>
        <v/>
      </c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 s="58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</row>
    <row r="920" spans="2:92" x14ac:dyDescent="0.25">
      <c r="B920" t="str">
        <f t="shared" si="90"/>
        <v/>
      </c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 s="58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</row>
    <row r="921" spans="2:92" x14ac:dyDescent="0.25">
      <c r="B921" t="str">
        <f t="shared" si="90"/>
        <v/>
      </c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 s="58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</row>
    <row r="922" spans="2:92" x14ac:dyDescent="0.25">
      <c r="B922" t="str">
        <f t="shared" si="90"/>
        <v/>
      </c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 s="58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</row>
    <row r="923" spans="2:92" x14ac:dyDescent="0.25">
      <c r="B923" t="str">
        <f t="shared" si="90"/>
        <v/>
      </c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 s="58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</row>
    <row r="924" spans="2:92" x14ac:dyDescent="0.25">
      <c r="B924" t="str">
        <f t="shared" si="90"/>
        <v/>
      </c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 s="58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</row>
    <row r="925" spans="2:92" x14ac:dyDescent="0.25">
      <c r="B925" t="str">
        <f t="shared" si="90"/>
        <v/>
      </c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 s="58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</row>
    <row r="926" spans="2:92" x14ac:dyDescent="0.25">
      <c r="B926" t="str">
        <f t="shared" si="90"/>
        <v/>
      </c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 s="58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</row>
    <row r="927" spans="2:92" x14ac:dyDescent="0.25">
      <c r="B927" t="str">
        <f t="shared" si="90"/>
        <v/>
      </c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 s="58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</row>
    <row r="928" spans="2:92" x14ac:dyDescent="0.25">
      <c r="B928" t="str">
        <f t="shared" si="90"/>
        <v/>
      </c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 s="5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</row>
    <row r="929" spans="2:92" x14ac:dyDescent="0.25">
      <c r="B929" t="str">
        <f t="shared" si="90"/>
        <v/>
      </c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 s="58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</row>
    <row r="930" spans="2:92" x14ac:dyDescent="0.25">
      <c r="B930" t="str">
        <f t="shared" si="90"/>
        <v/>
      </c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 s="58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</row>
    <row r="931" spans="2:92" x14ac:dyDescent="0.25">
      <c r="B931" t="str">
        <f t="shared" si="90"/>
        <v/>
      </c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 s="58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</row>
    <row r="932" spans="2:92" x14ac:dyDescent="0.25">
      <c r="B932" t="str">
        <f t="shared" si="90"/>
        <v/>
      </c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 s="58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</row>
    <row r="933" spans="2:92" x14ac:dyDescent="0.25">
      <c r="B933" t="str">
        <f t="shared" si="90"/>
        <v/>
      </c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 s="58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</row>
    <row r="934" spans="2:92" x14ac:dyDescent="0.25">
      <c r="B934" t="str">
        <f t="shared" si="90"/>
        <v/>
      </c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 s="58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</row>
    <row r="935" spans="2:92" x14ac:dyDescent="0.25">
      <c r="B935" t="str">
        <f t="shared" si="90"/>
        <v/>
      </c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 s="58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</row>
    <row r="936" spans="2:92" x14ac:dyDescent="0.25">
      <c r="B936" t="str">
        <f t="shared" si="90"/>
        <v/>
      </c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 s="58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</row>
    <row r="937" spans="2:92" x14ac:dyDescent="0.25">
      <c r="B937" t="str">
        <f t="shared" si="90"/>
        <v/>
      </c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 s="58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</row>
    <row r="938" spans="2:92" x14ac:dyDescent="0.25">
      <c r="B938" t="str">
        <f t="shared" si="90"/>
        <v/>
      </c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 s="5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</row>
    <row r="939" spans="2:92" x14ac:dyDescent="0.25">
      <c r="B939" t="str">
        <f t="shared" si="90"/>
        <v/>
      </c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 s="58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</row>
    <row r="940" spans="2:92" x14ac:dyDescent="0.25">
      <c r="B940" t="str">
        <f t="shared" si="90"/>
        <v/>
      </c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 s="58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</row>
    <row r="941" spans="2:92" x14ac:dyDescent="0.25">
      <c r="B941" t="str">
        <f t="shared" si="90"/>
        <v/>
      </c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 s="58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</row>
    <row r="942" spans="2:92" x14ac:dyDescent="0.25">
      <c r="B942" t="str">
        <f t="shared" si="90"/>
        <v/>
      </c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 s="58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</row>
    <row r="943" spans="2:92" x14ac:dyDescent="0.25">
      <c r="B943" t="str">
        <f t="shared" si="90"/>
        <v/>
      </c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 s="58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</row>
    <row r="944" spans="2:92" x14ac:dyDescent="0.25">
      <c r="B944" t="str">
        <f t="shared" si="90"/>
        <v/>
      </c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 s="58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</row>
    <row r="945" spans="2:92" x14ac:dyDescent="0.25">
      <c r="B945" t="str">
        <f t="shared" si="90"/>
        <v/>
      </c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 s="58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</row>
    <row r="946" spans="2:92" x14ac:dyDescent="0.25">
      <c r="B946" t="str">
        <f t="shared" si="90"/>
        <v/>
      </c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 s="58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</row>
    <row r="947" spans="2:92" x14ac:dyDescent="0.25">
      <c r="B947" t="str">
        <f t="shared" si="90"/>
        <v/>
      </c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 s="58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</row>
    <row r="948" spans="2:92" x14ac:dyDescent="0.25">
      <c r="B948" t="str">
        <f t="shared" si="90"/>
        <v/>
      </c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 s="5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</row>
    <row r="949" spans="2:92" x14ac:dyDescent="0.25">
      <c r="B949" t="str">
        <f t="shared" si="90"/>
        <v/>
      </c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 s="58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</row>
    <row r="950" spans="2:92" x14ac:dyDescent="0.25">
      <c r="B950" t="str">
        <f t="shared" si="90"/>
        <v/>
      </c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 s="58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</row>
    <row r="951" spans="2:92" x14ac:dyDescent="0.25">
      <c r="B951" t="str">
        <f t="shared" si="90"/>
        <v/>
      </c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 s="58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</row>
    <row r="952" spans="2:92" x14ac:dyDescent="0.25">
      <c r="B952" t="str">
        <f t="shared" si="90"/>
        <v/>
      </c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 s="58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</row>
    <row r="953" spans="2:92" x14ac:dyDescent="0.25">
      <c r="B953" t="str">
        <f t="shared" si="90"/>
        <v/>
      </c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 s="58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</row>
    <row r="954" spans="2:92" x14ac:dyDescent="0.25">
      <c r="B954" t="str">
        <f t="shared" si="90"/>
        <v/>
      </c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 s="58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</row>
    <row r="955" spans="2:92" x14ac:dyDescent="0.25">
      <c r="B955" t="str">
        <f t="shared" si="90"/>
        <v/>
      </c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 s="58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</row>
    <row r="956" spans="2:92" x14ac:dyDescent="0.25">
      <c r="B956" t="str">
        <f t="shared" si="90"/>
        <v/>
      </c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 s="58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</row>
    <row r="957" spans="2:92" x14ac:dyDescent="0.25">
      <c r="B957" t="str">
        <f t="shared" si="90"/>
        <v/>
      </c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 s="58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</row>
    <row r="958" spans="2:92" x14ac:dyDescent="0.25">
      <c r="B958" t="str">
        <f t="shared" si="90"/>
        <v/>
      </c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 s="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</row>
    <row r="959" spans="2:92" x14ac:dyDescent="0.25">
      <c r="B959" t="str">
        <f t="shared" si="90"/>
        <v/>
      </c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 s="58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</row>
    <row r="960" spans="2:92" x14ac:dyDescent="0.25">
      <c r="B960" t="str">
        <f t="shared" ref="B960:B1023" si="91">IF(C960&lt;&gt;"",CONCATENATE(C960,F960,D960,I960),"")</f>
        <v/>
      </c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 s="58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</row>
    <row r="961" spans="2:92" x14ac:dyDescent="0.25">
      <c r="B961" t="str">
        <f t="shared" si="91"/>
        <v/>
      </c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 s="58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</row>
    <row r="962" spans="2:92" x14ac:dyDescent="0.25">
      <c r="B962" t="str">
        <f t="shared" si="91"/>
        <v/>
      </c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 s="58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</row>
    <row r="963" spans="2:92" x14ac:dyDescent="0.25">
      <c r="B963" t="str">
        <f t="shared" si="91"/>
        <v/>
      </c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 s="58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</row>
    <row r="964" spans="2:92" x14ac:dyDescent="0.25">
      <c r="B964" t="str">
        <f t="shared" si="91"/>
        <v/>
      </c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 s="58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</row>
    <row r="965" spans="2:92" x14ac:dyDescent="0.25">
      <c r="B965" t="str">
        <f t="shared" si="91"/>
        <v/>
      </c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 s="58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</row>
    <row r="966" spans="2:92" x14ac:dyDescent="0.25">
      <c r="B966" t="str">
        <f t="shared" si="91"/>
        <v/>
      </c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 s="58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</row>
    <row r="967" spans="2:92" x14ac:dyDescent="0.25">
      <c r="B967" t="str">
        <f t="shared" si="91"/>
        <v/>
      </c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 s="58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</row>
    <row r="968" spans="2:92" x14ac:dyDescent="0.25">
      <c r="B968" t="str">
        <f t="shared" si="91"/>
        <v/>
      </c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 s="5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</row>
    <row r="969" spans="2:92" x14ac:dyDescent="0.25">
      <c r="B969" t="str">
        <f t="shared" si="91"/>
        <v/>
      </c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 s="58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</row>
    <row r="970" spans="2:92" x14ac:dyDescent="0.25">
      <c r="B970" t="str">
        <f t="shared" si="91"/>
        <v/>
      </c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 s="58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</row>
    <row r="971" spans="2:92" x14ac:dyDescent="0.25">
      <c r="B971" t="str">
        <f t="shared" si="91"/>
        <v/>
      </c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 s="58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</row>
    <row r="972" spans="2:92" x14ac:dyDescent="0.25">
      <c r="B972" t="str">
        <f t="shared" si="91"/>
        <v/>
      </c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 s="58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</row>
    <row r="973" spans="2:92" x14ac:dyDescent="0.25">
      <c r="B973" t="str">
        <f t="shared" si="91"/>
        <v/>
      </c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 s="58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</row>
    <row r="974" spans="2:92" x14ac:dyDescent="0.25">
      <c r="B974" t="str">
        <f t="shared" si="91"/>
        <v/>
      </c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 s="58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</row>
    <row r="975" spans="2:92" x14ac:dyDescent="0.25">
      <c r="B975" t="str">
        <f t="shared" si="91"/>
        <v/>
      </c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 s="58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</row>
    <row r="976" spans="2:92" x14ac:dyDescent="0.25">
      <c r="B976" t="str">
        <f t="shared" si="91"/>
        <v/>
      </c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 s="58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</row>
    <row r="977" spans="2:92" x14ac:dyDescent="0.25">
      <c r="B977" t="str">
        <f t="shared" si="91"/>
        <v/>
      </c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 s="58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</row>
    <row r="978" spans="2:92" x14ac:dyDescent="0.25">
      <c r="B978" t="str">
        <f t="shared" si="91"/>
        <v/>
      </c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 s="5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</row>
    <row r="979" spans="2:92" x14ac:dyDescent="0.25">
      <c r="B979" t="str">
        <f t="shared" si="91"/>
        <v/>
      </c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 s="58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</row>
    <row r="980" spans="2:92" x14ac:dyDescent="0.25">
      <c r="B980" t="str">
        <f t="shared" si="91"/>
        <v/>
      </c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 s="58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</row>
    <row r="981" spans="2:92" x14ac:dyDescent="0.25">
      <c r="B981" t="str">
        <f t="shared" si="91"/>
        <v/>
      </c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 s="58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</row>
    <row r="982" spans="2:92" x14ac:dyDescent="0.25">
      <c r="B982" t="str">
        <f t="shared" si="91"/>
        <v/>
      </c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 s="58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</row>
    <row r="983" spans="2:92" x14ac:dyDescent="0.25">
      <c r="B983" t="str">
        <f t="shared" si="91"/>
        <v/>
      </c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 s="58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</row>
    <row r="984" spans="2:92" x14ac:dyDescent="0.25">
      <c r="B984" t="str">
        <f t="shared" si="91"/>
        <v/>
      </c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 s="58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</row>
    <row r="985" spans="2:92" x14ac:dyDescent="0.25">
      <c r="B985" t="str">
        <f t="shared" si="91"/>
        <v/>
      </c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 s="58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</row>
    <row r="986" spans="2:92" x14ac:dyDescent="0.25">
      <c r="B986" t="str">
        <f t="shared" si="91"/>
        <v/>
      </c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 s="58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</row>
    <row r="987" spans="2:92" x14ac:dyDescent="0.25">
      <c r="B987" t="str">
        <f t="shared" si="91"/>
        <v/>
      </c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 s="58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</row>
    <row r="988" spans="2:92" x14ac:dyDescent="0.25">
      <c r="B988" t="str">
        <f t="shared" si="91"/>
        <v/>
      </c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 s="5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</row>
    <row r="989" spans="2:92" x14ac:dyDescent="0.25">
      <c r="B989" t="str">
        <f t="shared" si="91"/>
        <v/>
      </c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 s="58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</row>
    <row r="990" spans="2:92" x14ac:dyDescent="0.25">
      <c r="B990" t="str">
        <f t="shared" si="91"/>
        <v/>
      </c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 s="58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</row>
    <row r="991" spans="2:92" x14ac:dyDescent="0.25">
      <c r="B991" t="str">
        <f t="shared" si="91"/>
        <v/>
      </c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 s="58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</row>
    <row r="992" spans="2:92" x14ac:dyDescent="0.25">
      <c r="B992" t="str">
        <f t="shared" si="91"/>
        <v/>
      </c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 s="58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</row>
    <row r="993" spans="2:92" x14ac:dyDescent="0.25">
      <c r="B993" t="str">
        <f t="shared" si="91"/>
        <v/>
      </c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 s="58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</row>
    <row r="994" spans="2:92" x14ac:dyDescent="0.25">
      <c r="B994" t="str">
        <f t="shared" si="91"/>
        <v/>
      </c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 s="58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</row>
    <row r="995" spans="2:92" x14ac:dyDescent="0.25">
      <c r="B995" t="str">
        <f t="shared" si="91"/>
        <v/>
      </c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 s="58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</row>
    <row r="996" spans="2:92" x14ac:dyDescent="0.25">
      <c r="B996" t="str">
        <f t="shared" si="91"/>
        <v/>
      </c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 s="58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</row>
    <row r="997" spans="2:92" x14ac:dyDescent="0.25">
      <c r="B997" t="str">
        <f t="shared" si="91"/>
        <v/>
      </c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 s="58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</row>
    <row r="998" spans="2:92" x14ac:dyDescent="0.25">
      <c r="B998" t="str">
        <f t="shared" si="91"/>
        <v/>
      </c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 s="5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</row>
    <row r="999" spans="2:92" x14ac:dyDescent="0.25">
      <c r="B999" t="str">
        <f t="shared" si="91"/>
        <v/>
      </c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 s="58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</row>
    <row r="1000" spans="2:92" x14ac:dyDescent="0.25">
      <c r="B1000" t="str">
        <f t="shared" si="91"/>
        <v/>
      </c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 s="58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</row>
    <row r="1001" spans="2:92" x14ac:dyDescent="0.25">
      <c r="B1001" t="str">
        <f t="shared" si="91"/>
        <v/>
      </c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 s="58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</row>
    <row r="1002" spans="2:92" x14ac:dyDescent="0.25">
      <c r="B1002" t="str">
        <f t="shared" si="91"/>
        <v/>
      </c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 s="58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</row>
    <row r="1003" spans="2:92" x14ac:dyDescent="0.25">
      <c r="B1003" t="str">
        <f t="shared" si="91"/>
        <v/>
      </c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 s="58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</row>
    <row r="1004" spans="2:92" x14ac:dyDescent="0.25">
      <c r="B1004" t="str">
        <f t="shared" si="91"/>
        <v/>
      </c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 s="58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</row>
    <row r="1005" spans="2:92" x14ac:dyDescent="0.25">
      <c r="B1005" t="str">
        <f t="shared" si="91"/>
        <v/>
      </c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 s="58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</row>
    <row r="1006" spans="2:92" x14ac:dyDescent="0.25">
      <c r="B1006" t="str">
        <f t="shared" si="91"/>
        <v/>
      </c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 s="58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</row>
    <row r="1007" spans="2:92" x14ac:dyDescent="0.25">
      <c r="B1007" t="str">
        <f t="shared" si="91"/>
        <v/>
      </c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 s="58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</row>
    <row r="1008" spans="2:92" x14ac:dyDescent="0.25">
      <c r="B1008" t="str">
        <f t="shared" si="91"/>
        <v/>
      </c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 s="5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</row>
    <row r="1009" spans="2:92" x14ac:dyDescent="0.25">
      <c r="B1009" t="str">
        <f t="shared" si="91"/>
        <v/>
      </c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 s="58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</row>
    <row r="1010" spans="2:92" x14ac:dyDescent="0.25">
      <c r="B1010" t="str">
        <f t="shared" si="91"/>
        <v/>
      </c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 s="58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</row>
    <row r="1011" spans="2:92" x14ac:dyDescent="0.25">
      <c r="B1011" t="str">
        <f t="shared" si="91"/>
        <v/>
      </c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 s="58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</row>
    <row r="1012" spans="2:92" x14ac:dyDescent="0.25">
      <c r="B1012" t="str">
        <f t="shared" si="91"/>
        <v/>
      </c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 s="58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</row>
    <row r="1013" spans="2:92" x14ac:dyDescent="0.25">
      <c r="B1013" t="str">
        <f t="shared" si="91"/>
        <v/>
      </c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 s="58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</row>
    <row r="1014" spans="2:92" x14ac:dyDescent="0.25">
      <c r="B1014" t="str">
        <f t="shared" si="91"/>
        <v/>
      </c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 s="58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</row>
    <row r="1015" spans="2:92" x14ac:dyDescent="0.25">
      <c r="B1015" t="str">
        <f t="shared" si="91"/>
        <v/>
      </c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 s="58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</row>
    <row r="1016" spans="2:92" x14ac:dyDescent="0.25">
      <c r="B1016" t="str">
        <f t="shared" si="91"/>
        <v/>
      </c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 s="58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</row>
    <row r="1017" spans="2:92" x14ac:dyDescent="0.25">
      <c r="B1017" t="str">
        <f t="shared" si="91"/>
        <v/>
      </c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 s="58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</row>
    <row r="1018" spans="2:92" x14ac:dyDescent="0.25">
      <c r="B1018" t="str">
        <f t="shared" si="91"/>
        <v/>
      </c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 s="5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</row>
    <row r="1019" spans="2:92" x14ac:dyDescent="0.25">
      <c r="B1019" t="str">
        <f t="shared" si="91"/>
        <v/>
      </c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 s="58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</row>
    <row r="1020" spans="2:92" x14ac:dyDescent="0.25">
      <c r="B1020" t="str">
        <f t="shared" si="91"/>
        <v/>
      </c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 s="58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</row>
    <row r="1021" spans="2:92" x14ac:dyDescent="0.25">
      <c r="B1021" t="str">
        <f t="shared" si="91"/>
        <v/>
      </c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 s="58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</row>
    <row r="1022" spans="2:92" x14ac:dyDescent="0.25">
      <c r="B1022" t="str">
        <f t="shared" si="91"/>
        <v/>
      </c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 s="58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</row>
    <row r="1023" spans="2:92" x14ac:dyDescent="0.25">
      <c r="B1023" t="str">
        <f t="shared" si="91"/>
        <v/>
      </c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 s="58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</row>
    <row r="1024" spans="2:92" x14ac:dyDescent="0.25">
      <c r="B1024" t="str">
        <f t="shared" ref="B1024:B1087" si="92">IF(C1024&lt;&gt;"",CONCATENATE(C1024,F1024,D1024,I1024),"")</f>
        <v/>
      </c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 s="58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</row>
    <row r="1025" spans="2:92" x14ac:dyDescent="0.25">
      <c r="B1025" t="str">
        <f t="shared" si="92"/>
        <v/>
      </c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 s="58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</row>
    <row r="1026" spans="2:92" x14ac:dyDescent="0.25">
      <c r="B1026" t="str">
        <f t="shared" si="92"/>
        <v/>
      </c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 s="58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</row>
    <row r="1027" spans="2:92" x14ac:dyDescent="0.25">
      <c r="B1027" t="str">
        <f t="shared" si="92"/>
        <v/>
      </c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 s="58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</row>
    <row r="1028" spans="2:92" x14ac:dyDescent="0.25">
      <c r="B1028" t="str">
        <f t="shared" si="92"/>
        <v/>
      </c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 s="5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</row>
    <row r="1029" spans="2:92" x14ac:dyDescent="0.25">
      <c r="B1029" t="str">
        <f t="shared" si="92"/>
        <v/>
      </c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 s="58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</row>
    <row r="1030" spans="2:92" x14ac:dyDescent="0.25">
      <c r="B1030" t="str">
        <f t="shared" si="92"/>
        <v/>
      </c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 s="58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</row>
    <row r="1031" spans="2:92" x14ac:dyDescent="0.25">
      <c r="B1031" t="str">
        <f t="shared" si="92"/>
        <v/>
      </c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 s="58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</row>
    <row r="1032" spans="2:92" x14ac:dyDescent="0.25">
      <c r="B1032" t="str">
        <f t="shared" si="92"/>
        <v/>
      </c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 s="58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</row>
    <row r="1033" spans="2:92" x14ac:dyDescent="0.25">
      <c r="B1033" t="str">
        <f t="shared" si="92"/>
        <v/>
      </c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 s="58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</row>
    <row r="1034" spans="2:92" x14ac:dyDescent="0.25">
      <c r="B1034" t="str">
        <f t="shared" si="92"/>
        <v/>
      </c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 s="58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</row>
    <row r="1035" spans="2:92" x14ac:dyDescent="0.25">
      <c r="B1035" t="str">
        <f t="shared" si="92"/>
        <v/>
      </c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 s="58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</row>
    <row r="1036" spans="2:92" x14ac:dyDescent="0.25">
      <c r="B1036" t="str">
        <f t="shared" si="92"/>
        <v/>
      </c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 s="58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</row>
    <row r="1037" spans="2:92" x14ac:dyDescent="0.25">
      <c r="B1037" t="str">
        <f t="shared" si="92"/>
        <v/>
      </c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 s="58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</row>
    <row r="1038" spans="2:92" x14ac:dyDescent="0.25">
      <c r="B1038" t="str">
        <f t="shared" si="92"/>
        <v/>
      </c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 s="5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</row>
    <row r="1039" spans="2:92" x14ac:dyDescent="0.25">
      <c r="B1039" t="str">
        <f t="shared" si="92"/>
        <v/>
      </c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 s="58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</row>
    <row r="1040" spans="2:92" x14ac:dyDescent="0.25">
      <c r="B1040" t="str">
        <f t="shared" si="92"/>
        <v/>
      </c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 s="58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</row>
    <row r="1041" spans="2:92" x14ac:dyDescent="0.25">
      <c r="B1041" t="str">
        <f t="shared" si="92"/>
        <v/>
      </c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 s="58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</row>
    <row r="1042" spans="2:92" x14ac:dyDescent="0.25">
      <c r="B1042" t="str">
        <f t="shared" si="92"/>
        <v/>
      </c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 s="58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</row>
    <row r="1043" spans="2:92" x14ac:dyDescent="0.25">
      <c r="B1043" t="str">
        <f t="shared" si="92"/>
        <v/>
      </c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 s="58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</row>
    <row r="1044" spans="2:92" x14ac:dyDescent="0.25">
      <c r="B1044" t="str">
        <f t="shared" si="92"/>
        <v/>
      </c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 s="58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</row>
    <row r="1045" spans="2:92" x14ac:dyDescent="0.25">
      <c r="B1045" t="str">
        <f t="shared" si="92"/>
        <v/>
      </c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 s="58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</row>
    <row r="1046" spans="2:92" x14ac:dyDescent="0.25">
      <c r="B1046" t="str">
        <f t="shared" si="92"/>
        <v/>
      </c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 s="58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</row>
    <row r="1047" spans="2:92" x14ac:dyDescent="0.25">
      <c r="B1047" t="str">
        <f t="shared" si="92"/>
        <v/>
      </c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 s="58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</row>
    <row r="1048" spans="2:92" x14ac:dyDescent="0.25">
      <c r="B1048" t="str">
        <f t="shared" si="92"/>
        <v/>
      </c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 s="5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</row>
    <row r="1049" spans="2:92" x14ac:dyDescent="0.25">
      <c r="B1049" t="str">
        <f t="shared" si="92"/>
        <v/>
      </c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 s="58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</row>
    <row r="1050" spans="2:92" x14ac:dyDescent="0.25">
      <c r="B1050" t="str">
        <f t="shared" si="92"/>
        <v/>
      </c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 s="58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</row>
    <row r="1051" spans="2:92" x14ac:dyDescent="0.25">
      <c r="B1051" t="str">
        <f t="shared" si="92"/>
        <v/>
      </c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 s="58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</row>
    <row r="1052" spans="2:92" x14ac:dyDescent="0.25">
      <c r="B1052" t="str">
        <f t="shared" si="92"/>
        <v/>
      </c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 s="58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</row>
    <row r="1053" spans="2:92" x14ac:dyDescent="0.25">
      <c r="B1053" t="str">
        <f t="shared" si="92"/>
        <v/>
      </c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 s="58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</row>
    <row r="1054" spans="2:92" x14ac:dyDescent="0.25">
      <c r="B1054" t="str">
        <f t="shared" si="92"/>
        <v/>
      </c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 s="58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</row>
    <row r="1055" spans="2:92" x14ac:dyDescent="0.25">
      <c r="B1055" t="str">
        <f t="shared" si="92"/>
        <v/>
      </c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 s="58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</row>
    <row r="1056" spans="2:92" x14ac:dyDescent="0.25">
      <c r="B1056" t="str">
        <f t="shared" si="92"/>
        <v/>
      </c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 s="58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</row>
    <row r="1057" spans="2:92" x14ac:dyDescent="0.25">
      <c r="B1057" t="str">
        <f t="shared" si="92"/>
        <v/>
      </c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 s="58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</row>
    <row r="1058" spans="2:92" x14ac:dyDescent="0.25">
      <c r="B1058" t="str">
        <f t="shared" si="92"/>
        <v/>
      </c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 s="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</row>
    <row r="1059" spans="2:92" x14ac:dyDescent="0.25">
      <c r="B1059" t="str">
        <f t="shared" si="92"/>
        <v/>
      </c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 s="58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</row>
    <row r="1060" spans="2:92" x14ac:dyDescent="0.25">
      <c r="B1060" t="str">
        <f t="shared" si="92"/>
        <v/>
      </c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 s="58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</row>
    <row r="1061" spans="2:92" x14ac:dyDescent="0.25">
      <c r="B1061" t="str">
        <f t="shared" si="92"/>
        <v/>
      </c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 s="58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</row>
    <row r="1062" spans="2:92" x14ac:dyDescent="0.25">
      <c r="B1062" t="str">
        <f t="shared" si="92"/>
        <v/>
      </c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 s="58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</row>
    <row r="1063" spans="2:92" x14ac:dyDescent="0.25">
      <c r="B1063" t="str">
        <f t="shared" si="92"/>
        <v/>
      </c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 s="58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</row>
    <row r="1064" spans="2:92" x14ac:dyDescent="0.25">
      <c r="B1064" t="str">
        <f t="shared" si="92"/>
        <v/>
      </c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 s="58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</row>
    <row r="1065" spans="2:92" x14ac:dyDescent="0.25">
      <c r="B1065" t="str">
        <f t="shared" si="92"/>
        <v/>
      </c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 s="58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</row>
    <row r="1066" spans="2:92" x14ac:dyDescent="0.25">
      <c r="B1066" t="str">
        <f t="shared" si="92"/>
        <v/>
      </c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 s="58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</row>
    <row r="1067" spans="2:92" x14ac:dyDescent="0.25">
      <c r="B1067" t="str">
        <f t="shared" si="92"/>
        <v/>
      </c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 s="58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</row>
    <row r="1068" spans="2:92" x14ac:dyDescent="0.25">
      <c r="B1068" t="str">
        <f t="shared" si="92"/>
        <v/>
      </c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 s="5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</row>
    <row r="1069" spans="2:92" x14ac:dyDescent="0.25">
      <c r="B1069" t="str">
        <f t="shared" si="92"/>
        <v/>
      </c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 s="58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</row>
    <row r="1070" spans="2:92" x14ac:dyDescent="0.25">
      <c r="B1070" t="str">
        <f t="shared" si="92"/>
        <v/>
      </c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 s="58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</row>
    <row r="1071" spans="2:92" x14ac:dyDescent="0.25">
      <c r="B1071" t="str">
        <f t="shared" si="92"/>
        <v/>
      </c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 s="58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</row>
    <row r="1072" spans="2:92" x14ac:dyDescent="0.25">
      <c r="B1072" t="str">
        <f t="shared" si="92"/>
        <v/>
      </c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 s="58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</row>
    <row r="1073" spans="2:92" x14ac:dyDescent="0.25">
      <c r="B1073" t="str">
        <f t="shared" si="92"/>
        <v/>
      </c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 s="58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</row>
    <row r="1074" spans="2:92" x14ac:dyDescent="0.25">
      <c r="B1074" t="str">
        <f t="shared" si="92"/>
        <v/>
      </c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 s="58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</row>
    <row r="1075" spans="2:92" x14ac:dyDescent="0.25">
      <c r="B1075" t="str">
        <f t="shared" si="92"/>
        <v/>
      </c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 s="58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</row>
    <row r="1076" spans="2:92" x14ac:dyDescent="0.25">
      <c r="B1076" t="str">
        <f t="shared" si="92"/>
        <v/>
      </c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 s="58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</row>
    <row r="1077" spans="2:92" x14ac:dyDescent="0.25">
      <c r="B1077" t="str">
        <f t="shared" si="92"/>
        <v/>
      </c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 s="58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</row>
    <row r="1078" spans="2:92" x14ac:dyDescent="0.25">
      <c r="B1078" t="str">
        <f t="shared" si="92"/>
        <v/>
      </c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 s="5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</row>
    <row r="1079" spans="2:92" x14ac:dyDescent="0.25">
      <c r="B1079" t="str">
        <f t="shared" si="92"/>
        <v/>
      </c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 s="58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</row>
    <row r="1080" spans="2:92" x14ac:dyDescent="0.25">
      <c r="B1080" t="str">
        <f t="shared" si="92"/>
        <v/>
      </c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 s="58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</row>
    <row r="1081" spans="2:92" x14ac:dyDescent="0.25">
      <c r="B1081" t="str">
        <f t="shared" si="92"/>
        <v/>
      </c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 s="58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</row>
    <row r="1082" spans="2:92" x14ac:dyDescent="0.25">
      <c r="B1082" t="str">
        <f t="shared" si="92"/>
        <v/>
      </c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 s="58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</row>
    <row r="1083" spans="2:92" x14ac:dyDescent="0.25">
      <c r="B1083" t="str">
        <f t="shared" si="92"/>
        <v/>
      </c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 s="58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</row>
    <row r="1084" spans="2:92" x14ac:dyDescent="0.25">
      <c r="B1084" t="str">
        <f t="shared" si="92"/>
        <v/>
      </c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 s="58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</row>
    <row r="1085" spans="2:92" x14ac:dyDescent="0.25">
      <c r="B1085" t="str">
        <f t="shared" si="92"/>
        <v/>
      </c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 s="58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</row>
    <row r="1086" spans="2:92" x14ac:dyDescent="0.25">
      <c r="B1086" t="str">
        <f t="shared" si="92"/>
        <v/>
      </c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 s="58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</row>
    <row r="1087" spans="2:92" x14ac:dyDescent="0.25">
      <c r="B1087" t="str">
        <f t="shared" si="92"/>
        <v/>
      </c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 s="58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</row>
    <row r="1088" spans="2:92" x14ac:dyDescent="0.25">
      <c r="B1088" t="str">
        <f t="shared" ref="B1088:B1151" si="93">IF(C1088&lt;&gt;"",CONCATENATE(C1088,F1088,D1088,I1088),"")</f>
        <v/>
      </c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 s="5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</row>
    <row r="1089" spans="2:92" x14ac:dyDescent="0.25">
      <c r="B1089" t="str">
        <f t="shared" si="93"/>
        <v/>
      </c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 s="58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</row>
    <row r="1090" spans="2:92" x14ac:dyDescent="0.25">
      <c r="B1090" t="str">
        <f t="shared" si="93"/>
        <v/>
      </c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 s="58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</row>
    <row r="1091" spans="2:92" x14ac:dyDescent="0.25">
      <c r="B1091" t="str">
        <f t="shared" si="93"/>
        <v/>
      </c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 s="58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</row>
    <row r="1092" spans="2:92" x14ac:dyDescent="0.25">
      <c r="B1092" t="str">
        <f t="shared" si="93"/>
        <v/>
      </c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 s="58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</row>
    <row r="1093" spans="2:92" x14ac:dyDescent="0.25">
      <c r="B1093" t="str">
        <f t="shared" si="93"/>
        <v/>
      </c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 s="58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</row>
    <row r="1094" spans="2:92" x14ac:dyDescent="0.25">
      <c r="B1094" t="str">
        <f t="shared" si="93"/>
        <v/>
      </c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 s="58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</row>
    <row r="1095" spans="2:92" x14ac:dyDescent="0.25">
      <c r="B1095" t="str">
        <f t="shared" si="93"/>
        <v/>
      </c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 s="58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</row>
    <row r="1096" spans="2:92" x14ac:dyDescent="0.25">
      <c r="B1096" t="str">
        <f t="shared" si="93"/>
        <v/>
      </c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 s="58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</row>
    <row r="1097" spans="2:92" x14ac:dyDescent="0.25">
      <c r="B1097" t="str">
        <f t="shared" si="93"/>
        <v/>
      </c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 s="58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</row>
    <row r="1098" spans="2:92" x14ac:dyDescent="0.25">
      <c r="B1098" t="str">
        <f t="shared" si="93"/>
        <v/>
      </c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 s="5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</row>
    <row r="1099" spans="2:92" x14ac:dyDescent="0.25">
      <c r="B1099" t="str">
        <f t="shared" si="93"/>
        <v/>
      </c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 s="58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</row>
    <row r="1100" spans="2:92" x14ac:dyDescent="0.25">
      <c r="B1100" t="str">
        <f t="shared" si="93"/>
        <v/>
      </c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 s="58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</row>
    <row r="1101" spans="2:92" x14ac:dyDescent="0.25">
      <c r="B1101" t="str">
        <f t="shared" si="93"/>
        <v/>
      </c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 s="58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</row>
    <row r="1102" spans="2:92" x14ac:dyDescent="0.25">
      <c r="B1102" t="str">
        <f t="shared" si="93"/>
        <v/>
      </c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 s="58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</row>
    <row r="1103" spans="2:92" x14ac:dyDescent="0.25">
      <c r="B1103" t="str">
        <f t="shared" si="93"/>
        <v/>
      </c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 s="58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</row>
    <row r="1104" spans="2:92" x14ac:dyDescent="0.25">
      <c r="B1104" t="str">
        <f t="shared" si="93"/>
        <v/>
      </c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 s="58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</row>
    <row r="1105" spans="2:92" x14ac:dyDescent="0.25">
      <c r="B1105" t="str">
        <f t="shared" si="93"/>
        <v/>
      </c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 s="58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</row>
    <row r="1106" spans="2:92" x14ac:dyDescent="0.25">
      <c r="B1106" t="str">
        <f t="shared" si="93"/>
        <v/>
      </c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 s="58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</row>
    <row r="1107" spans="2:92" x14ac:dyDescent="0.25">
      <c r="B1107" t="str">
        <f t="shared" si="93"/>
        <v/>
      </c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 s="58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</row>
    <row r="1108" spans="2:92" x14ac:dyDescent="0.25">
      <c r="B1108" t="str">
        <f t="shared" si="93"/>
        <v/>
      </c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 s="5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</row>
    <row r="1109" spans="2:92" x14ac:dyDescent="0.25">
      <c r="B1109" t="str">
        <f t="shared" si="93"/>
        <v/>
      </c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 s="58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</row>
    <row r="1110" spans="2:92" x14ac:dyDescent="0.25">
      <c r="B1110" t="str">
        <f t="shared" si="93"/>
        <v/>
      </c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 s="58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</row>
    <row r="1111" spans="2:92" x14ac:dyDescent="0.25">
      <c r="B1111" t="str">
        <f t="shared" si="93"/>
        <v/>
      </c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 s="58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</row>
    <row r="1112" spans="2:92" x14ac:dyDescent="0.25">
      <c r="B1112" t="str">
        <f t="shared" si="93"/>
        <v/>
      </c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 s="58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</row>
    <row r="1113" spans="2:92" x14ac:dyDescent="0.25">
      <c r="B1113" t="str">
        <f t="shared" si="93"/>
        <v/>
      </c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 s="58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</row>
    <row r="1114" spans="2:92" x14ac:dyDescent="0.25">
      <c r="B1114" t="str">
        <f t="shared" si="93"/>
        <v/>
      </c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 s="58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</row>
    <row r="1115" spans="2:92" x14ac:dyDescent="0.25">
      <c r="B1115" t="str">
        <f t="shared" si="93"/>
        <v/>
      </c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 s="58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</row>
    <row r="1116" spans="2:92" x14ac:dyDescent="0.25">
      <c r="B1116" t="str">
        <f t="shared" si="93"/>
        <v/>
      </c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 s="58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</row>
    <row r="1117" spans="2:92" x14ac:dyDescent="0.25">
      <c r="B1117" t="str">
        <f t="shared" si="93"/>
        <v/>
      </c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 s="58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</row>
    <row r="1118" spans="2:92" x14ac:dyDescent="0.25">
      <c r="B1118" t="str">
        <f t="shared" si="93"/>
        <v/>
      </c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 s="5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</row>
    <row r="1119" spans="2:92" x14ac:dyDescent="0.25">
      <c r="B1119" t="str">
        <f t="shared" si="93"/>
        <v/>
      </c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 s="58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</row>
    <row r="1120" spans="2:92" x14ac:dyDescent="0.25">
      <c r="B1120" t="str">
        <f t="shared" si="93"/>
        <v/>
      </c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 s="58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</row>
    <row r="1121" spans="2:92" x14ac:dyDescent="0.25">
      <c r="B1121" t="str">
        <f t="shared" si="93"/>
        <v/>
      </c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 s="58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</row>
    <row r="1122" spans="2:92" x14ac:dyDescent="0.25">
      <c r="B1122" t="str">
        <f t="shared" si="93"/>
        <v/>
      </c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 s="58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</row>
    <row r="1123" spans="2:92" x14ac:dyDescent="0.25">
      <c r="B1123" t="str">
        <f t="shared" si="93"/>
        <v/>
      </c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 s="58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</row>
    <row r="1124" spans="2:92" x14ac:dyDescent="0.25">
      <c r="B1124" t="str">
        <f t="shared" si="93"/>
        <v/>
      </c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 s="58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</row>
    <row r="1125" spans="2:92" x14ac:dyDescent="0.25">
      <c r="B1125" t="str">
        <f t="shared" si="93"/>
        <v/>
      </c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 s="58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</row>
    <row r="1126" spans="2:92" x14ac:dyDescent="0.25">
      <c r="B1126" t="str">
        <f t="shared" si="93"/>
        <v/>
      </c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 s="58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</row>
    <row r="1127" spans="2:92" x14ac:dyDescent="0.25">
      <c r="B1127" t="str">
        <f t="shared" si="93"/>
        <v/>
      </c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 s="58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</row>
    <row r="1128" spans="2:92" x14ac:dyDescent="0.25">
      <c r="B1128" t="str">
        <f t="shared" si="93"/>
        <v/>
      </c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 s="5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</row>
    <row r="1129" spans="2:92" x14ac:dyDescent="0.25">
      <c r="B1129" t="str">
        <f t="shared" si="93"/>
        <v/>
      </c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 s="58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</row>
    <row r="1130" spans="2:92" x14ac:dyDescent="0.25">
      <c r="B1130" t="str">
        <f t="shared" si="93"/>
        <v/>
      </c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 s="58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</row>
    <row r="1131" spans="2:92" x14ac:dyDescent="0.25">
      <c r="B1131" t="str">
        <f t="shared" si="93"/>
        <v/>
      </c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 s="58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</row>
    <row r="1132" spans="2:92" x14ac:dyDescent="0.25">
      <c r="B1132" t="str">
        <f t="shared" si="93"/>
        <v/>
      </c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 s="58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</row>
    <row r="1133" spans="2:92" x14ac:dyDescent="0.25">
      <c r="B1133" t="str">
        <f t="shared" si="93"/>
        <v/>
      </c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 s="58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</row>
    <row r="1134" spans="2:92" x14ac:dyDescent="0.25">
      <c r="B1134" t="str">
        <f t="shared" si="93"/>
        <v/>
      </c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 s="58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</row>
    <row r="1135" spans="2:92" x14ac:dyDescent="0.25">
      <c r="B1135" t="str">
        <f t="shared" si="93"/>
        <v/>
      </c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 s="58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</row>
    <row r="1136" spans="2:92" x14ac:dyDescent="0.25">
      <c r="B1136" t="str">
        <f t="shared" si="93"/>
        <v/>
      </c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 s="58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</row>
    <row r="1137" spans="2:92" x14ac:dyDescent="0.25">
      <c r="B1137" t="str">
        <f t="shared" si="93"/>
        <v/>
      </c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 s="58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</row>
    <row r="1138" spans="2:92" x14ac:dyDescent="0.25">
      <c r="B1138" t="str">
        <f t="shared" si="93"/>
        <v/>
      </c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 s="5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</row>
    <row r="1139" spans="2:92" x14ac:dyDescent="0.25">
      <c r="B1139" t="str">
        <f t="shared" si="93"/>
        <v/>
      </c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 s="58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</row>
    <row r="1140" spans="2:92" x14ac:dyDescent="0.25">
      <c r="B1140" t="str">
        <f t="shared" si="93"/>
        <v/>
      </c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 s="58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</row>
    <row r="1141" spans="2:92" x14ac:dyDescent="0.25">
      <c r="B1141" t="str">
        <f t="shared" si="93"/>
        <v/>
      </c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 s="58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</row>
    <row r="1142" spans="2:92" x14ac:dyDescent="0.25">
      <c r="B1142" t="str">
        <f t="shared" si="93"/>
        <v/>
      </c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 s="58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</row>
    <row r="1143" spans="2:92" x14ac:dyDescent="0.25">
      <c r="B1143" t="str">
        <f t="shared" si="93"/>
        <v/>
      </c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 s="58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</row>
    <row r="1144" spans="2:92" x14ac:dyDescent="0.25">
      <c r="B1144" t="str">
        <f t="shared" si="93"/>
        <v/>
      </c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 s="58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</row>
    <row r="1145" spans="2:92" x14ac:dyDescent="0.25">
      <c r="B1145" t="str">
        <f t="shared" si="93"/>
        <v/>
      </c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 s="58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</row>
    <row r="1146" spans="2:92" x14ac:dyDescent="0.25">
      <c r="B1146" t="str">
        <f t="shared" si="93"/>
        <v/>
      </c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 s="58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</row>
    <row r="1147" spans="2:92" x14ac:dyDescent="0.25">
      <c r="B1147" t="str">
        <f t="shared" si="93"/>
        <v/>
      </c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 s="58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</row>
    <row r="1148" spans="2:92" x14ac:dyDescent="0.25">
      <c r="B1148" t="str">
        <f t="shared" si="93"/>
        <v/>
      </c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 s="5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</row>
    <row r="1149" spans="2:92" x14ac:dyDescent="0.25">
      <c r="B1149" t="str">
        <f t="shared" si="93"/>
        <v/>
      </c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 s="58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</row>
    <row r="1150" spans="2:92" x14ac:dyDescent="0.25">
      <c r="B1150" t="str">
        <f t="shared" si="93"/>
        <v/>
      </c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 s="58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</row>
    <row r="1151" spans="2:92" x14ac:dyDescent="0.25">
      <c r="B1151" t="str">
        <f t="shared" si="93"/>
        <v/>
      </c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 s="58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</row>
    <row r="1152" spans="2:92" x14ac:dyDescent="0.25">
      <c r="B1152" t="str">
        <f t="shared" ref="B1152:B1200" si="94">IF(C1152&lt;&gt;"",CONCATENATE(C1152,F1152,D1152,I1152),"")</f>
        <v/>
      </c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 s="58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</row>
    <row r="1153" spans="2:92" x14ac:dyDescent="0.25">
      <c r="B1153" t="str">
        <f t="shared" si="94"/>
        <v/>
      </c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 s="58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</row>
    <row r="1154" spans="2:92" x14ac:dyDescent="0.25">
      <c r="B1154" t="str">
        <f t="shared" si="94"/>
        <v/>
      </c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 s="58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</row>
    <row r="1155" spans="2:92" x14ac:dyDescent="0.25">
      <c r="B1155" t="str">
        <f t="shared" si="94"/>
        <v/>
      </c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 s="58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</row>
    <row r="1156" spans="2:92" x14ac:dyDescent="0.25">
      <c r="B1156" t="str">
        <f t="shared" si="94"/>
        <v/>
      </c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 s="58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</row>
    <row r="1157" spans="2:92" x14ac:dyDescent="0.25">
      <c r="B1157" t="str">
        <f t="shared" si="94"/>
        <v/>
      </c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 s="58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</row>
    <row r="1158" spans="2:92" x14ac:dyDescent="0.25">
      <c r="B1158" t="str">
        <f t="shared" si="94"/>
        <v/>
      </c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 s="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</row>
    <row r="1159" spans="2:92" x14ac:dyDescent="0.25">
      <c r="B1159" t="str">
        <f t="shared" si="94"/>
        <v/>
      </c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 s="58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</row>
    <row r="1160" spans="2:92" x14ac:dyDescent="0.25">
      <c r="B1160" t="str">
        <f t="shared" si="94"/>
        <v/>
      </c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 s="58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</row>
    <row r="1161" spans="2:92" x14ac:dyDescent="0.25">
      <c r="B1161" t="str">
        <f t="shared" si="94"/>
        <v/>
      </c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 s="58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</row>
    <row r="1162" spans="2:92" x14ac:dyDescent="0.25">
      <c r="B1162" t="str">
        <f t="shared" si="94"/>
        <v/>
      </c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 s="58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</row>
    <row r="1163" spans="2:92" x14ac:dyDescent="0.25">
      <c r="B1163" t="str">
        <f t="shared" si="94"/>
        <v/>
      </c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 s="58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</row>
    <row r="1164" spans="2:92" x14ac:dyDescent="0.25">
      <c r="B1164" t="str">
        <f t="shared" si="94"/>
        <v/>
      </c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 s="58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</row>
    <row r="1165" spans="2:92" x14ac:dyDescent="0.25">
      <c r="B1165" t="str">
        <f t="shared" si="94"/>
        <v/>
      </c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 s="58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</row>
    <row r="1166" spans="2:92" x14ac:dyDescent="0.25">
      <c r="B1166" t="str">
        <f t="shared" si="94"/>
        <v/>
      </c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 s="58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</row>
    <row r="1167" spans="2:92" x14ac:dyDescent="0.25">
      <c r="B1167" t="str">
        <f t="shared" si="94"/>
        <v/>
      </c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 s="58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</row>
    <row r="1168" spans="2:92" x14ac:dyDescent="0.25">
      <c r="B1168" t="str">
        <f t="shared" si="94"/>
        <v/>
      </c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 s="5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</row>
    <row r="1169" spans="2:92" x14ac:dyDescent="0.25">
      <c r="B1169" t="str">
        <f t="shared" si="94"/>
        <v/>
      </c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 s="58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</row>
    <row r="1170" spans="2:92" x14ac:dyDescent="0.25">
      <c r="B1170" t="str">
        <f t="shared" si="94"/>
        <v/>
      </c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 s="58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</row>
    <row r="1171" spans="2:92" x14ac:dyDescent="0.25">
      <c r="B1171" t="str">
        <f t="shared" si="94"/>
        <v/>
      </c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 s="58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</row>
    <row r="1172" spans="2:92" x14ac:dyDescent="0.25">
      <c r="B1172" t="str">
        <f t="shared" si="94"/>
        <v/>
      </c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 s="58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</row>
    <row r="1173" spans="2:92" x14ac:dyDescent="0.25">
      <c r="B1173" t="str">
        <f t="shared" si="94"/>
        <v/>
      </c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 s="58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</row>
    <row r="1174" spans="2:92" x14ac:dyDescent="0.25">
      <c r="B1174" t="str">
        <f t="shared" si="94"/>
        <v/>
      </c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 s="58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</row>
    <row r="1175" spans="2:92" x14ac:dyDescent="0.25">
      <c r="B1175" t="str">
        <f t="shared" si="94"/>
        <v/>
      </c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 s="58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</row>
    <row r="1176" spans="2:92" x14ac:dyDescent="0.25">
      <c r="B1176" t="str">
        <f t="shared" si="94"/>
        <v/>
      </c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 s="58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</row>
    <row r="1177" spans="2:92" x14ac:dyDescent="0.25">
      <c r="B1177" t="str">
        <f t="shared" si="94"/>
        <v/>
      </c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 s="58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</row>
    <row r="1178" spans="2:92" x14ac:dyDescent="0.25">
      <c r="B1178" t="str">
        <f t="shared" si="94"/>
        <v/>
      </c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 s="5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</row>
    <row r="1179" spans="2:92" x14ac:dyDescent="0.25">
      <c r="B1179" t="str">
        <f t="shared" si="94"/>
        <v/>
      </c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 s="58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</row>
    <row r="1180" spans="2:92" x14ac:dyDescent="0.25">
      <c r="B1180" t="str">
        <f t="shared" si="94"/>
        <v/>
      </c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 s="58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</row>
    <row r="1181" spans="2:92" x14ac:dyDescent="0.25">
      <c r="B1181" t="str">
        <f t="shared" si="94"/>
        <v/>
      </c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 s="58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</row>
    <row r="1182" spans="2:92" x14ac:dyDescent="0.25">
      <c r="B1182" t="str">
        <f t="shared" si="94"/>
        <v/>
      </c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 s="58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</row>
    <row r="1183" spans="2:92" x14ac:dyDescent="0.25">
      <c r="B1183" t="str">
        <f t="shared" si="94"/>
        <v/>
      </c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 s="58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</row>
    <row r="1184" spans="2:92" x14ac:dyDescent="0.25">
      <c r="B1184" t="str">
        <f t="shared" si="94"/>
        <v/>
      </c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 s="58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</row>
    <row r="1185" spans="2:92" x14ac:dyDescent="0.25">
      <c r="B1185" t="str">
        <f t="shared" si="94"/>
        <v/>
      </c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 s="58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</row>
    <row r="1186" spans="2:92" x14ac:dyDescent="0.25">
      <c r="B1186" t="str">
        <f t="shared" si="94"/>
        <v/>
      </c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 s="58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</row>
    <row r="1187" spans="2:92" x14ac:dyDescent="0.25">
      <c r="B1187" t="str">
        <f t="shared" si="94"/>
        <v/>
      </c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 s="58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</row>
    <row r="1188" spans="2:92" x14ac:dyDescent="0.25">
      <c r="B1188" t="str">
        <f t="shared" si="94"/>
        <v/>
      </c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 s="5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</row>
    <row r="1189" spans="2:92" x14ac:dyDescent="0.25">
      <c r="B1189" t="str">
        <f t="shared" si="94"/>
        <v/>
      </c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 s="58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</row>
    <row r="1190" spans="2:92" x14ac:dyDescent="0.25">
      <c r="B1190" t="str">
        <f t="shared" si="94"/>
        <v/>
      </c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 s="58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</row>
    <row r="1191" spans="2:92" x14ac:dyDescent="0.25">
      <c r="B1191" t="str">
        <f t="shared" si="94"/>
        <v/>
      </c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 s="58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</row>
    <row r="1192" spans="2:92" x14ac:dyDescent="0.25">
      <c r="B1192" t="str">
        <f t="shared" si="94"/>
        <v/>
      </c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 s="58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</row>
    <row r="1193" spans="2:92" x14ac:dyDescent="0.25">
      <c r="B1193" t="str">
        <f t="shared" si="94"/>
        <v/>
      </c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 s="58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</row>
    <row r="1194" spans="2:92" x14ac:dyDescent="0.25">
      <c r="B1194" t="str">
        <f t="shared" si="94"/>
        <v/>
      </c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 s="58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</row>
    <row r="1195" spans="2:92" x14ac:dyDescent="0.25">
      <c r="B1195" t="str">
        <f t="shared" si="94"/>
        <v/>
      </c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 s="58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</row>
    <row r="1196" spans="2:92" x14ac:dyDescent="0.25">
      <c r="B1196" t="str">
        <f t="shared" si="94"/>
        <v/>
      </c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 s="58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</row>
    <row r="1197" spans="2:92" x14ac:dyDescent="0.25">
      <c r="B1197" t="str">
        <f t="shared" si="94"/>
        <v/>
      </c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 s="58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</row>
    <row r="1198" spans="2:92" x14ac:dyDescent="0.25">
      <c r="B1198" t="str">
        <f t="shared" si="94"/>
        <v/>
      </c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 s="5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</row>
    <row r="1199" spans="2:92" x14ac:dyDescent="0.25">
      <c r="B1199" t="str">
        <f t="shared" si="94"/>
        <v/>
      </c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 s="58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</row>
    <row r="1200" spans="2:92" x14ac:dyDescent="0.25">
      <c r="B1200" t="str">
        <f t="shared" si="94"/>
        <v/>
      </c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 s="58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09"/>
  <sheetViews>
    <sheetView topLeftCell="A121" workbookViewId="0">
      <selection activeCell="B10" sqref="B10"/>
    </sheetView>
  </sheetViews>
  <sheetFormatPr defaultRowHeight="15" x14ac:dyDescent="0.25"/>
  <cols>
    <col min="1" max="1" width="13.140625" customWidth="1"/>
    <col min="2" max="2" width="30.7109375" customWidth="1"/>
    <col min="3" max="3" width="13.5703125" customWidth="1"/>
    <col min="5" max="5" width="11.71093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 x14ac:dyDescent="0.25">
      <c r="A1" t="s">
        <v>136</v>
      </c>
      <c r="B1" s="120">
        <v>43198</v>
      </c>
    </row>
    <row r="3" spans="1:16" x14ac:dyDescent="0.25">
      <c r="C3" s="67" t="s">
        <v>0</v>
      </c>
      <c r="D3" s="67" t="s">
        <v>1</v>
      </c>
      <c r="E3" s="67" t="s">
        <v>2</v>
      </c>
      <c r="F3" s="67" t="s">
        <v>3</v>
      </c>
      <c r="G3" s="67" t="s">
        <v>4</v>
      </c>
      <c r="H3" s="67" t="s">
        <v>5</v>
      </c>
      <c r="I3" s="67" t="s">
        <v>6</v>
      </c>
      <c r="J3" s="67" t="s">
        <v>7</v>
      </c>
      <c r="K3" s="67" t="s">
        <v>8</v>
      </c>
      <c r="L3" s="67" t="s">
        <v>9</v>
      </c>
      <c r="M3" s="67" t="s">
        <v>10</v>
      </c>
      <c r="N3" s="67" t="s">
        <v>11</v>
      </c>
      <c r="O3" s="67" t="s">
        <v>12</v>
      </c>
      <c r="P3" s="67"/>
    </row>
    <row r="4" spans="1:16" x14ac:dyDescent="0.25">
      <c r="B4" t="s">
        <v>151</v>
      </c>
      <c r="C4" t="s">
        <v>13</v>
      </c>
      <c r="D4">
        <v>0</v>
      </c>
      <c r="E4">
        <v>0.33</v>
      </c>
      <c r="F4">
        <v>1.0000000000000001E-7</v>
      </c>
      <c r="G4" t="s">
        <v>16</v>
      </c>
      <c r="H4" t="s">
        <v>15</v>
      </c>
      <c r="I4" t="s">
        <v>152</v>
      </c>
      <c r="J4" t="s">
        <v>152</v>
      </c>
      <c r="K4" t="s">
        <v>152</v>
      </c>
      <c r="L4">
        <v>3.6</v>
      </c>
      <c r="M4">
        <v>69</v>
      </c>
      <c r="N4">
        <v>3.4651000000000001</v>
      </c>
      <c r="O4">
        <v>69.28</v>
      </c>
    </row>
    <row r="5" spans="1:16" x14ac:dyDescent="0.25">
      <c r="B5" t="s">
        <v>153</v>
      </c>
      <c r="C5" t="s">
        <v>13</v>
      </c>
      <c r="D5">
        <v>0</v>
      </c>
      <c r="E5">
        <v>0.33</v>
      </c>
      <c r="F5">
        <v>9.9999999999999995E-7</v>
      </c>
      <c r="G5" t="s">
        <v>16</v>
      </c>
      <c r="H5" t="s">
        <v>15</v>
      </c>
      <c r="I5" t="s">
        <v>152</v>
      </c>
      <c r="J5" t="s">
        <v>152</v>
      </c>
      <c r="K5" t="s">
        <v>152</v>
      </c>
      <c r="L5">
        <v>3.6</v>
      </c>
      <c r="M5">
        <v>69.116</v>
      </c>
      <c r="N5">
        <v>3.5122000000000004</v>
      </c>
      <c r="O5">
        <v>69.155999999999992</v>
      </c>
    </row>
    <row r="6" spans="1:16" x14ac:dyDescent="0.25">
      <c r="B6" t="s">
        <v>154</v>
      </c>
      <c r="C6" t="s">
        <v>13</v>
      </c>
      <c r="D6">
        <v>0</v>
      </c>
      <c r="E6">
        <v>0.33</v>
      </c>
      <c r="F6">
        <v>1.0000000000000001E-5</v>
      </c>
      <c r="G6" t="s">
        <v>16</v>
      </c>
      <c r="H6" t="s">
        <v>15</v>
      </c>
      <c r="I6" t="s">
        <v>152</v>
      </c>
      <c r="J6" t="s">
        <v>152</v>
      </c>
      <c r="K6" t="s">
        <v>152</v>
      </c>
      <c r="L6">
        <v>6.77</v>
      </c>
      <c r="M6">
        <v>61.241999999999997</v>
      </c>
      <c r="N6">
        <v>6.7305999999999999</v>
      </c>
      <c r="O6">
        <v>61.296999999999997</v>
      </c>
    </row>
    <row r="7" spans="1:16" x14ac:dyDescent="0.25">
      <c r="B7" t="s">
        <v>155</v>
      </c>
      <c r="C7" t="s">
        <v>13</v>
      </c>
      <c r="D7">
        <v>0</v>
      </c>
      <c r="E7">
        <v>0.33</v>
      </c>
      <c r="F7">
        <v>1E-4</v>
      </c>
      <c r="G7" t="s">
        <v>16</v>
      </c>
      <c r="H7" t="s">
        <v>15</v>
      </c>
      <c r="I7" t="s">
        <v>152</v>
      </c>
      <c r="J7" t="s">
        <v>152</v>
      </c>
      <c r="K7" t="s">
        <v>152</v>
      </c>
      <c r="L7">
        <v>58.108999999999995</v>
      </c>
      <c r="M7">
        <v>17.038</v>
      </c>
      <c r="N7">
        <v>58.091000000000001</v>
      </c>
      <c r="O7">
        <v>16.984999999999999</v>
      </c>
    </row>
    <row r="8" spans="1:16" x14ac:dyDescent="0.25">
      <c r="B8" t="s">
        <v>156</v>
      </c>
      <c r="C8" t="s">
        <v>13</v>
      </c>
      <c r="D8">
        <v>0</v>
      </c>
      <c r="E8">
        <v>0.33</v>
      </c>
      <c r="F8">
        <v>1E-3</v>
      </c>
      <c r="G8" t="s">
        <v>16</v>
      </c>
      <c r="H8" t="s">
        <v>15</v>
      </c>
      <c r="I8" t="s">
        <v>152</v>
      </c>
      <c r="J8" t="s">
        <v>152</v>
      </c>
      <c r="K8" t="s">
        <v>152</v>
      </c>
      <c r="L8">
        <v>580.02</v>
      </c>
      <c r="M8">
        <v>1.8079999999999998</v>
      </c>
      <c r="N8">
        <v>580.01</v>
      </c>
      <c r="O8">
        <v>1.7825</v>
      </c>
    </row>
    <row r="9" spans="1:16" x14ac:dyDescent="0.25">
      <c r="B9" t="s">
        <v>157</v>
      </c>
      <c r="C9" t="s">
        <v>13</v>
      </c>
      <c r="D9">
        <v>0</v>
      </c>
      <c r="E9">
        <v>0.33</v>
      </c>
      <c r="F9">
        <v>0.01</v>
      </c>
      <c r="G9" t="s">
        <v>16</v>
      </c>
      <c r="H9" t="s">
        <v>15</v>
      </c>
      <c r="I9" t="s">
        <v>152</v>
      </c>
      <c r="J9" t="s">
        <v>152</v>
      </c>
      <c r="K9" t="s">
        <v>152</v>
      </c>
      <c r="L9">
        <v>5800</v>
      </c>
      <c r="M9">
        <v>0.18855</v>
      </c>
      <c r="N9">
        <v>5800</v>
      </c>
      <c r="O9">
        <v>0.17835000000000001</v>
      </c>
    </row>
    <row r="10" spans="1:16" x14ac:dyDescent="0.25">
      <c r="B10" t="s">
        <v>158</v>
      </c>
      <c r="C10" t="s">
        <v>13</v>
      </c>
      <c r="D10">
        <v>0.33</v>
      </c>
      <c r="E10">
        <v>3.3</v>
      </c>
      <c r="F10">
        <v>9.9999999999999995E-7</v>
      </c>
      <c r="G10" t="s">
        <v>16</v>
      </c>
      <c r="H10" t="s">
        <v>15</v>
      </c>
      <c r="I10" t="s">
        <v>152</v>
      </c>
      <c r="J10" t="s">
        <v>152</v>
      </c>
      <c r="K10" t="s">
        <v>152</v>
      </c>
      <c r="L10">
        <v>5.8999999999999995</v>
      </c>
      <c r="M10">
        <v>58</v>
      </c>
      <c r="N10">
        <v>5.7885</v>
      </c>
      <c r="O10">
        <v>57.731000000000002</v>
      </c>
    </row>
    <row r="11" spans="1:16" x14ac:dyDescent="0.25">
      <c r="B11" t="s">
        <v>159</v>
      </c>
      <c r="C11" t="s">
        <v>13</v>
      </c>
      <c r="D11">
        <v>0.33</v>
      </c>
      <c r="E11">
        <v>3.3</v>
      </c>
      <c r="F11">
        <v>1.0000000000000001E-5</v>
      </c>
      <c r="G11" t="s">
        <v>16</v>
      </c>
      <c r="H11" t="s">
        <v>15</v>
      </c>
      <c r="I11" t="s">
        <v>152</v>
      </c>
      <c r="J11" t="s">
        <v>152</v>
      </c>
      <c r="K11" t="s">
        <v>152</v>
      </c>
      <c r="L11">
        <v>6.8244999999999996</v>
      </c>
      <c r="M11">
        <v>57.472999999999999</v>
      </c>
      <c r="N11">
        <v>6.5139999999999993</v>
      </c>
      <c r="O11">
        <v>57.536999999999999</v>
      </c>
    </row>
    <row r="12" spans="1:16" x14ac:dyDescent="0.25">
      <c r="B12" t="s">
        <v>160</v>
      </c>
      <c r="C12" t="s">
        <v>13</v>
      </c>
      <c r="D12">
        <v>0.33</v>
      </c>
      <c r="E12">
        <v>3.3</v>
      </c>
      <c r="F12">
        <v>1E-4</v>
      </c>
      <c r="G12" t="s">
        <v>16</v>
      </c>
      <c r="H12" t="s">
        <v>15</v>
      </c>
      <c r="I12" t="s">
        <v>152</v>
      </c>
      <c r="J12" t="s">
        <v>152</v>
      </c>
      <c r="K12" t="s">
        <v>152</v>
      </c>
      <c r="L12">
        <v>47.838000000000001</v>
      </c>
      <c r="M12">
        <v>47.646999999999998</v>
      </c>
      <c r="N12">
        <v>47.36</v>
      </c>
      <c r="O12">
        <v>47.676000000000002</v>
      </c>
    </row>
    <row r="13" spans="1:16" x14ac:dyDescent="0.25">
      <c r="B13" t="s">
        <v>161</v>
      </c>
      <c r="C13" t="s">
        <v>13</v>
      </c>
      <c r="D13">
        <v>0.33</v>
      </c>
      <c r="E13">
        <v>3.3</v>
      </c>
      <c r="F13">
        <v>1E-3</v>
      </c>
      <c r="G13" t="s">
        <v>16</v>
      </c>
      <c r="H13" t="s">
        <v>15</v>
      </c>
      <c r="I13" t="s">
        <v>152</v>
      </c>
      <c r="J13" t="s">
        <v>152</v>
      </c>
      <c r="K13" t="s">
        <v>152</v>
      </c>
      <c r="L13">
        <v>577.16999999999996</v>
      </c>
      <c r="M13">
        <v>10.805999999999999</v>
      </c>
      <c r="N13">
        <v>577</v>
      </c>
      <c r="O13">
        <v>10.702999999999999</v>
      </c>
    </row>
    <row r="14" spans="1:16" x14ac:dyDescent="0.25">
      <c r="B14" t="s">
        <v>162</v>
      </c>
      <c r="C14" t="s">
        <v>13</v>
      </c>
      <c r="D14">
        <v>0.33</v>
      </c>
      <c r="E14">
        <v>3.3</v>
      </c>
      <c r="F14">
        <v>0.01</v>
      </c>
      <c r="G14" t="s">
        <v>16</v>
      </c>
      <c r="H14" t="s">
        <v>15</v>
      </c>
      <c r="I14" t="s">
        <v>152</v>
      </c>
      <c r="J14" t="s">
        <v>152</v>
      </c>
      <c r="K14" t="s">
        <v>152</v>
      </c>
      <c r="L14">
        <v>5799.8</v>
      </c>
      <c r="M14">
        <v>1.1454</v>
      </c>
      <c r="N14">
        <v>5799.7000000000007</v>
      </c>
      <c r="O14">
        <v>1.1003000000000001</v>
      </c>
    </row>
    <row r="15" spans="1:16" x14ac:dyDescent="0.25">
      <c r="B15" t="s">
        <v>163</v>
      </c>
      <c r="C15" t="s">
        <v>13</v>
      </c>
      <c r="D15">
        <v>0.33</v>
      </c>
      <c r="E15">
        <v>3.3</v>
      </c>
      <c r="F15">
        <v>0.1</v>
      </c>
      <c r="G15" t="s">
        <v>16</v>
      </c>
      <c r="H15" t="s">
        <v>15</v>
      </c>
      <c r="I15" t="s">
        <v>152</v>
      </c>
      <c r="J15" t="s">
        <v>152</v>
      </c>
      <c r="K15" t="s">
        <v>152</v>
      </c>
      <c r="L15">
        <v>58000</v>
      </c>
      <c r="M15">
        <v>0.12814</v>
      </c>
      <c r="N15">
        <v>5799.8</v>
      </c>
      <c r="O15">
        <v>0.11006000000000001</v>
      </c>
    </row>
    <row r="16" spans="1:16" x14ac:dyDescent="0.25">
      <c r="B16" t="s">
        <v>164</v>
      </c>
      <c r="C16" t="s">
        <v>13</v>
      </c>
      <c r="D16">
        <v>3</v>
      </c>
      <c r="E16">
        <v>33</v>
      </c>
      <c r="F16">
        <v>1.0000000000000001E-5</v>
      </c>
      <c r="G16" t="s">
        <v>16</v>
      </c>
      <c r="H16" t="s">
        <v>14</v>
      </c>
      <c r="I16" t="s">
        <v>152</v>
      </c>
      <c r="J16" t="s">
        <v>152</v>
      </c>
      <c r="K16" t="s">
        <v>152</v>
      </c>
      <c r="L16">
        <v>7.0000000000000001E-3</v>
      </c>
      <c r="M16">
        <v>5.8000000000000003E-2</v>
      </c>
      <c r="N16">
        <v>5.9614000000000004E-3</v>
      </c>
      <c r="O16">
        <v>5.7729999999999997E-2</v>
      </c>
    </row>
    <row r="17" spans="2:15" x14ac:dyDescent="0.25">
      <c r="B17" t="s">
        <v>165</v>
      </c>
      <c r="C17" t="s">
        <v>13</v>
      </c>
      <c r="D17">
        <v>3</v>
      </c>
      <c r="E17">
        <v>33</v>
      </c>
      <c r="F17">
        <v>1E-4</v>
      </c>
      <c r="G17" t="s">
        <v>16</v>
      </c>
      <c r="H17" t="s">
        <v>14</v>
      </c>
      <c r="I17" t="s">
        <v>152</v>
      </c>
      <c r="J17" t="s">
        <v>152</v>
      </c>
      <c r="K17" t="s">
        <v>152</v>
      </c>
      <c r="L17">
        <v>1.8974000000000001E-2</v>
      </c>
      <c r="M17">
        <v>5.7393E-2</v>
      </c>
      <c r="N17">
        <v>1.5087E-2</v>
      </c>
      <c r="O17">
        <v>5.7480000000000003E-2</v>
      </c>
    </row>
    <row r="18" spans="2:15" x14ac:dyDescent="0.25">
      <c r="B18" t="s">
        <v>166</v>
      </c>
      <c r="C18" t="s">
        <v>13</v>
      </c>
      <c r="D18">
        <v>3</v>
      </c>
      <c r="E18">
        <v>33</v>
      </c>
      <c r="F18">
        <v>1E-3</v>
      </c>
      <c r="G18" t="s">
        <v>16</v>
      </c>
      <c r="H18" t="s">
        <v>14</v>
      </c>
      <c r="I18" t="s">
        <v>152</v>
      </c>
      <c r="J18" t="s">
        <v>152</v>
      </c>
      <c r="K18" t="s">
        <v>152</v>
      </c>
      <c r="L18">
        <v>0.46340999999999999</v>
      </c>
      <c r="M18">
        <v>4.6594999999999998E-2</v>
      </c>
      <c r="N18">
        <v>0.45849000000000001</v>
      </c>
      <c r="O18">
        <v>4.6625E-2</v>
      </c>
    </row>
    <row r="19" spans="2:15" x14ac:dyDescent="0.25">
      <c r="B19" t="s">
        <v>167</v>
      </c>
      <c r="C19" t="s">
        <v>13</v>
      </c>
      <c r="D19">
        <v>3</v>
      </c>
      <c r="E19">
        <v>33</v>
      </c>
      <c r="F19">
        <v>0.01</v>
      </c>
      <c r="G19" t="s">
        <v>16</v>
      </c>
      <c r="H19" t="s">
        <v>14</v>
      </c>
      <c r="I19" t="s">
        <v>152</v>
      </c>
      <c r="J19" t="s">
        <v>152</v>
      </c>
      <c r="K19" t="s">
        <v>152</v>
      </c>
      <c r="L19">
        <v>5.7713000000000001</v>
      </c>
      <c r="M19">
        <v>1.0319E-2</v>
      </c>
      <c r="N19">
        <v>5.7695999999999996</v>
      </c>
      <c r="O19">
        <v>1.0215999999999999E-2</v>
      </c>
    </row>
    <row r="20" spans="2:15" x14ac:dyDescent="0.25">
      <c r="B20" t="s">
        <v>168</v>
      </c>
      <c r="C20" t="s">
        <v>13</v>
      </c>
      <c r="D20">
        <v>3</v>
      </c>
      <c r="E20">
        <v>33</v>
      </c>
      <c r="F20">
        <v>0.1</v>
      </c>
      <c r="G20" t="s">
        <v>16</v>
      </c>
      <c r="H20" t="s">
        <v>14</v>
      </c>
      <c r="I20" t="s">
        <v>152</v>
      </c>
      <c r="J20" t="s">
        <v>152</v>
      </c>
      <c r="K20" t="s">
        <v>152</v>
      </c>
      <c r="L20">
        <v>57.997999999999998</v>
      </c>
      <c r="M20">
        <v>1.0937E-3</v>
      </c>
      <c r="N20">
        <v>57.997</v>
      </c>
      <c r="O20">
        <v>1.0486E-3</v>
      </c>
    </row>
    <row r="21" spans="2:15" x14ac:dyDescent="0.25">
      <c r="B21" t="s">
        <v>169</v>
      </c>
      <c r="C21" t="s">
        <v>13</v>
      </c>
      <c r="D21">
        <v>3</v>
      </c>
      <c r="E21">
        <v>33</v>
      </c>
      <c r="F21">
        <v>1</v>
      </c>
      <c r="G21" t="s">
        <v>16</v>
      </c>
      <c r="H21" t="s">
        <v>14</v>
      </c>
      <c r="I21" t="s">
        <v>152</v>
      </c>
      <c r="J21" t="s">
        <v>152</v>
      </c>
      <c r="K21" t="s">
        <v>152</v>
      </c>
      <c r="L21">
        <v>580</v>
      </c>
      <c r="M21">
        <v>1.2297E-4</v>
      </c>
      <c r="N21">
        <v>580</v>
      </c>
      <c r="O21">
        <v>1.0488999999999999E-4</v>
      </c>
    </row>
    <row r="22" spans="2:15" x14ac:dyDescent="0.25">
      <c r="B22" t="s">
        <v>170</v>
      </c>
      <c r="C22" t="s">
        <v>13</v>
      </c>
      <c r="D22">
        <v>33</v>
      </c>
      <c r="E22">
        <v>330</v>
      </c>
      <c r="F22">
        <v>1E-4</v>
      </c>
      <c r="G22" t="s">
        <v>16</v>
      </c>
      <c r="H22" t="s">
        <v>14</v>
      </c>
      <c r="I22" t="s">
        <v>152</v>
      </c>
      <c r="J22" t="s">
        <v>152</v>
      </c>
      <c r="K22" t="s">
        <v>152</v>
      </c>
      <c r="L22">
        <v>0.75</v>
      </c>
      <c r="M22">
        <v>6.3E-2</v>
      </c>
      <c r="N22">
        <v>0.57872000000000001</v>
      </c>
      <c r="O22">
        <v>6.3505000000000006E-2</v>
      </c>
    </row>
    <row r="23" spans="2:15" x14ac:dyDescent="0.25">
      <c r="B23" t="s">
        <v>171</v>
      </c>
      <c r="C23" t="s">
        <v>13</v>
      </c>
      <c r="D23">
        <v>33</v>
      </c>
      <c r="E23">
        <v>330</v>
      </c>
      <c r="F23">
        <v>1E-3</v>
      </c>
      <c r="G23" t="s">
        <v>16</v>
      </c>
      <c r="H23" t="s">
        <v>14</v>
      </c>
      <c r="I23" t="s">
        <v>152</v>
      </c>
      <c r="J23" t="s">
        <v>152</v>
      </c>
      <c r="K23" t="s">
        <v>152</v>
      </c>
      <c r="L23">
        <v>0.75</v>
      </c>
      <c r="M23">
        <v>6.3263E-2</v>
      </c>
      <c r="N23">
        <v>0.64625999999999995</v>
      </c>
      <c r="O23">
        <v>6.3324000000000005E-2</v>
      </c>
    </row>
    <row r="24" spans="2:15" x14ac:dyDescent="0.25">
      <c r="B24" t="s">
        <v>172</v>
      </c>
      <c r="C24" t="s">
        <v>13</v>
      </c>
      <c r="D24">
        <v>33</v>
      </c>
      <c r="E24">
        <v>330</v>
      </c>
      <c r="F24">
        <v>0.01</v>
      </c>
      <c r="G24" t="s">
        <v>16</v>
      </c>
      <c r="H24" t="s">
        <v>14</v>
      </c>
      <c r="I24" t="s">
        <v>152</v>
      </c>
      <c r="J24" t="s">
        <v>152</v>
      </c>
      <c r="K24" t="s">
        <v>152</v>
      </c>
      <c r="L24">
        <v>4.6657000000000002</v>
      </c>
      <c r="M24">
        <v>5.3552000000000002E-2</v>
      </c>
      <c r="N24">
        <v>4.6182999999999996</v>
      </c>
      <c r="O24">
        <v>5.3588999999999998E-2</v>
      </c>
    </row>
    <row r="25" spans="2:15" x14ac:dyDescent="0.25">
      <c r="B25" t="s">
        <v>173</v>
      </c>
      <c r="C25" t="s">
        <v>13</v>
      </c>
      <c r="D25">
        <v>33</v>
      </c>
      <c r="E25">
        <v>330</v>
      </c>
      <c r="F25">
        <v>0.1</v>
      </c>
      <c r="G25" t="s">
        <v>16</v>
      </c>
      <c r="H25" t="s">
        <v>14</v>
      </c>
      <c r="I25" t="s">
        <v>152</v>
      </c>
      <c r="J25" t="s">
        <v>152</v>
      </c>
      <c r="K25" t="s">
        <v>152</v>
      </c>
      <c r="L25">
        <v>57.655999999999999</v>
      </c>
      <c r="M25">
        <v>1.2921E-2</v>
      </c>
      <c r="N25">
        <v>57.638999999999996</v>
      </c>
      <c r="O25">
        <v>1.2819000000000001E-2</v>
      </c>
    </row>
    <row r="26" spans="2:15" x14ac:dyDescent="0.25">
      <c r="B26" t="s">
        <v>174</v>
      </c>
      <c r="C26" t="s">
        <v>13</v>
      </c>
      <c r="D26">
        <v>33</v>
      </c>
      <c r="E26">
        <v>330</v>
      </c>
      <c r="F26">
        <v>1</v>
      </c>
      <c r="G26" t="s">
        <v>16</v>
      </c>
      <c r="H26" t="s">
        <v>14</v>
      </c>
      <c r="I26" t="s">
        <v>152</v>
      </c>
      <c r="J26" t="s">
        <v>152</v>
      </c>
      <c r="K26" t="s">
        <v>152</v>
      </c>
      <c r="L26">
        <v>579.97</v>
      </c>
      <c r="M26">
        <v>1.3701E-3</v>
      </c>
      <c r="N26">
        <v>579.96</v>
      </c>
      <c r="O26">
        <v>1.3248999999999999E-3</v>
      </c>
    </row>
    <row r="27" spans="2:15" x14ac:dyDescent="0.25">
      <c r="B27" t="s">
        <v>175</v>
      </c>
      <c r="C27" t="s">
        <v>13</v>
      </c>
      <c r="D27">
        <v>33</v>
      </c>
      <c r="E27">
        <v>330</v>
      </c>
      <c r="F27">
        <v>10</v>
      </c>
      <c r="G27" t="s">
        <v>16</v>
      </c>
      <c r="H27" t="s">
        <v>14</v>
      </c>
      <c r="I27" t="s">
        <v>152</v>
      </c>
      <c r="J27" t="s">
        <v>152</v>
      </c>
      <c r="K27" t="s">
        <v>152</v>
      </c>
      <c r="L27">
        <v>5800</v>
      </c>
      <c r="M27">
        <v>1.5061999999999999E-4</v>
      </c>
      <c r="N27">
        <v>5800</v>
      </c>
      <c r="O27">
        <v>1.3254E-4</v>
      </c>
    </row>
    <row r="28" spans="2:15" x14ac:dyDescent="0.25">
      <c r="B28" t="s">
        <v>176</v>
      </c>
      <c r="C28" t="s">
        <v>13</v>
      </c>
      <c r="D28">
        <v>330</v>
      </c>
      <c r="E28">
        <v>1000</v>
      </c>
      <c r="F28">
        <v>1E-3</v>
      </c>
      <c r="G28" t="s">
        <v>16</v>
      </c>
      <c r="H28" t="s">
        <v>14</v>
      </c>
      <c r="I28" t="s">
        <v>152</v>
      </c>
      <c r="J28" t="s">
        <v>152</v>
      </c>
      <c r="K28" t="s">
        <v>152</v>
      </c>
      <c r="L28">
        <v>2.4</v>
      </c>
      <c r="M28">
        <v>6.3E-2</v>
      </c>
      <c r="N28">
        <v>1.7517</v>
      </c>
      <c r="O28">
        <v>6.3493999999999995E-2</v>
      </c>
    </row>
    <row r="29" spans="2:15" x14ac:dyDescent="0.25">
      <c r="B29" t="s">
        <v>177</v>
      </c>
      <c r="C29" t="s">
        <v>13</v>
      </c>
      <c r="D29">
        <v>330</v>
      </c>
      <c r="E29">
        <v>1000</v>
      </c>
      <c r="F29">
        <v>0.01</v>
      </c>
      <c r="G29" t="s">
        <v>16</v>
      </c>
      <c r="H29" t="s">
        <v>14</v>
      </c>
      <c r="I29" t="s">
        <v>152</v>
      </c>
      <c r="J29" t="s">
        <v>152</v>
      </c>
      <c r="K29" t="s">
        <v>152</v>
      </c>
      <c r="L29">
        <v>3.0262000000000002</v>
      </c>
      <c r="M29">
        <v>6.2772999999999995E-2</v>
      </c>
      <c r="N29">
        <v>2.7036000000000002</v>
      </c>
      <c r="O29">
        <v>6.2797000000000006E-2</v>
      </c>
    </row>
    <row r="30" spans="2:15" x14ac:dyDescent="0.25">
      <c r="B30" t="s">
        <v>178</v>
      </c>
      <c r="C30" t="s">
        <v>13</v>
      </c>
      <c r="D30">
        <v>330</v>
      </c>
      <c r="E30">
        <v>1000</v>
      </c>
      <c r="F30">
        <v>0.1</v>
      </c>
      <c r="G30" t="s">
        <v>16</v>
      </c>
      <c r="H30" t="s">
        <v>14</v>
      </c>
      <c r="I30" t="s">
        <v>152</v>
      </c>
      <c r="J30" t="s">
        <v>152</v>
      </c>
      <c r="K30" t="s">
        <v>152</v>
      </c>
      <c r="L30">
        <v>50.231999999999999</v>
      </c>
      <c r="M30">
        <v>3.7957999999999999E-2</v>
      </c>
      <c r="N30">
        <v>49.963000000000001</v>
      </c>
      <c r="O30">
        <v>3.7333999999999999E-2</v>
      </c>
    </row>
    <row r="31" spans="2:15" x14ac:dyDescent="0.25">
      <c r="B31" t="s">
        <v>179</v>
      </c>
      <c r="C31" t="s">
        <v>13</v>
      </c>
      <c r="D31">
        <v>330</v>
      </c>
      <c r="E31">
        <v>1000</v>
      </c>
      <c r="F31">
        <v>1</v>
      </c>
      <c r="G31" t="s">
        <v>16</v>
      </c>
      <c r="H31" t="s">
        <v>14</v>
      </c>
      <c r="I31" t="s">
        <v>152</v>
      </c>
      <c r="J31" t="s">
        <v>152</v>
      </c>
      <c r="K31" t="s">
        <v>152</v>
      </c>
      <c r="L31">
        <v>578.9</v>
      </c>
      <c r="M31">
        <v>5.2931000000000002E-3</v>
      </c>
      <c r="N31">
        <v>578.86</v>
      </c>
      <c r="O31">
        <v>4.7971999999999997E-3</v>
      </c>
    </row>
    <row r="32" spans="2:15" x14ac:dyDescent="0.25">
      <c r="B32" t="s">
        <v>180</v>
      </c>
      <c r="C32" t="s">
        <v>13</v>
      </c>
      <c r="D32">
        <v>330</v>
      </c>
      <c r="E32">
        <v>1000</v>
      </c>
      <c r="F32">
        <v>10</v>
      </c>
      <c r="G32" t="s">
        <v>16</v>
      </c>
      <c r="H32" t="s">
        <v>14</v>
      </c>
      <c r="I32" t="s">
        <v>152</v>
      </c>
      <c r="J32" t="s">
        <v>152</v>
      </c>
      <c r="K32" t="s">
        <v>152</v>
      </c>
      <c r="L32">
        <v>5799.9000000000005</v>
      </c>
      <c r="M32">
        <v>6.8179000000000004E-4</v>
      </c>
      <c r="N32">
        <v>5799.9000000000005</v>
      </c>
      <c r="O32">
        <v>4.8139E-4</v>
      </c>
    </row>
    <row r="33" spans="2:15" x14ac:dyDescent="0.25">
      <c r="B33" t="s">
        <v>757</v>
      </c>
      <c r="C33" t="s">
        <v>102</v>
      </c>
      <c r="D33">
        <v>0</v>
      </c>
      <c r="E33">
        <v>3.3E-4</v>
      </c>
      <c r="F33">
        <v>1.0000000000000001E-9</v>
      </c>
      <c r="G33" t="s">
        <v>24</v>
      </c>
      <c r="H33" t="s">
        <v>22</v>
      </c>
      <c r="I33" t="s">
        <v>152</v>
      </c>
      <c r="J33" t="s">
        <v>152</v>
      </c>
      <c r="K33" t="s">
        <v>152</v>
      </c>
      <c r="L33">
        <v>2.5000000000000001E-2</v>
      </c>
      <c r="M33">
        <v>170</v>
      </c>
      <c r="N33">
        <v>2.3109999999999999E-2</v>
      </c>
      <c r="O33">
        <v>173.17</v>
      </c>
    </row>
    <row r="34" spans="2:15" x14ac:dyDescent="0.25">
      <c r="B34" t="s">
        <v>758</v>
      </c>
      <c r="C34" t="s">
        <v>102</v>
      </c>
      <c r="D34">
        <v>0</v>
      </c>
      <c r="E34">
        <v>3.3E-4</v>
      </c>
      <c r="F34">
        <v>1E-8</v>
      </c>
      <c r="G34" t="s">
        <v>24</v>
      </c>
      <c r="H34" t="s">
        <v>22</v>
      </c>
      <c r="I34" t="s">
        <v>152</v>
      </c>
      <c r="J34" t="s">
        <v>152</v>
      </c>
      <c r="K34" t="s">
        <v>152</v>
      </c>
      <c r="L34">
        <v>2.5000000000000001E-2</v>
      </c>
      <c r="M34">
        <v>171.65</v>
      </c>
      <c r="N34">
        <v>2.3816E-2</v>
      </c>
      <c r="O34">
        <v>171.66</v>
      </c>
    </row>
    <row r="35" spans="2:15" x14ac:dyDescent="0.25">
      <c r="B35" t="s">
        <v>759</v>
      </c>
      <c r="C35" t="s">
        <v>102</v>
      </c>
      <c r="D35">
        <v>0</v>
      </c>
      <c r="E35">
        <v>3.3E-4</v>
      </c>
      <c r="F35">
        <v>9.9999999999999995E-8</v>
      </c>
      <c r="G35" t="s">
        <v>24</v>
      </c>
      <c r="H35" t="s">
        <v>22</v>
      </c>
      <c r="I35" t="s">
        <v>152</v>
      </c>
      <c r="J35" t="s">
        <v>152</v>
      </c>
      <c r="K35" t="s">
        <v>152</v>
      </c>
      <c r="L35">
        <v>6.2455000000000004E-2</v>
      </c>
      <c r="M35">
        <v>111.22</v>
      </c>
      <c r="N35">
        <v>6.2385000000000003E-2</v>
      </c>
      <c r="O35">
        <v>111.00999999999999</v>
      </c>
    </row>
    <row r="36" spans="2:15" x14ac:dyDescent="0.25">
      <c r="B36" t="s">
        <v>760</v>
      </c>
      <c r="C36" t="s">
        <v>102</v>
      </c>
      <c r="D36">
        <v>0</v>
      </c>
      <c r="E36">
        <v>3.3E-4</v>
      </c>
      <c r="F36">
        <v>9.9999999999999995E-7</v>
      </c>
      <c r="G36" t="s">
        <v>24</v>
      </c>
      <c r="H36" t="s">
        <v>22</v>
      </c>
      <c r="I36" t="s">
        <v>152</v>
      </c>
      <c r="J36" t="s">
        <v>152</v>
      </c>
      <c r="K36" t="s">
        <v>152</v>
      </c>
      <c r="L36">
        <v>0.58048</v>
      </c>
      <c r="M36">
        <v>15.571</v>
      </c>
      <c r="N36">
        <v>0.58044999999999991</v>
      </c>
      <c r="O36">
        <v>15.378</v>
      </c>
    </row>
    <row r="37" spans="2:15" x14ac:dyDescent="0.25">
      <c r="B37" t="s">
        <v>756</v>
      </c>
      <c r="C37" t="s">
        <v>102</v>
      </c>
      <c r="D37">
        <v>0</v>
      </c>
      <c r="E37">
        <v>3.3E-4</v>
      </c>
      <c r="F37">
        <v>9.9999999999999991E-6</v>
      </c>
      <c r="G37" t="s">
        <v>24</v>
      </c>
      <c r="H37" t="s">
        <v>22</v>
      </c>
      <c r="I37" t="s">
        <v>152</v>
      </c>
      <c r="J37" t="s">
        <v>152</v>
      </c>
      <c r="K37" t="s">
        <v>152</v>
      </c>
      <c r="L37">
        <v>5.8000999999999996</v>
      </c>
      <c r="M37">
        <v>1.6239000000000001</v>
      </c>
      <c r="N37">
        <v>5.8000999999999996</v>
      </c>
      <c r="O37">
        <v>1.5456000000000001</v>
      </c>
    </row>
    <row r="38" spans="2:15" x14ac:dyDescent="0.25">
      <c r="B38" t="s">
        <v>761</v>
      </c>
      <c r="C38" t="s">
        <v>102</v>
      </c>
      <c r="D38">
        <v>0</v>
      </c>
      <c r="E38">
        <v>3.3E-4</v>
      </c>
      <c r="F38">
        <v>9.9999999999999991E-5</v>
      </c>
      <c r="G38" t="s">
        <v>24</v>
      </c>
      <c r="H38" t="s">
        <v>22</v>
      </c>
      <c r="I38" t="s">
        <v>152</v>
      </c>
      <c r="J38" t="s">
        <v>152</v>
      </c>
      <c r="K38" t="s">
        <v>152</v>
      </c>
      <c r="L38">
        <v>58</v>
      </c>
      <c r="M38">
        <v>0.18589999999999998</v>
      </c>
      <c r="N38">
        <v>58</v>
      </c>
      <c r="O38">
        <v>0.15456999999999999</v>
      </c>
    </row>
    <row r="39" spans="2:15" x14ac:dyDescent="0.25">
      <c r="B39" t="s">
        <v>762</v>
      </c>
      <c r="C39" t="s">
        <v>102</v>
      </c>
      <c r="D39">
        <v>3.3E-4</v>
      </c>
      <c r="E39">
        <v>3.3E-3</v>
      </c>
      <c r="F39">
        <v>1E-8</v>
      </c>
      <c r="G39" t="s">
        <v>24</v>
      </c>
      <c r="H39" t="s">
        <v>22</v>
      </c>
      <c r="I39" t="s">
        <v>152</v>
      </c>
      <c r="J39" t="s">
        <v>152</v>
      </c>
      <c r="K39" t="s">
        <v>152</v>
      </c>
      <c r="L39">
        <v>5.9000000000000004E-2</v>
      </c>
      <c r="M39">
        <v>150</v>
      </c>
      <c r="N39">
        <v>5.8075000000000002E-2</v>
      </c>
      <c r="O39">
        <v>150.03</v>
      </c>
    </row>
    <row r="40" spans="2:15" x14ac:dyDescent="0.25">
      <c r="B40" t="s">
        <v>763</v>
      </c>
      <c r="C40" t="s">
        <v>102</v>
      </c>
      <c r="D40">
        <v>3.3E-4</v>
      </c>
      <c r="E40">
        <v>3.3E-3</v>
      </c>
      <c r="F40">
        <v>1.0000000000000001E-7</v>
      </c>
      <c r="G40" t="s">
        <v>24</v>
      </c>
      <c r="H40" t="s">
        <v>22</v>
      </c>
      <c r="I40" t="s">
        <v>152</v>
      </c>
      <c r="J40" t="s">
        <v>152</v>
      </c>
      <c r="K40" t="s">
        <v>152</v>
      </c>
      <c r="L40">
        <v>7.6723E-2</v>
      </c>
      <c r="M40">
        <v>145.60999999999999</v>
      </c>
      <c r="N40">
        <v>7.3870000000000005E-2</v>
      </c>
      <c r="O40">
        <v>146.15</v>
      </c>
    </row>
    <row r="41" spans="2:15" x14ac:dyDescent="0.25">
      <c r="B41" t="s">
        <v>764</v>
      </c>
      <c r="C41" t="s">
        <v>102</v>
      </c>
      <c r="D41">
        <v>3.3E-4</v>
      </c>
      <c r="E41">
        <v>3.3E-3</v>
      </c>
      <c r="F41">
        <v>9.9999999999999995E-7</v>
      </c>
      <c r="G41" t="s">
        <v>24</v>
      </c>
      <c r="H41" t="s">
        <v>22</v>
      </c>
      <c r="I41" t="s">
        <v>152</v>
      </c>
      <c r="J41" t="s">
        <v>152</v>
      </c>
      <c r="K41" t="s">
        <v>152</v>
      </c>
      <c r="L41">
        <v>0.56850999999999996</v>
      </c>
      <c r="M41">
        <v>71.494</v>
      </c>
      <c r="N41">
        <v>0.56634999999999991</v>
      </c>
      <c r="O41">
        <v>71.248000000000005</v>
      </c>
    </row>
    <row r="42" spans="2:15" x14ac:dyDescent="0.25">
      <c r="B42" t="s">
        <v>765</v>
      </c>
      <c r="C42" t="s">
        <v>102</v>
      </c>
      <c r="D42">
        <v>3.3E-4</v>
      </c>
      <c r="E42">
        <v>3.3E-3</v>
      </c>
      <c r="F42">
        <v>1.0000000000000001E-5</v>
      </c>
      <c r="G42" t="s">
        <v>24</v>
      </c>
      <c r="H42" t="s">
        <v>22</v>
      </c>
      <c r="I42" t="s">
        <v>152</v>
      </c>
      <c r="J42" t="s">
        <v>152</v>
      </c>
      <c r="K42" t="s">
        <v>152</v>
      </c>
      <c r="L42">
        <v>5.7989999999999995</v>
      </c>
      <c r="M42">
        <v>8.7697000000000003</v>
      </c>
      <c r="N42">
        <v>5.7981999999999996</v>
      </c>
      <c r="O42">
        <v>8.525599999999999</v>
      </c>
    </row>
    <row r="43" spans="2:15" x14ac:dyDescent="0.25">
      <c r="B43" t="s">
        <v>766</v>
      </c>
      <c r="C43" t="s">
        <v>102</v>
      </c>
      <c r="D43">
        <v>3.3E-4</v>
      </c>
      <c r="E43">
        <v>3.3E-3</v>
      </c>
      <c r="F43">
        <v>1E-4</v>
      </c>
      <c r="G43" t="s">
        <v>24</v>
      </c>
      <c r="H43" t="s">
        <v>22</v>
      </c>
      <c r="I43" t="s">
        <v>152</v>
      </c>
      <c r="J43" t="s">
        <v>152</v>
      </c>
      <c r="K43" t="s">
        <v>152</v>
      </c>
      <c r="L43">
        <v>58</v>
      </c>
      <c r="M43">
        <v>0.95318000000000003</v>
      </c>
      <c r="N43">
        <v>58</v>
      </c>
      <c r="O43">
        <v>0.85455000000000003</v>
      </c>
    </row>
    <row r="44" spans="2:15" x14ac:dyDescent="0.25">
      <c r="B44" t="s">
        <v>767</v>
      </c>
      <c r="C44" t="s">
        <v>102</v>
      </c>
      <c r="D44">
        <v>3.3E-3</v>
      </c>
      <c r="E44">
        <v>3.3000000000000002E-2</v>
      </c>
      <c r="F44">
        <v>1.0000000000000001E-7</v>
      </c>
      <c r="G44" t="s">
        <v>24</v>
      </c>
      <c r="H44" t="s">
        <v>22</v>
      </c>
      <c r="I44" t="s">
        <v>152</v>
      </c>
      <c r="J44" t="s">
        <v>152</v>
      </c>
      <c r="K44" t="s">
        <v>152</v>
      </c>
      <c r="L44">
        <v>0.2</v>
      </c>
      <c r="M44">
        <v>150</v>
      </c>
      <c r="N44">
        <v>0.1928</v>
      </c>
      <c r="O44">
        <v>146.04</v>
      </c>
    </row>
    <row r="45" spans="2:15" x14ac:dyDescent="0.25">
      <c r="B45" t="s">
        <v>768</v>
      </c>
      <c r="C45" t="s">
        <v>102</v>
      </c>
      <c r="D45">
        <v>3.3E-3</v>
      </c>
      <c r="E45">
        <v>3.3000000000000002E-2</v>
      </c>
      <c r="F45">
        <v>9.9999999999999995E-7</v>
      </c>
      <c r="G45" t="s">
        <v>24</v>
      </c>
      <c r="H45" t="s">
        <v>22</v>
      </c>
      <c r="I45" t="s">
        <v>152</v>
      </c>
      <c r="J45" t="s">
        <v>152</v>
      </c>
      <c r="K45" t="s">
        <v>152</v>
      </c>
      <c r="L45">
        <v>0.43579000000000001</v>
      </c>
      <c r="M45">
        <v>139.77000000000001</v>
      </c>
      <c r="N45">
        <v>0.42593000000000003</v>
      </c>
      <c r="O45">
        <v>139.97999999999999</v>
      </c>
    </row>
    <row r="46" spans="2:15" x14ac:dyDescent="0.25">
      <c r="B46" t="s">
        <v>769</v>
      </c>
      <c r="C46" t="s">
        <v>102</v>
      </c>
      <c r="D46">
        <v>3.3E-3</v>
      </c>
      <c r="E46">
        <v>3.3000000000000002E-2</v>
      </c>
      <c r="F46">
        <v>1.0000000000000001E-5</v>
      </c>
      <c r="G46" t="s">
        <v>24</v>
      </c>
      <c r="H46" t="s">
        <v>22</v>
      </c>
      <c r="I46" t="s">
        <v>152</v>
      </c>
      <c r="J46" t="s">
        <v>152</v>
      </c>
      <c r="K46" t="s">
        <v>152</v>
      </c>
      <c r="L46">
        <v>5.6411999999999995</v>
      </c>
      <c r="M46">
        <v>61.573</v>
      </c>
      <c r="N46">
        <v>5.6358999999999995</v>
      </c>
      <c r="O46">
        <v>61.498999999999995</v>
      </c>
    </row>
    <row r="47" spans="2:15" x14ac:dyDescent="0.25">
      <c r="B47" t="s">
        <v>770</v>
      </c>
      <c r="C47" t="s">
        <v>102</v>
      </c>
      <c r="D47">
        <v>3.3E-3</v>
      </c>
      <c r="E47">
        <v>3.3000000000000002E-2</v>
      </c>
      <c r="F47">
        <v>1E-4</v>
      </c>
      <c r="G47" t="s">
        <v>24</v>
      </c>
      <c r="H47" t="s">
        <v>22</v>
      </c>
      <c r="I47" t="s">
        <v>152</v>
      </c>
      <c r="J47" t="s">
        <v>152</v>
      </c>
      <c r="K47" t="s">
        <v>152</v>
      </c>
      <c r="L47">
        <v>57.981999999999999</v>
      </c>
      <c r="M47">
        <v>7.2081999999999997</v>
      </c>
      <c r="N47">
        <v>57.98</v>
      </c>
      <c r="O47">
        <v>7.1459000000000001</v>
      </c>
    </row>
    <row r="48" spans="2:15" x14ac:dyDescent="0.25">
      <c r="B48" t="s">
        <v>771</v>
      </c>
      <c r="C48" t="s">
        <v>102</v>
      </c>
      <c r="D48">
        <v>3.3E-3</v>
      </c>
      <c r="E48">
        <v>3.3000000000000002E-2</v>
      </c>
      <c r="F48">
        <v>1E-3</v>
      </c>
      <c r="G48" t="s">
        <v>24</v>
      </c>
      <c r="H48" t="s">
        <v>22</v>
      </c>
      <c r="I48" t="s">
        <v>152</v>
      </c>
      <c r="J48" t="s">
        <v>152</v>
      </c>
      <c r="K48" t="s">
        <v>152</v>
      </c>
      <c r="L48">
        <v>580</v>
      </c>
      <c r="M48">
        <v>0.74104999999999999</v>
      </c>
      <c r="N48">
        <v>580</v>
      </c>
      <c r="O48">
        <v>0.71593000000000007</v>
      </c>
    </row>
    <row r="49" spans="2:15" x14ac:dyDescent="0.25">
      <c r="B49" t="s">
        <v>772</v>
      </c>
      <c r="C49" t="s">
        <v>102</v>
      </c>
      <c r="D49">
        <v>3.3000000000000002E-2</v>
      </c>
      <c r="E49">
        <v>0.33</v>
      </c>
      <c r="F49">
        <v>9.9999999999999995E-7</v>
      </c>
      <c r="G49" t="s">
        <v>24</v>
      </c>
      <c r="H49" t="s">
        <v>22</v>
      </c>
      <c r="I49" t="s">
        <v>152</v>
      </c>
      <c r="J49" t="s">
        <v>152</v>
      </c>
      <c r="K49" t="s">
        <v>152</v>
      </c>
      <c r="L49">
        <v>3</v>
      </c>
      <c r="M49">
        <v>120</v>
      </c>
      <c r="N49">
        <v>2.9413999999999998</v>
      </c>
      <c r="O49">
        <v>115.33</v>
      </c>
    </row>
    <row r="50" spans="2:15" x14ac:dyDescent="0.25">
      <c r="B50" t="s">
        <v>773</v>
      </c>
      <c r="C50" t="s">
        <v>102</v>
      </c>
      <c r="D50">
        <v>3.3000000000000002E-2</v>
      </c>
      <c r="E50">
        <v>0.33</v>
      </c>
      <c r="F50">
        <v>1.0000000000000001E-5</v>
      </c>
      <c r="G50" t="s">
        <v>24</v>
      </c>
      <c r="H50" t="s">
        <v>22</v>
      </c>
      <c r="I50" t="s">
        <v>152</v>
      </c>
      <c r="J50" t="s">
        <v>152</v>
      </c>
      <c r="K50" t="s">
        <v>152</v>
      </c>
      <c r="L50">
        <v>5.2851999999999997</v>
      </c>
      <c r="M50">
        <v>109.47999999999999</v>
      </c>
      <c r="N50">
        <v>5.266</v>
      </c>
      <c r="O50">
        <v>109.50999999999999</v>
      </c>
    </row>
    <row r="51" spans="2:15" x14ac:dyDescent="0.25">
      <c r="B51" t="s">
        <v>774</v>
      </c>
      <c r="C51" t="s">
        <v>102</v>
      </c>
      <c r="D51">
        <v>3.3000000000000002E-2</v>
      </c>
      <c r="E51">
        <v>0.33</v>
      </c>
      <c r="F51">
        <v>1E-4</v>
      </c>
      <c r="G51" t="s">
        <v>24</v>
      </c>
      <c r="H51" t="s">
        <v>22</v>
      </c>
      <c r="I51" t="s">
        <v>152</v>
      </c>
      <c r="J51" t="s">
        <v>152</v>
      </c>
      <c r="K51" t="s">
        <v>152</v>
      </c>
      <c r="L51">
        <v>56.994999999999997</v>
      </c>
      <c r="M51">
        <v>42.585000000000001</v>
      </c>
      <c r="N51">
        <v>56.983999999999995</v>
      </c>
      <c r="O51">
        <v>42.551000000000002</v>
      </c>
    </row>
    <row r="52" spans="2:15" x14ac:dyDescent="0.25">
      <c r="B52" t="s">
        <v>775</v>
      </c>
      <c r="C52" t="s">
        <v>102</v>
      </c>
      <c r="D52">
        <v>3.3000000000000002E-2</v>
      </c>
      <c r="E52">
        <v>0.33</v>
      </c>
      <c r="F52">
        <v>1E-3</v>
      </c>
      <c r="G52" t="s">
        <v>24</v>
      </c>
      <c r="H52" t="s">
        <v>22</v>
      </c>
      <c r="I52" t="s">
        <v>152</v>
      </c>
      <c r="J52" t="s">
        <v>152</v>
      </c>
      <c r="K52" t="s">
        <v>152</v>
      </c>
      <c r="L52">
        <v>579.89</v>
      </c>
      <c r="M52">
        <v>4.7609999999999992</v>
      </c>
      <c r="N52">
        <v>579.88</v>
      </c>
      <c r="O52">
        <v>4.7410999999999994</v>
      </c>
    </row>
    <row r="53" spans="2:15" x14ac:dyDescent="0.25">
      <c r="B53" t="s">
        <v>776</v>
      </c>
      <c r="C53" t="s">
        <v>102</v>
      </c>
      <c r="D53">
        <v>3.3000000000000002E-2</v>
      </c>
      <c r="E53">
        <v>0.33</v>
      </c>
      <c r="F53">
        <v>0.01</v>
      </c>
      <c r="G53" t="s">
        <v>24</v>
      </c>
      <c r="H53" t="s">
        <v>22</v>
      </c>
      <c r="I53" t="s">
        <v>152</v>
      </c>
      <c r="J53" t="s">
        <v>152</v>
      </c>
      <c r="K53" t="s">
        <v>152</v>
      </c>
      <c r="L53">
        <v>5800</v>
      </c>
      <c r="M53">
        <v>0.48270000000000002</v>
      </c>
      <c r="N53">
        <v>5800</v>
      </c>
      <c r="O53">
        <v>0.47470999999999997</v>
      </c>
    </row>
    <row r="54" spans="2:15" x14ac:dyDescent="0.25">
      <c r="B54" t="s">
        <v>181</v>
      </c>
      <c r="C54" t="s">
        <v>102</v>
      </c>
      <c r="D54">
        <v>0.33</v>
      </c>
      <c r="E54">
        <v>3</v>
      </c>
      <c r="F54">
        <v>1.0000000000000001E-5</v>
      </c>
      <c r="G54" t="s">
        <v>24</v>
      </c>
      <c r="H54" t="s">
        <v>23</v>
      </c>
      <c r="I54" t="s">
        <v>152</v>
      </c>
      <c r="J54" t="s">
        <v>152</v>
      </c>
      <c r="K54" t="s">
        <v>152</v>
      </c>
      <c r="L54">
        <v>5.2000000000000005E-2</v>
      </c>
      <c r="M54">
        <v>0.44</v>
      </c>
      <c r="N54">
        <v>5.1000000000000004E-2</v>
      </c>
      <c r="O54">
        <v>0.43873000000000001</v>
      </c>
    </row>
    <row r="55" spans="2:15" x14ac:dyDescent="0.25">
      <c r="B55" t="s">
        <v>182</v>
      </c>
      <c r="C55" t="s">
        <v>102</v>
      </c>
      <c r="D55">
        <v>0.33</v>
      </c>
      <c r="E55">
        <v>3</v>
      </c>
      <c r="F55">
        <v>1E-4</v>
      </c>
      <c r="G55" t="s">
        <v>24</v>
      </c>
      <c r="H55" t="s">
        <v>23</v>
      </c>
      <c r="I55" t="s">
        <v>152</v>
      </c>
      <c r="J55" t="s">
        <v>152</v>
      </c>
      <c r="K55" t="s">
        <v>152</v>
      </c>
      <c r="L55">
        <v>6.0247999999999996E-2</v>
      </c>
      <c r="M55">
        <v>0.43613999999999997</v>
      </c>
      <c r="N55">
        <v>6.0204000000000001E-2</v>
      </c>
      <c r="O55">
        <v>0.43607000000000001</v>
      </c>
    </row>
    <row r="56" spans="2:15" x14ac:dyDescent="0.25">
      <c r="B56" t="s">
        <v>183</v>
      </c>
      <c r="C56" t="s">
        <v>102</v>
      </c>
      <c r="D56">
        <v>0.33</v>
      </c>
      <c r="E56">
        <v>3</v>
      </c>
      <c r="F56">
        <v>1E-3</v>
      </c>
      <c r="G56" t="s">
        <v>24</v>
      </c>
      <c r="H56" t="s">
        <v>23</v>
      </c>
      <c r="I56" t="s">
        <v>152</v>
      </c>
      <c r="J56" t="s">
        <v>152</v>
      </c>
      <c r="K56" t="s">
        <v>152</v>
      </c>
      <c r="L56">
        <v>0.50420999999999994</v>
      </c>
      <c r="M56">
        <v>0.32729000000000003</v>
      </c>
      <c r="N56">
        <v>0.50424000000000002</v>
      </c>
      <c r="O56">
        <v>0.32695999999999997</v>
      </c>
    </row>
    <row r="57" spans="2:15" x14ac:dyDescent="0.25">
      <c r="B57" t="s">
        <v>184</v>
      </c>
      <c r="C57" t="s">
        <v>102</v>
      </c>
      <c r="D57">
        <v>0.33</v>
      </c>
      <c r="E57">
        <v>3</v>
      </c>
      <c r="F57">
        <v>0.01</v>
      </c>
      <c r="G57" t="s">
        <v>24</v>
      </c>
      <c r="H57" t="s">
        <v>23</v>
      </c>
      <c r="I57" t="s">
        <v>152</v>
      </c>
      <c r="J57" t="s">
        <v>152</v>
      </c>
      <c r="K57" t="s">
        <v>152</v>
      </c>
      <c r="L57">
        <v>5.7839999999999998</v>
      </c>
      <c r="M57">
        <v>5.8643000000000001E-2</v>
      </c>
      <c r="N57">
        <v>5.7841000000000005</v>
      </c>
      <c r="O57">
        <v>5.8299000000000004E-2</v>
      </c>
    </row>
    <row r="58" spans="2:15" x14ac:dyDescent="0.25">
      <c r="B58" t="s">
        <v>185</v>
      </c>
      <c r="C58" t="s">
        <v>102</v>
      </c>
      <c r="D58">
        <v>0.33</v>
      </c>
      <c r="E58">
        <v>3</v>
      </c>
      <c r="F58">
        <v>0.1</v>
      </c>
      <c r="G58" t="s">
        <v>24</v>
      </c>
      <c r="H58" t="s">
        <v>23</v>
      </c>
      <c r="I58" t="s">
        <v>152</v>
      </c>
      <c r="J58" t="s">
        <v>152</v>
      </c>
      <c r="K58" t="s">
        <v>152</v>
      </c>
      <c r="L58">
        <v>57.998000000000005</v>
      </c>
      <c r="M58">
        <v>6.0523E-3</v>
      </c>
      <c r="N58">
        <v>57.998000000000005</v>
      </c>
      <c r="O58">
        <v>5.9105999999999994E-3</v>
      </c>
    </row>
    <row r="59" spans="2:15" x14ac:dyDescent="0.25">
      <c r="B59" t="s">
        <v>186</v>
      </c>
      <c r="C59" t="s">
        <v>102</v>
      </c>
      <c r="D59">
        <v>3</v>
      </c>
      <c r="E59">
        <v>11</v>
      </c>
      <c r="F59">
        <v>1E-4</v>
      </c>
      <c r="G59" t="s">
        <v>24</v>
      </c>
      <c r="H59" t="s">
        <v>23</v>
      </c>
      <c r="I59" t="s">
        <v>152</v>
      </c>
      <c r="J59" t="s">
        <v>152</v>
      </c>
      <c r="K59" t="s">
        <v>152</v>
      </c>
      <c r="L59">
        <v>0.61</v>
      </c>
      <c r="M59">
        <v>0.69</v>
      </c>
      <c r="N59">
        <v>0.57896999999999998</v>
      </c>
      <c r="O59">
        <v>0.69271000000000005</v>
      </c>
    </row>
    <row r="60" spans="2:15" x14ac:dyDescent="0.25">
      <c r="B60" t="s">
        <v>187</v>
      </c>
      <c r="C60" t="s">
        <v>102</v>
      </c>
      <c r="D60">
        <v>3</v>
      </c>
      <c r="E60">
        <v>11</v>
      </c>
      <c r="F60">
        <v>1E-3</v>
      </c>
      <c r="G60" t="s">
        <v>24</v>
      </c>
      <c r="H60" t="s">
        <v>23</v>
      </c>
      <c r="I60" t="s">
        <v>152</v>
      </c>
      <c r="J60" t="s">
        <v>152</v>
      </c>
      <c r="K60" t="s">
        <v>152</v>
      </c>
      <c r="L60">
        <v>0.65925999999999996</v>
      </c>
      <c r="M60">
        <v>0.68757000000000001</v>
      </c>
      <c r="N60">
        <v>0.65649999999999997</v>
      </c>
      <c r="O60">
        <v>0.68750999999999995</v>
      </c>
    </row>
    <row r="61" spans="2:15" x14ac:dyDescent="0.25">
      <c r="B61" t="s">
        <v>188</v>
      </c>
      <c r="C61" t="s">
        <v>102</v>
      </c>
      <c r="D61">
        <v>3</v>
      </c>
      <c r="E61">
        <v>11</v>
      </c>
      <c r="F61">
        <v>0.01</v>
      </c>
      <c r="G61" t="s">
        <v>24</v>
      </c>
      <c r="H61" t="s">
        <v>23</v>
      </c>
      <c r="I61" t="s">
        <v>152</v>
      </c>
      <c r="J61" t="s">
        <v>152</v>
      </c>
      <c r="K61" t="s">
        <v>152</v>
      </c>
      <c r="L61">
        <v>5.0083000000000002</v>
      </c>
      <c r="M61">
        <v>0.45871000000000001</v>
      </c>
      <c r="N61">
        <v>5.0057</v>
      </c>
      <c r="O61">
        <v>0.45791999999999999</v>
      </c>
    </row>
    <row r="62" spans="2:15" x14ac:dyDescent="0.25">
      <c r="B62" t="s">
        <v>189</v>
      </c>
      <c r="C62" t="s">
        <v>102</v>
      </c>
      <c r="D62">
        <v>3</v>
      </c>
      <c r="E62">
        <v>11</v>
      </c>
      <c r="F62">
        <v>0.1</v>
      </c>
      <c r="G62" t="s">
        <v>24</v>
      </c>
      <c r="H62" t="s">
        <v>23</v>
      </c>
      <c r="I62" t="s">
        <v>152</v>
      </c>
      <c r="J62" t="s">
        <v>152</v>
      </c>
      <c r="K62" t="s">
        <v>152</v>
      </c>
      <c r="L62">
        <v>57.867999999999995</v>
      </c>
      <c r="M62">
        <v>6.5168000000000004E-2</v>
      </c>
      <c r="N62">
        <v>57.866999999999997</v>
      </c>
      <c r="O62">
        <v>6.4474000000000004E-2</v>
      </c>
    </row>
    <row r="63" spans="2:15" x14ac:dyDescent="0.25">
      <c r="B63" t="s">
        <v>190</v>
      </c>
      <c r="C63" t="s">
        <v>102</v>
      </c>
      <c r="D63">
        <v>11</v>
      </c>
      <c r="E63">
        <v>20.5</v>
      </c>
      <c r="F63">
        <v>1E-4</v>
      </c>
      <c r="G63" t="s">
        <v>24</v>
      </c>
      <c r="H63" t="s">
        <v>23</v>
      </c>
      <c r="I63" t="s">
        <v>152</v>
      </c>
      <c r="J63" t="s">
        <v>152</v>
      </c>
      <c r="K63" t="s">
        <v>152</v>
      </c>
      <c r="L63">
        <v>0.87</v>
      </c>
      <c r="M63">
        <v>1.2</v>
      </c>
      <c r="N63">
        <v>0.86628000000000005</v>
      </c>
      <c r="O63">
        <v>1.1547000000000001</v>
      </c>
    </row>
    <row r="64" spans="2:15" x14ac:dyDescent="0.25">
      <c r="B64" t="s">
        <v>191</v>
      </c>
      <c r="C64" t="s">
        <v>102</v>
      </c>
      <c r="D64">
        <v>11</v>
      </c>
      <c r="E64">
        <v>20.5</v>
      </c>
      <c r="F64">
        <v>1E-3</v>
      </c>
      <c r="G64" t="s">
        <v>24</v>
      </c>
      <c r="H64" t="s">
        <v>23</v>
      </c>
      <c r="I64" t="s">
        <v>152</v>
      </c>
      <c r="J64" t="s">
        <v>152</v>
      </c>
      <c r="K64" t="s">
        <v>152</v>
      </c>
      <c r="L64">
        <v>0.88428999999999991</v>
      </c>
      <c r="M64">
        <v>1.1544000000000001</v>
      </c>
      <c r="N64">
        <v>0.88525999999999994</v>
      </c>
      <c r="O64">
        <v>1.1540999999999999</v>
      </c>
    </row>
    <row r="65" spans="2:15" x14ac:dyDescent="0.25">
      <c r="B65" t="s">
        <v>192</v>
      </c>
      <c r="C65" t="s">
        <v>102</v>
      </c>
      <c r="D65">
        <v>11</v>
      </c>
      <c r="E65">
        <v>20.5</v>
      </c>
      <c r="F65">
        <v>0.01</v>
      </c>
      <c r="G65" t="s">
        <v>24</v>
      </c>
      <c r="H65" t="s">
        <v>23</v>
      </c>
      <c r="I65" t="s">
        <v>152</v>
      </c>
      <c r="J65" t="s">
        <v>152</v>
      </c>
      <c r="K65" t="s">
        <v>152</v>
      </c>
      <c r="L65">
        <v>2.6424000000000003</v>
      </c>
      <c r="M65">
        <v>1.1019000000000001</v>
      </c>
      <c r="N65">
        <v>2.6473000000000004</v>
      </c>
      <c r="O65">
        <v>1.1008</v>
      </c>
    </row>
    <row r="66" spans="2:15" x14ac:dyDescent="0.25">
      <c r="B66" t="s">
        <v>193</v>
      </c>
      <c r="C66" t="s">
        <v>102</v>
      </c>
      <c r="D66">
        <v>11</v>
      </c>
      <c r="E66">
        <v>20.5</v>
      </c>
      <c r="F66">
        <v>0.1</v>
      </c>
      <c r="G66" t="s">
        <v>24</v>
      </c>
      <c r="H66" t="s">
        <v>23</v>
      </c>
      <c r="I66" t="s">
        <v>152</v>
      </c>
      <c r="J66" t="s">
        <v>152</v>
      </c>
      <c r="K66" t="s">
        <v>152</v>
      </c>
      <c r="L66">
        <v>55.599999999999994</v>
      </c>
      <c r="M66">
        <v>0.36123</v>
      </c>
      <c r="N66">
        <v>55.616</v>
      </c>
      <c r="O66">
        <v>0.35905999999999999</v>
      </c>
    </row>
    <row r="67" spans="2:15" x14ac:dyDescent="0.25">
      <c r="B67" t="s">
        <v>243</v>
      </c>
      <c r="C67" t="s">
        <v>137</v>
      </c>
      <c r="D67">
        <v>1</v>
      </c>
      <c r="E67">
        <v>11</v>
      </c>
      <c r="F67">
        <v>1E-4</v>
      </c>
      <c r="G67" t="s">
        <v>24</v>
      </c>
      <c r="H67" t="s">
        <v>23</v>
      </c>
      <c r="I67" t="s">
        <v>152</v>
      </c>
      <c r="J67" t="s">
        <v>152</v>
      </c>
      <c r="K67" t="s">
        <v>152</v>
      </c>
      <c r="L67">
        <v>56</v>
      </c>
      <c r="M67">
        <v>3.4</v>
      </c>
      <c r="N67">
        <v>55.012</v>
      </c>
      <c r="O67">
        <v>3.3767</v>
      </c>
    </row>
    <row r="68" spans="2:15" x14ac:dyDescent="0.25">
      <c r="B68" t="s">
        <v>244</v>
      </c>
      <c r="C68" t="s">
        <v>137</v>
      </c>
      <c r="D68">
        <v>1</v>
      </c>
      <c r="E68">
        <v>11</v>
      </c>
      <c r="F68">
        <v>1E-3</v>
      </c>
      <c r="G68" t="s">
        <v>24</v>
      </c>
      <c r="H68" t="s">
        <v>23</v>
      </c>
      <c r="I68" t="s">
        <v>152</v>
      </c>
      <c r="J68" t="s">
        <v>152</v>
      </c>
      <c r="K68" t="s">
        <v>152</v>
      </c>
      <c r="L68">
        <v>56</v>
      </c>
      <c r="M68">
        <v>3.3729</v>
      </c>
      <c r="N68">
        <v>55.235999999999997</v>
      </c>
      <c r="O68">
        <v>3.3727999999999998</v>
      </c>
    </row>
    <row r="69" spans="2:15" x14ac:dyDescent="0.25">
      <c r="B69" t="s">
        <v>245</v>
      </c>
      <c r="C69" t="s">
        <v>137</v>
      </c>
      <c r="D69">
        <v>1</v>
      </c>
      <c r="E69">
        <v>11</v>
      </c>
      <c r="F69">
        <v>0.01</v>
      </c>
      <c r="G69" t="s">
        <v>24</v>
      </c>
      <c r="H69" t="s">
        <v>23</v>
      </c>
      <c r="I69" t="s">
        <v>152</v>
      </c>
      <c r="J69" t="s">
        <v>152</v>
      </c>
      <c r="K69" t="s">
        <v>152</v>
      </c>
      <c r="L69">
        <v>75.465000000000003</v>
      </c>
      <c r="M69">
        <v>3.0449000000000002</v>
      </c>
      <c r="N69">
        <v>75.403000000000006</v>
      </c>
      <c r="O69">
        <v>3.0440999999999998</v>
      </c>
    </row>
    <row r="70" spans="2:15" x14ac:dyDescent="0.25">
      <c r="B70" t="s">
        <v>246</v>
      </c>
      <c r="C70" t="s">
        <v>137</v>
      </c>
      <c r="D70">
        <v>1</v>
      </c>
      <c r="E70">
        <v>11</v>
      </c>
      <c r="F70">
        <v>0.1</v>
      </c>
      <c r="G70" t="s">
        <v>24</v>
      </c>
      <c r="H70" t="s">
        <v>23</v>
      </c>
      <c r="I70" t="s">
        <v>152</v>
      </c>
      <c r="J70" t="s">
        <v>152</v>
      </c>
      <c r="K70" t="s">
        <v>152</v>
      </c>
      <c r="L70">
        <v>579.54</v>
      </c>
      <c r="M70">
        <v>0.70852000000000004</v>
      </c>
      <c r="N70">
        <v>579.51</v>
      </c>
      <c r="O70">
        <v>0.70625000000000004</v>
      </c>
    </row>
    <row r="71" spans="2:15" x14ac:dyDescent="0.25">
      <c r="B71" t="s">
        <v>247</v>
      </c>
      <c r="C71" t="s">
        <v>137</v>
      </c>
      <c r="D71">
        <v>1</v>
      </c>
      <c r="E71">
        <v>11</v>
      </c>
      <c r="F71">
        <v>1</v>
      </c>
      <c r="G71" t="s">
        <v>24</v>
      </c>
      <c r="H71" t="s">
        <v>23</v>
      </c>
      <c r="I71" t="s">
        <v>152</v>
      </c>
      <c r="J71" t="s">
        <v>152</v>
      </c>
      <c r="K71" t="s">
        <v>152</v>
      </c>
      <c r="L71">
        <v>5800</v>
      </c>
      <c r="M71">
        <v>7.3274000000000006E-2</v>
      </c>
      <c r="N71">
        <v>5799.9000000000005</v>
      </c>
      <c r="O71">
        <v>7.2309999999999999E-2</v>
      </c>
    </row>
    <row r="72" spans="2:15" x14ac:dyDescent="0.25">
      <c r="B72" t="s">
        <v>194</v>
      </c>
      <c r="C72" t="s">
        <v>137</v>
      </c>
      <c r="D72">
        <v>11</v>
      </c>
      <c r="E72">
        <v>30</v>
      </c>
      <c r="F72">
        <v>1E-3</v>
      </c>
      <c r="G72" t="s">
        <v>24</v>
      </c>
      <c r="H72" t="s">
        <v>23</v>
      </c>
      <c r="I72" t="s">
        <v>152</v>
      </c>
      <c r="J72" t="s">
        <v>152</v>
      </c>
      <c r="K72" t="s">
        <v>152</v>
      </c>
      <c r="L72">
        <v>3.3</v>
      </c>
      <c r="M72">
        <v>2.4</v>
      </c>
      <c r="N72">
        <v>2.4560999999999999E-2</v>
      </c>
      <c r="O72">
        <v>2.0002</v>
      </c>
    </row>
    <row r="73" spans="2:15" x14ac:dyDescent="0.25">
      <c r="B73" t="s">
        <v>195</v>
      </c>
      <c r="C73" t="s">
        <v>137</v>
      </c>
      <c r="D73">
        <v>11</v>
      </c>
      <c r="E73">
        <v>30</v>
      </c>
      <c r="F73">
        <v>0.01</v>
      </c>
      <c r="G73" t="s">
        <v>24</v>
      </c>
      <c r="H73" t="s">
        <v>23</v>
      </c>
      <c r="I73" t="s">
        <v>152</v>
      </c>
      <c r="J73" t="s">
        <v>152</v>
      </c>
      <c r="K73" t="s">
        <v>152</v>
      </c>
      <c r="L73">
        <v>3.3</v>
      </c>
      <c r="M73">
        <v>2.4</v>
      </c>
      <c r="N73">
        <v>0.71231</v>
      </c>
      <c r="O73">
        <v>1.9864999999999999</v>
      </c>
    </row>
    <row r="74" spans="2:15" x14ac:dyDescent="0.25">
      <c r="B74" t="s">
        <v>196</v>
      </c>
      <c r="C74" t="s">
        <v>137</v>
      </c>
      <c r="D74">
        <v>11</v>
      </c>
      <c r="E74">
        <v>30</v>
      </c>
      <c r="F74">
        <v>0.1</v>
      </c>
      <c r="G74" t="s">
        <v>24</v>
      </c>
      <c r="H74" t="s">
        <v>23</v>
      </c>
      <c r="I74" t="s">
        <v>152</v>
      </c>
      <c r="J74" t="s">
        <v>152</v>
      </c>
      <c r="K74" t="s">
        <v>152</v>
      </c>
      <c r="L74">
        <v>44.41</v>
      </c>
      <c r="M74">
        <v>1.3053999999999999</v>
      </c>
      <c r="N74">
        <v>44.467999999999996</v>
      </c>
      <c r="O74">
        <v>1.3001</v>
      </c>
    </row>
    <row r="75" spans="2:15" x14ac:dyDescent="0.25">
      <c r="B75" t="s">
        <v>197</v>
      </c>
      <c r="C75" t="s">
        <v>137</v>
      </c>
      <c r="D75">
        <v>11</v>
      </c>
      <c r="E75">
        <v>30</v>
      </c>
      <c r="F75">
        <v>1</v>
      </c>
      <c r="G75" t="s">
        <v>24</v>
      </c>
      <c r="H75" t="s">
        <v>23</v>
      </c>
      <c r="I75" t="s">
        <v>152</v>
      </c>
      <c r="J75" t="s">
        <v>152</v>
      </c>
      <c r="K75" t="s">
        <v>152</v>
      </c>
      <c r="L75">
        <v>577.9</v>
      </c>
      <c r="M75">
        <v>0.17530999999999999</v>
      </c>
      <c r="N75">
        <v>577.93999999999994</v>
      </c>
      <c r="O75">
        <v>0.17186999999999999</v>
      </c>
    </row>
    <row r="76" spans="2:15" x14ac:dyDescent="0.25">
      <c r="B76" t="s">
        <v>198</v>
      </c>
      <c r="C76" t="s">
        <v>137</v>
      </c>
      <c r="D76">
        <v>11</v>
      </c>
      <c r="E76">
        <v>30</v>
      </c>
      <c r="F76">
        <v>10</v>
      </c>
      <c r="G76" t="s">
        <v>24</v>
      </c>
      <c r="H76" t="s">
        <v>23</v>
      </c>
      <c r="I76" t="s">
        <v>152</v>
      </c>
      <c r="J76" t="s">
        <v>152</v>
      </c>
      <c r="K76" t="s">
        <v>152</v>
      </c>
      <c r="L76">
        <v>5799.8</v>
      </c>
      <c r="M76">
        <v>1.8636E-2</v>
      </c>
      <c r="N76">
        <v>5799.8</v>
      </c>
      <c r="O76">
        <v>1.7253000000000001E-2</v>
      </c>
    </row>
    <row r="77" spans="2:15" x14ac:dyDescent="0.25">
      <c r="B77" t="s">
        <v>199</v>
      </c>
      <c r="C77" t="s">
        <v>137</v>
      </c>
      <c r="D77">
        <v>11</v>
      </c>
      <c r="E77">
        <v>30</v>
      </c>
      <c r="F77">
        <v>100</v>
      </c>
      <c r="G77" t="s">
        <v>24</v>
      </c>
      <c r="H77" t="s">
        <v>23</v>
      </c>
      <c r="I77" t="s">
        <v>152</v>
      </c>
      <c r="J77" t="s">
        <v>152</v>
      </c>
      <c r="K77" t="s">
        <v>152</v>
      </c>
      <c r="L77">
        <v>58000</v>
      </c>
      <c r="M77">
        <v>2.2788000000000001E-3</v>
      </c>
      <c r="N77">
        <v>58000</v>
      </c>
      <c r="O77">
        <v>1.7254E-3</v>
      </c>
    </row>
    <row r="78" spans="2:15" x14ac:dyDescent="0.25">
      <c r="B78" t="s">
        <v>200</v>
      </c>
      <c r="C78" t="s">
        <v>137</v>
      </c>
      <c r="D78">
        <v>30</v>
      </c>
      <c r="E78">
        <v>110</v>
      </c>
      <c r="F78">
        <v>0.01</v>
      </c>
      <c r="G78" t="s">
        <v>24</v>
      </c>
      <c r="H78" t="s">
        <v>23</v>
      </c>
      <c r="I78" t="s">
        <v>152</v>
      </c>
      <c r="J78" t="s">
        <v>152</v>
      </c>
      <c r="K78" t="s">
        <v>152</v>
      </c>
      <c r="L78">
        <v>6</v>
      </c>
      <c r="M78">
        <v>2.4</v>
      </c>
      <c r="N78">
        <v>0.90569</v>
      </c>
      <c r="O78">
        <v>1.9962</v>
      </c>
    </row>
    <row r="79" spans="2:15" x14ac:dyDescent="0.25">
      <c r="B79" t="s">
        <v>201</v>
      </c>
      <c r="C79" t="s">
        <v>137</v>
      </c>
      <c r="D79">
        <v>30</v>
      </c>
      <c r="E79">
        <v>110</v>
      </c>
      <c r="F79">
        <v>0.1</v>
      </c>
      <c r="G79" t="s">
        <v>24</v>
      </c>
      <c r="H79" t="s">
        <v>23</v>
      </c>
      <c r="I79" t="s">
        <v>152</v>
      </c>
      <c r="J79" t="s">
        <v>152</v>
      </c>
      <c r="K79" t="s">
        <v>152</v>
      </c>
      <c r="L79">
        <v>14.113999999999999</v>
      </c>
      <c r="M79">
        <v>2.3252999999999999</v>
      </c>
      <c r="N79">
        <v>29.791</v>
      </c>
      <c r="O79">
        <v>1.8010999999999999</v>
      </c>
    </row>
    <row r="80" spans="2:15" x14ac:dyDescent="0.25">
      <c r="B80" t="s">
        <v>202</v>
      </c>
      <c r="C80" t="s">
        <v>137</v>
      </c>
      <c r="D80">
        <v>30</v>
      </c>
      <c r="E80">
        <v>110</v>
      </c>
      <c r="F80">
        <v>1</v>
      </c>
      <c r="G80" t="s">
        <v>24</v>
      </c>
      <c r="H80" t="s">
        <v>23</v>
      </c>
      <c r="I80" t="s">
        <v>152</v>
      </c>
      <c r="J80" t="s">
        <v>152</v>
      </c>
      <c r="K80" t="s">
        <v>152</v>
      </c>
      <c r="L80">
        <v>569.15</v>
      </c>
      <c r="M80">
        <v>0.46761000000000003</v>
      </c>
      <c r="N80">
        <v>569.15</v>
      </c>
      <c r="O80">
        <v>0.46649000000000002</v>
      </c>
    </row>
    <row r="81" spans="2:15" x14ac:dyDescent="0.25">
      <c r="B81" t="s">
        <v>203</v>
      </c>
      <c r="C81" t="s">
        <v>137</v>
      </c>
      <c r="D81">
        <v>30</v>
      </c>
      <c r="E81">
        <v>110</v>
      </c>
      <c r="F81">
        <v>10</v>
      </c>
      <c r="G81" t="s">
        <v>24</v>
      </c>
      <c r="H81" t="s">
        <v>23</v>
      </c>
      <c r="I81" t="s">
        <v>152</v>
      </c>
      <c r="J81" t="s">
        <v>152</v>
      </c>
      <c r="K81" t="s">
        <v>152</v>
      </c>
      <c r="L81">
        <v>5798.9000000000005</v>
      </c>
      <c r="M81">
        <v>4.8870999999999998E-2</v>
      </c>
      <c r="N81">
        <v>5798.9000000000005</v>
      </c>
      <c r="O81">
        <v>4.8384000000000003E-2</v>
      </c>
    </row>
    <row r="82" spans="2:15" x14ac:dyDescent="0.25">
      <c r="B82" t="s">
        <v>204</v>
      </c>
      <c r="C82" t="s">
        <v>137</v>
      </c>
      <c r="D82">
        <v>30</v>
      </c>
      <c r="E82">
        <v>110</v>
      </c>
      <c r="F82">
        <v>100</v>
      </c>
      <c r="G82" t="s">
        <v>24</v>
      </c>
      <c r="H82" t="s">
        <v>23</v>
      </c>
      <c r="I82" t="s">
        <v>152</v>
      </c>
      <c r="J82" t="s">
        <v>152</v>
      </c>
      <c r="K82" t="s">
        <v>152</v>
      </c>
      <c r="L82">
        <v>58000</v>
      </c>
      <c r="M82">
        <v>5.0353000000000004E-3</v>
      </c>
      <c r="N82">
        <v>58000</v>
      </c>
      <c r="O82">
        <v>4.8402999999999996E-3</v>
      </c>
    </row>
    <row r="83" spans="2:15" x14ac:dyDescent="0.25">
      <c r="B83" t="s">
        <v>205</v>
      </c>
      <c r="C83" t="s">
        <v>137</v>
      </c>
      <c r="D83">
        <v>110</v>
      </c>
      <c r="E83">
        <v>205</v>
      </c>
      <c r="F83">
        <v>0.01</v>
      </c>
      <c r="G83" t="s">
        <v>24</v>
      </c>
      <c r="H83" t="s">
        <v>23</v>
      </c>
      <c r="I83" t="s">
        <v>152</v>
      </c>
      <c r="J83" t="s">
        <v>152</v>
      </c>
      <c r="K83" t="s">
        <v>152</v>
      </c>
      <c r="L83">
        <v>19</v>
      </c>
      <c r="M83">
        <v>2.4</v>
      </c>
      <c r="N83">
        <v>0.88361999999999996</v>
      </c>
      <c r="O83">
        <v>2.0021</v>
      </c>
    </row>
    <row r="84" spans="2:15" x14ac:dyDescent="0.25">
      <c r="B84" t="s">
        <v>206</v>
      </c>
      <c r="C84" t="s">
        <v>137</v>
      </c>
      <c r="D84">
        <v>110</v>
      </c>
      <c r="E84">
        <v>205</v>
      </c>
      <c r="F84">
        <v>0.1</v>
      </c>
      <c r="G84" t="s">
        <v>24</v>
      </c>
      <c r="H84" t="s">
        <v>23</v>
      </c>
      <c r="I84" t="s">
        <v>152</v>
      </c>
      <c r="J84" t="s">
        <v>152</v>
      </c>
      <c r="K84" t="s">
        <v>152</v>
      </c>
      <c r="L84">
        <v>19</v>
      </c>
      <c r="M84">
        <v>2.4</v>
      </c>
      <c r="N84">
        <v>12.193</v>
      </c>
      <c r="O84">
        <v>1.9665999999999999</v>
      </c>
    </row>
    <row r="85" spans="2:15" x14ac:dyDescent="0.25">
      <c r="B85" t="s">
        <v>207</v>
      </c>
      <c r="C85" t="s">
        <v>137</v>
      </c>
      <c r="D85">
        <v>110</v>
      </c>
      <c r="E85">
        <v>205</v>
      </c>
      <c r="F85">
        <v>1</v>
      </c>
      <c r="G85" t="s">
        <v>24</v>
      </c>
      <c r="H85" t="s">
        <v>23</v>
      </c>
      <c r="I85" t="s">
        <v>152</v>
      </c>
      <c r="J85" t="s">
        <v>152</v>
      </c>
      <c r="K85" t="s">
        <v>152</v>
      </c>
      <c r="L85">
        <v>516.04</v>
      </c>
      <c r="M85">
        <v>0.95326999999999995</v>
      </c>
      <c r="N85">
        <v>516.1</v>
      </c>
      <c r="O85">
        <v>0.95081000000000004</v>
      </c>
    </row>
    <row r="86" spans="2:15" x14ac:dyDescent="0.25">
      <c r="B86" t="s">
        <v>208</v>
      </c>
      <c r="C86" t="s">
        <v>137</v>
      </c>
      <c r="D86">
        <v>110</v>
      </c>
      <c r="E86">
        <v>205</v>
      </c>
      <c r="F86">
        <v>10</v>
      </c>
      <c r="G86" t="s">
        <v>24</v>
      </c>
      <c r="H86" t="s">
        <v>23</v>
      </c>
      <c r="I86" t="s">
        <v>152</v>
      </c>
      <c r="J86" t="s">
        <v>152</v>
      </c>
      <c r="K86" t="s">
        <v>152</v>
      </c>
      <c r="L86">
        <v>5792.2000000000007</v>
      </c>
      <c r="M86">
        <v>0.11031000000000001</v>
      </c>
      <c r="N86">
        <v>5792.2000000000007</v>
      </c>
      <c r="O86">
        <v>0.10897999999999999</v>
      </c>
    </row>
    <row r="87" spans="2:15" x14ac:dyDescent="0.25">
      <c r="B87" t="s">
        <v>209</v>
      </c>
      <c r="C87" t="s">
        <v>137</v>
      </c>
      <c r="D87">
        <v>110</v>
      </c>
      <c r="E87">
        <v>205</v>
      </c>
      <c r="F87">
        <v>100</v>
      </c>
      <c r="G87" t="s">
        <v>24</v>
      </c>
      <c r="H87" t="s">
        <v>23</v>
      </c>
      <c r="I87" t="s">
        <v>152</v>
      </c>
      <c r="J87" t="s">
        <v>152</v>
      </c>
      <c r="K87" t="s">
        <v>152</v>
      </c>
      <c r="L87">
        <v>57999</v>
      </c>
      <c r="M87">
        <v>1.1450999999999999E-2</v>
      </c>
      <c r="N87">
        <v>57999</v>
      </c>
      <c r="O87">
        <v>1.0914999999999999E-2</v>
      </c>
    </row>
    <row r="88" spans="2:15" x14ac:dyDescent="0.25">
      <c r="B88" t="s">
        <v>210</v>
      </c>
      <c r="C88" t="s">
        <v>138</v>
      </c>
      <c r="D88">
        <v>20</v>
      </c>
      <c r="E88">
        <v>60</v>
      </c>
      <c r="F88">
        <v>1E-3</v>
      </c>
      <c r="G88" t="s">
        <v>24</v>
      </c>
      <c r="H88" t="s">
        <v>23</v>
      </c>
      <c r="I88" t="s">
        <v>152</v>
      </c>
      <c r="J88" t="s">
        <v>152</v>
      </c>
      <c r="K88" t="s">
        <v>152</v>
      </c>
      <c r="L88">
        <v>5.9</v>
      </c>
      <c r="M88">
        <v>2.4</v>
      </c>
      <c r="N88">
        <v>6.9751999999999995E-2</v>
      </c>
      <c r="O88">
        <v>2.0015999999999998</v>
      </c>
    </row>
    <row r="89" spans="2:15" x14ac:dyDescent="0.25">
      <c r="B89" t="s">
        <v>211</v>
      </c>
      <c r="C89" t="s">
        <v>138</v>
      </c>
      <c r="D89">
        <v>20</v>
      </c>
      <c r="E89">
        <v>60</v>
      </c>
      <c r="F89">
        <v>0.01</v>
      </c>
      <c r="G89" t="s">
        <v>24</v>
      </c>
      <c r="H89" t="s">
        <v>23</v>
      </c>
      <c r="I89" t="s">
        <v>152</v>
      </c>
      <c r="J89" t="s">
        <v>152</v>
      </c>
      <c r="K89" t="s">
        <v>152</v>
      </c>
      <c r="L89">
        <v>5.9</v>
      </c>
      <c r="M89">
        <v>2.4</v>
      </c>
      <c r="N89">
        <v>0.61736999999999997</v>
      </c>
      <c r="O89">
        <v>1.9947999999999999</v>
      </c>
    </row>
    <row r="90" spans="2:15" x14ac:dyDescent="0.25">
      <c r="B90" t="s">
        <v>212</v>
      </c>
      <c r="C90" t="s">
        <v>138</v>
      </c>
      <c r="D90">
        <v>20</v>
      </c>
      <c r="E90">
        <v>60</v>
      </c>
      <c r="F90">
        <v>0.1</v>
      </c>
      <c r="G90" t="s">
        <v>24</v>
      </c>
      <c r="H90" t="s">
        <v>23</v>
      </c>
      <c r="I90" t="s">
        <v>152</v>
      </c>
      <c r="J90" t="s">
        <v>152</v>
      </c>
      <c r="K90" t="s">
        <v>152</v>
      </c>
      <c r="L90">
        <v>30.889000000000003</v>
      </c>
      <c r="M90">
        <v>1.9835</v>
      </c>
      <c r="N90">
        <v>39.049999999999997</v>
      </c>
      <c r="O90">
        <v>1.573</v>
      </c>
    </row>
    <row r="91" spans="2:15" x14ac:dyDescent="0.25">
      <c r="B91" t="s">
        <v>213</v>
      </c>
      <c r="C91" t="s">
        <v>138</v>
      </c>
      <c r="D91">
        <v>20</v>
      </c>
      <c r="E91">
        <v>60</v>
      </c>
      <c r="F91">
        <v>1</v>
      </c>
      <c r="G91" t="s">
        <v>24</v>
      </c>
      <c r="H91" t="s">
        <v>23</v>
      </c>
      <c r="I91" t="s">
        <v>152</v>
      </c>
      <c r="J91" t="s">
        <v>152</v>
      </c>
      <c r="K91" t="s">
        <v>152</v>
      </c>
      <c r="L91">
        <v>575.92999999999995</v>
      </c>
      <c r="M91">
        <v>0.27416000000000001</v>
      </c>
      <c r="N91">
        <v>575.91999999999996</v>
      </c>
      <c r="O91">
        <v>0.27332000000000001</v>
      </c>
    </row>
    <row r="92" spans="2:15" x14ac:dyDescent="0.25">
      <c r="B92" t="s">
        <v>214</v>
      </c>
      <c r="C92" t="s">
        <v>138</v>
      </c>
      <c r="D92">
        <v>20</v>
      </c>
      <c r="E92">
        <v>60</v>
      </c>
      <c r="F92">
        <v>10</v>
      </c>
      <c r="G92" t="s">
        <v>24</v>
      </c>
      <c r="H92" t="s">
        <v>23</v>
      </c>
      <c r="I92" t="s">
        <v>152</v>
      </c>
      <c r="J92" t="s">
        <v>152</v>
      </c>
      <c r="K92" t="s">
        <v>152</v>
      </c>
      <c r="L92">
        <v>5799.6</v>
      </c>
      <c r="M92">
        <v>2.7997000000000001E-2</v>
      </c>
      <c r="N92">
        <v>5799.6</v>
      </c>
      <c r="O92">
        <v>2.7651999999999999E-2</v>
      </c>
    </row>
    <row r="93" spans="2:15" x14ac:dyDescent="0.25">
      <c r="B93" t="s">
        <v>215</v>
      </c>
      <c r="C93" t="s">
        <v>138</v>
      </c>
      <c r="D93">
        <v>20</v>
      </c>
      <c r="E93">
        <v>60</v>
      </c>
      <c r="F93">
        <v>100</v>
      </c>
      <c r="G93" t="s">
        <v>24</v>
      </c>
      <c r="H93" t="s">
        <v>23</v>
      </c>
      <c r="I93" t="s">
        <v>152</v>
      </c>
      <c r="J93" t="s">
        <v>152</v>
      </c>
      <c r="K93" t="s">
        <v>152</v>
      </c>
      <c r="L93">
        <v>58000</v>
      </c>
      <c r="M93">
        <v>2.9037999999999998E-3</v>
      </c>
      <c r="N93">
        <v>58000</v>
      </c>
      <c r="O93">
        <v>2.7655000000000002E-3</v>
      </c>
    </row>
    <row r="94" spans="2:15" x14ac:dyDescent="0.25">
      <c r="B94" t="s">
        <v>216</v>
      </c>
      <c r="C94" t="s">
        <v>138</v>
      </c>
      <c r="D94">
        <v>60</v>
      </c>
      <c r="E94">
        <v>220</v>
      </c>
      <c r="F94">
        <v>1E-3</v>
      </c>
      <c r="G94" t="s">
        <v>24</v>
      </c>
      <c r="H94" t="s">
        <v>23</v>
      </c>
      <c r="I94" t="s">
        <v>152</v>
      </c>
      <c r="J94" t="s">
        <v>152</v>
      </c>
      <c r="K94" t="s">
        <v>152</v>
      </c>
      <c r="L94">
        <v>19</v>
      </c>
      <c r="M94">
        <v>2.4</v>
      </c>
      <c r="N94">
        <v>1.6741999999999999</v>
      </c>
      <c r="O94">
        <v>2.0017</v>
      </c>
    </row>
    <row r="95" spans="2:15" x14ac:dyDescent="0.25">
      <c r="B95" t="s">
        <v>217</v>
      </c>
      <c r="C95" t="s">
        <v>138</v>
      </c>
      <c r="D95">
        <v>60</v>
      </c>
      <c r="E95">
        <v>220</v>
      </c>
      <c r="F95">
        <v>0.01</v>
      </c>
      <c r="G95" t="s">
        <v>24</v>
      </c>
      <c r="H95" t="s">
        <v>23</v>
      </c>
      <c r="I95" t="s">
        <v>152</v>
      </c>
      <c r="J95" t="s">
        <v>152</v>
      </c>
      <c r="K95" t="s">
        <v>152</v>
      </c>
      <c r="L95">
        <v>19</v>
      </c>
      <c r="M95">
        <v>2.4</v>
      </c>
      <c r="N95">
        <v>18.119</v>
      </c>
      <c r="O95">
        <v>1.944</v>
      </c>
    </row>
    <row r="96" spans="2:15" x14ac:dyDescent="0.25">
      <c r="B96" t="s">
        <v>218</v>
      </c>
      <c r="C96" t="s">
        <v>138</v>
      </c>
      <c r="D96">
        <v>60</v>
      </c>
      <c r="E96">
        <v>220</v>
      </c>
      <c r="F96">
        <v>0.1</v>
      </c>
      <c r="G96" t="s">
        <v>24</v>
      </c>
      <c r="H96" t="s">
        <v>23</v>
      </c>
      <c r="I96" t="s">
        <v>152</v>
      </c>
      <c r="J96" t="s">
        <v>152</v>
      </c>
      <c r="K96" t="s">
        <v>152</v>
      </c>
      <c r="L96">
        <v>541.39</v>
      </c>
      <c r="M96">
        <v>0.85538999999999998</v>
      </c>
      <c r="N96">
        <v>541.39</v>
      </c>
      <c r="O96">
        <v>0.8538</v>
      </c>
    </row>
    <row r="97" spans="2:15" x14ac:dyDescent="0.25">
      <c r="B97" t="s">
        <v>219</v>
      </c>
      <c r="C97" t="s">
        <v>138</v>
      </c>
      <c r="D97">
        <v>60</v>
      </c>
      <c r="E97">
        <v>220</v>
      </c>
      <c r="F97">
        <v>1</v>
      </c>
      <c r="G97" t="s">
        <v>24</v>
      </c>
      <c r="H97" t="s">
        <v>23</v>
      </c>
      <c r="I97" t="s">
        <v>152</v>
      </c>
      <c r="J97" t="s">
        <v>152</v>
      </c>
      <c r="K97" t="s">
        <v>152</v>
      </c>
      <c r="L97">
        <v>5795.4000000000005</v>
      </c>
      <c r="M97">
        <v>9.7994999999999999E-2</v>
      </c>
      <c r="N97">
        <v>5795.5</v>
      </c>
      <c r="O97">
        <v>9.7140000000000004E-2</v>
      </c>
    </row>
    <row r="98" spans="2:15" x14ac:dyDescent="0.25">
      <c r="B98" t="s">
        <v>220</v>
      </c>
      <c r="C98" t="s">
        <v>138</v>
      </c>
      <c r="D98">
        <v>60</v>
      </c>
      <c r="E98">
        <v>220</v>
      </c>
      <c r="F98">
        <v>10</v>
      </c>
      <c r="G98" t="s">
        <v>24</v>
      </c>
      <c r="H98" t="s">
        <v>23</v>
      </c>
      <c r="I98" t="s">
        <v>152</v>
      </c>
      <c r="J98" t="s">
        <v>152</v>
      </c>
      <c r="K98" t="s">
        <v>152</v>
      </c>
      <c r="L98">
        <v>58000</v>
      </c>
      <c r="M98">
        <v>1.0071999999999999E-2</v>
      </c>
      <c r="N98">
        <v>58000</v>
      </c>
      <c r="O98">
        <v>9.7289999999999998E-3</v>
      </c>
    </row>
    <row r="99" spans="2:15" x14ac:dyDescent="0.25">
      <c r="B99" t="s">
        <v>221</v>
      </c>
      <c r="C99" t="s">
        <v>138</v>
      </c>
      <c r="D99">
        <v>60</v>
      </c>
      <c r="E99">
        <v>220</v>
      </c>
      <c r="F99">
        <v>100</v>
      </c>
      <c r="G99" t="s">
        <v>24</v>
      </c>
      <c r="H99" t="s">
        <v>23</v>
      </c>
      <c r="I99" t="s">
        <v>152</v>
      </c>
      <c r="J99" t="s">
        <v>152</v>
      </c>
      <c r="K99" t="s">
        <v>152</v>
      </c>
      <c r="L99">
        <v>580000</v>
      </c>
      <c r="M99">
        <v>1.1102E-3</v>
      </c>
      <c r="N99">
        <v>580000</v>
      </c>
      <c r="O99">
        <v>9.7291999999999995E-4</v>
      </c>
    </row>
    <row r="100" spans="2:15" x14ac:dyDescent="0.25">
      <c r="B100" t="s">
        <v>222</v>
      </c>
      <c r="C100" t="s">
        <v>138</v>
      </c>
      <c r="D100">
        <v>220</v>
      </c>
      <c r="E100">
        <v>410</v>
      </c>
      <c r="F100">
        <v>0.01</v>
      </c>
      <c r="G100" t="s">
        <v>24</v>
      </c>
      <c r="H100" t="s">
        <v>23</v>
      </c>
      <c r="I100" t="s">
        <v>152</v>
      </c>
      <c r="J100" t="s">
        <v>152</v>
      </c>
      <c r="K100" t="s">
        <v>152</v>
      </c>
      <c r="L100">
        <v>19</v>
      </c>
      <c r="M100">
        <v>2.4</v>
      </c>
      <c r="N100">
        <v>2.5543</v>
      </c>
      <c r="O100">
        <v>2.0124</v>
      </c>
    </row>
    <row r="101" spans="2:15" x14ac:dyDescent="0.25">
      <c r="B101" t="s">
        <v>223</v>
      </c>
      <c r="C101" t="s">
        <v>138</v>
      </c>
      <c r="D101">
        <v>220</v>
      </c>
      <c r="E101">
        <v>410</v>
      </c>
      <c r="F101">
        <v>0.1</v>
      </c>
      <c r="G101" t="s">
        <v>24</v>
      </c>
      <c r="H101" t="s">
        <v>23</v>
      </c>
      <c r="I101" t="s">
        <v>152</v>
      </c>
      <c r="J101" t="s">
        <v>152</v>
      </c>
      <c r="K101" t="s">
        <v>152</v>
      </c>
      <c r="L101">
        <v>19</v>
      </c>
      <c r="M101">
        <v>2.4</v>
      </c>
      <c r="N101">
        <v>8.2583000000000002</v>
      </c>
      <c r="O101">
        <v>2.0034000000000001</v>
      </c>
    </row>
    <row r="102" spans="2:15" x14ac:dyDescent="0.25">
      <c r="B102" t="s">
        <v>224</v>
      </c>
      <c r="C102" t="s">
        <v>138</v>
      </c>
      <c r="D102">
        <v>220</v>
      </c>
      <c r="E102">
        <v>410</v>
      </c>
      <c r="F102">
        <v>1</v>
      </c>
      <c r="G102" t="s">
        <v>24</v>
      </c>
      <c r="H102" t="s">
        <v>23</v>
      </c>
      <c r="I102" t="s">
        <v>152</v>
      </c>
      <c r="J102" t="s">
        <v>152</v>
      </c>
      <c r="K102" t="s">
        <v>152</v>
      </c>
      <c r="L102">
        <v>407.64</v>
      </c>
      <c r="M102">
        <v>1.4722999999999999</v>
      </c>
      <c r="N102">
        <v>407.64</v>
      </c>
      <c r="O102">
        <v>1.4706999999999999</v>
      </c>
    </row>
    <row r="103" spans="2:15" x14ac:dyDescent="0.25">
      <c r="B103" t="s">
        <v>225</v>
      </c>
      <c r="C103" t="s">
        <v>138</v>
      </c>
      <c r="D103">
        <v>220</v>
      </c>
      <c r="E103">
        <v>410</v>
      </c>
      <c r="F103">
        <v>10</v>
      </c>
      <c r="G103" t="s">
        <v>24</v>
      </c>
      <c r="H103" t="s">
        <v>23</v>
      </c>
      <c r="I103" t="s">
        <v>152</v>
      </c>
      <c r="J103" t="s">
        <v>152</v>
      </c>
      <c r="K103" t="s">
        <v>152</v>
      </c>
      <c r="L103">
        <v>5768.7000000000007</v>
      </c>
      <c r="M103">
        <v>0.22084000000000001</v>
      </c>
      <c r="N103">
        <v>5768.8</v>
      </c>
      <c r="O103">
        <v>0.21940000000000001</v>
      </c>
    </row>
    <row r="104" spans="2:15" x14ac:dyDescent="0.25">
      <c r="B104" t="s">
        <v>226</v>
      </c>
      <c r="C104" t="s">
        <v>138</v>
      </c>
      <c r="D104">
        <v>220</v>
      </c>
      <c r="E104">
        <v>410</v>
      </c>
      <c r="F104">
        <v>100</v>
      </c>
      <c r="G104" t="s">
        <v>24</v>
      </c>
      <c r="H104" t="s">
        <v>23</v>
      </c>
      <c r="I104" t="s">
        <v>152</v>
      </c>
      <c r="J104" t="s">
        <v>152</v>
      </c>
      <c r="K104" t="s">
        <v>152</v>
      </c>
      <c r="L104">
        <v>57997</v>
      </c>
      <c r="M104">
        <v>2.2667E-2</v>
      </c>
      <c r="N104">
        <v>57997</v>
      </c>
      <c r="O104">
        <v>2.2081E-2</v>
      </c>
    </row>
    <row r="105" spans="2:15" x14ac:dyDescent="0.25">
      <c r="B105" t="s">
        <v>227</v>
      </c>
      <c r="C105" t="s">
        <v>139</v>
      </c>
      <c r="D105">
        <v>55</v>
      </c>
      <c r="E105">
        <v>150</v>
      </c>
      <c r="F105">
        <v>1E-3</v>
      </c>
      <c r="G105" t="s">
        <v>24</v>
      </c>
      <c r="H105" t="s">
        <v>23</v>
      </c>
      <c r="I105" t="s">
        <v>152</v>
      </c>
      <c r="J105" t="s">
        <v>152</v>
      </c>
      <c r="K105" t="s">
        <v>152</v>
      </c>
      <c r="L105">
        <v>5.6999999999999993</v>
      </c>
      <c r="M105">
        <v>2.4</v>
      </c>
      <c r="N105">
        <v>1.4795</v>
      </c>
      <c r="O105">
        <v>1.9906999999999999</v>
      </c>
    </row>
    <row r="106" spans="2:15" x14ac:dyDescent="0.25">
      <c r="B106" t="s">
        <v>228</v>
      </c>
      <c r="C106" t="s">
        <v>139</v>
      </c>
      <c r="D106">
        <v>55</v>
      </c>
      <c r="E106">
        <v>150</v>
      </c>
      <c r="F106">
        <v>0.01</v>
      </c>
      <c r="G106" t="s">
        <v>24</v>
      </c>
      <c r="H106" t="s">
        <v>23</v>
      </c>
      <c r="I106" t="s">
        <v>152</v>
      </c>
      <c r="J106" t="s">
        <v>152</v>
      </c>
      <c r="K106" t="s">
        <v>152</v>
      </c>
      <c r="L106">
        <v>5.6999999999999993</v>
      </c>
      <c r="M106">
        <v>2.4</v>
      </c>
      <c r="N106">
        <v>1.6850000000000001</v>
      </c>
      <c r="O106">
        <v>1.9897</v>
      </c>
    </row>
    <row r="107" spans="2:15" x14ac:dyDescent="0.25">
      <c r="B107" t="s">
        <v>229</v>
      </c>
      <c r="C107" t="s">
        <v>139</v>
      </c>
      <c r="D107">
        <v>55</v>
      </c>
      <c r="E107">
        <v>150</v>
      </c>
      <c r="F107">
        <v>0.1</v>
      </c>
      <c r="G107" t="s">
        <v>24</v>
      </c>
      <c r="H107" t="s">
        <v>23</v>
      </c>
      <c r="I107" t="s">
        <v>152</v>
      </c>
      <c r="J107" t="s">
        <v>152</v>
      </c>
      <c r="K107" t="s">
        <v>152</v>
      </c>
      <c r="L107">
        <v>5.6999999999999993</v>
      </c>
      <c r="M107">
        <v>2.4</v>
      </c>
      <c r="N107">
        <v>20.758000000000003</v>
      </c>
      <c r="O107">
        <v>1.8992</v>
      </c>
    </row>
    <row r="108" spans="2:15" x14ac:dyDescent="0.25">
      <c r="B108" t="s">
        <v>230</v>
      </c>
      <c r="C108" t="s">
        <v>139</v>
      </c>
      <c r="D108">
        <v>55</v>
      </c>
      <c r="E108">
        <v>150</v>
      </c>
      <c r="F108">
        <v>1</v>
      </c>
      <c r="G108" t="s">
        <v>24</v>
      </c>
      <c r="H108" t="s">
        <v>23</v>
      </c>
      <c r="I108" t="s">
        <v>152</v>
      </c>
      <c r="J108" t="s">
        <v>152</v>
      </c>
      <c r="K108" t="s">
        <v>152</v>
      </c>
      <c r="L108">
        <v>554.35</v>
      </c>
      <c r="M108">
        <v>0.65863000000000005</v>
      </c>
      <c r="N108">
        <v>554.33000000000004</v>
      </c>
      <c r="O108">
        <v>0.65803</v>
      </c>
    </row>
    <row r="109" spans="2:15" x14ac:dyDescent="0.25">
      <c r="B109" t="s">
        <v>231</v>
      </c>
      <c r="C109" t="s">
        <v>139</v>
      </c>
      <c r="D109">
        <v>55</v>
      </c>
      <c r="E109">
        <v>150</v>
      </c>
      <c r="F109">
        <v>10</v>
      </c>
      <c r="G109" t="s">
        <v>24</v>
      </c>
      <c r="H109" t="s">
        <v>23</v>
      </c>
      <c r="I109" t="s">
        <v>152</v>
      </c>
      <c r="J109" t="s">
        <v>152</v>
      </c>
      <c r="K109" t="s">
        <v>152</v>
      </c>
      <c r="L109">
        <v>5797.2000000000007</v>
      </c>
      <c r="M109">
        <v>7.0784E-2</v>
      </c>
      <c r="N109">
        <v>5797.2000000000007</v>
      </c>
      <c r="O109">
        <v>7.0488999999999996E-2</v>
      </c>
    </row>
    <row r="110" spans="2:15" x14ac:dyDescent="0.25">
      <c r="B110" t="s">
        <v>232</v>
      </c>
      <c r="C110" t="s">
        <v>139</v>
      </c>
      <c r="D110">
        <v>55</v>
      </c>
      <c r="E110">
        <v>150</v>
      </c>
      <c r="F110">
        <v>100</v>
      </c>
      <c r="G110" t="s">
        <v>24</v>
      </c>
      <c r="H110" t="s">
        <v>23</v>
      </c>
      <c r="I110" t="s">
        <v>152</v>
      </c>
      <c r="J110" t="s">
        <v>152</v>
      </c>
      <c r="K110" t="s">
        <v>152</v>
      </c>
      <c r="L110">
        <v>58000</v>
      </c>
      <c r="M110">
        <v>7.1726999999999997E-3</v>
      </c>
      <c r="N110">
        <v>57996</v>
      </c>
      <c r="O110">
        <v>7.0542000000000001E-3</v>
      </c>
    </row>
    <row r="111" spans="2:15" x14ac:dyDescent="0.25">
      <c r="B111" t="s">
        <v>233</v>
      </c>
      <c r="C111" t="s">
        <v>139</v>
      </c>
      <c r="D111">
        <v>150</v>
      </c>
      <c r="E111">
        <v>550</v>
      </c>
      <c r="F111">
        <v>0.01</v>
      </c>
      <c r="G111" t="s">
        <v>24</v>
      </c>
      <c r="H111" t="s">
        <v>23</v>
      </c>
      <c r="I111" t="s">
        <v>152</v>
      </c>
      <c r="J111" t="s">
        <v>152</v>
      </c>
      <c r="K111" t="s">
        <v>152</v>
      </c>
      <c r="L111">
        <v>17</v>
      </c>
      <c r="M111">
        <v>2.4</v>
      </c>
      <c r="N111">
        <v>2.6539000000000001</v>
      </c>
      <c r="O111">
        <v>1.9967999999999999</v>
      </c>
    </row>
    <row r="112" spans="2:15" x14ac:dyDescent="0.25">
      <c r="B112" t="s">
        <v>234</v>
      </c>
      <c r="C112" t="s">
        <v>139</v>
      </c>
      <c r="D112">
        <v>150</v>
      </c>
      <c r="E112">
        <v>550</v>
      </c>
      <c r="F112">
        <v>0.1</v>
      </c>
      <c r="G112" t="s">
        <v>24</v>
      </c>
      <c r="H112" t="s">
        <v>23</v>
      </c>
      <c r="I112" t="s">
        <v>152</v>
      </c>
      <c r="J112" t="s">
        <v>152</v>
      </c>
      <c r="K112" t="s">
        <v>152</v>
      </c>
      <c r="L112">
        <v>17</v>
      </c>
      <c r="M112">
        <v>2.4</v>
      </c>
      <c r="N112">
        <v>9.5682999999999989</v>
      </c>
      <c r="O112">
        <v>1.9870000000000001</v>
      </c>
    </row>
    <row r="113" spans="2:15" x14ac:dyDescent="0.25">
      <c r="B113" t="s">
        <v>235</v>
      </c>
      <c r="C113" t="s">
        <v>139</v>
      </c>
      <c r="D113">
        <v>150</v>
      </c>
      <c r="E113">
        <v>550</v>
      </c>
      <c r="F113">
        <v>1</v>
      </c>
      <c r="G113" t="s">
        <v>24</v>
      </c>
      <c r="H113" t="s">
        <v>23</v>
      </c>
      <c r="I113" t="s">
        <v>152</v>
      </c>
      <c r="J113" t="s">
        <v>152</v>
      </c>
      <c r="K113" t="s">
        <v>152</v>
      </c>
      <c r="L113">
        <v>398.65999999999997</v>
      </c>
      <c r="M113">
        <v>1.7060999999999999</v>
      </c>
      <c r="N113">
        <v>432.58</v>
      </c>
      <c r="O113">
        <v>1.4759</v>
      </c>
    </row>
    <row r="114" spans="2:15" x14ac:dyDescent="0.25">
      <c r="B114" t="s">
        <v>236</v>
      </c>
      <c r="C114" t="s">
        <v>139</v>
      </c>
      <c r="D114">
        <v>150</v>
      </c>
      <c r="E114">
        <v>550</v>
      </c>
      <c r="F114">
        <v>10</v>
      </c>
      <c r="G114" t="s">
        <v>24</v>
      </c>
      <c r="H114" t="s">
        <v>23</v>
      </c>
      <c r="I114" t="s">
        <v>152</v>
      </c>
      <c r="J114" t="s">
        <v>152</v>
      </c>
      <c r="K114" t="s">
        <v>152</v>
      </c>
      <c r="L114">
        <v>5772.1</v>
      </c>
      <c r="M114">
        <v>0.24055000000000001</v>
      </c>
      <c r="N114">
        <v>5772</v>
      </c>
      <c r="O114">
        <v>0.23923</v>
      </c>
    </row>
    <row r="115" spans="2:15" x14ac:dyDescent="0.25">
      <c r="B115" t="s">
        <v>237</v>
      </c>
      <c r="C115" t="s">
        <v>139</v>
      </c>
      <c r="D115">
        <v>150</v>
      </c>
      <c r="E115">
        <v>550</v>
      </c>
      <c r="F115">
        <v>100</v>
      </c>
      <c r="G115" t="s">
        <v>24</v>
      </c>
      <c r="H115" t="s">
        <v>23</v>
      </c>
      <c r="I115" t="s">
        <v>152</v>
      </c>
      <c r="J115" t="s">
        <v>152</v>
      </c>
      <c r="K115" t="s">
        <v>152</v>
      </c>
      <c r="L115">
        <v>57997</v>
      </c>
      <c r="M115">
        <v>2.4694000000000001E-2</v>
      </c>
      <c r="N115">
        <v>57997</v>
      </c>
      <c r="O115">
        <v>2.4150000000000001E-2</v>
      </c>
    </row>
    <row r="116" spans="2:15" x14ac:dyDescent="0.25">
      <c r="B116" t="s">
        <v>238</v>
      </c>
      <c r="C116" t="s">
        <v>139</v>
      </c>
      <c r="D116">
        <v>550</v>
      </c>
      <c r="E116">
        <v>1025</v>
      </c>
      <c r="F116">
        <v>0.01</v>
      </c>
      <c r="G116" t="s">
        <v>24</v>
      </c>
      <c r="H116" t="s">
        <v>23</v>
      </c>
      <c r="I116" t="s">
        <v>152</v>
      </c>
      <c r="J116" t="s">
        <v>152</v>
      </c>
      <c r="K116" t="s">
        <v>152</v>
      </c>
      <c r="L116">
        <v>92</v>
      </c>
      <c r="M116">
        <v>2.4</v>
      </c>
      <c r="N116">
        <v>119.97</v>
      </c>
      <c r="O116">
        <v>1.8868</v>
      </c>
    </row>
    <row r="117" spans="2:15" x14ac:dyDescent="0.25">
      <c r="B117" t="s">
        <v>239</v>
      </c>
      <c r="C117" t="s">
        <v>139</v>
      </c>
      <c r="D117">
        <v>550</v>
      </c>
      <c r="E117">
        <v>1025</v>
      </c>
      <c r="F117">
        <v>0.1</v>
      </c>
      <c r="G117" t="s">
        <v>24</v>
      </c>
      <c r="H117" t="s">
        <v>23</v>
      </c>
      <c r="I117" t="s">
        <v>152</v>
      </c>
      <c r="J117" t="s">
        <v>152</v>
      </c>
      <c r="K117" t="s">
        <v>152</v>
      </c>
      <c r="L117">
        <v>92</v>
      </c>
      <c r="M117">
        <v>2.4</v>
      </c>
      <c r="N117">
        <v>122.12</v>
      </c>
      <c r="O117">
        <v>1.8855</v>
      </c>
    </row>
    <row r="118" spans="2:15" x14ac:dyDescent="0.25">
      <c r="B118" t="s">
        <v>240</v>
      </c>
      <c r="C118" t="s">
        <v>139</v>
      </c>
      <c r="D118">
        <v>550</v>
      </c>
      <c r="E118">
        <v>1025</v>
      </c>
      <c r="F118">
        <v>1</v>
      </c>
      <c r="G118" t="s">
        <v>24</v>
      </c>
      <c r="H118" t="s">
        <v>23</v>
      </c>
      <c r="I118" t="s">
        <v>152</v>
      </c>
      <c r="J118" t="s">
        <v>152</v>
      </c>
      <c r="K118" t="s">
        <v>152</v>
      </c>
      <c r="L118">
        <v>92</v>
      </c>
      <c r="M118">
        <v>2.4</v>
      </c>
      <c r="N118">
        <v>322.89</v>
      </c>
      <c r="O118">
        <v>1.7672000000000001</v>
      </c>
    </row>
    <row r="119" spans="2:15" x14ac:dyDescent="0.25">
      <c r="B119" t="s">
        <v>241</v>
      </c>
      <c r="C119" t="s">
        <v>139</v>
      </c>
      <c r="D119">
        <v>550</v>
      </c>
      <c r="E119">
        <v>1025</v>
      </c>
      <c r="F119">
        <v>10</v>
      </c>
      <c r="G119" t="s">
        <v>24</v>
      </c>
      <c r="H119" t="s">
        <v>23</v>
      </c>
      <c r="I119" t="s">
        <v>152</v>
      </c>
      <c r="J119" t="s">
        <v>152</v>
      </c>
      <c r="K119" t="s">
        <v>152</v>
      </c>
      <c r="L119">
        <v>5638.1</v>
      </c>
      <c r="M119">
        <v>0.50461</v>
      </c>
      <c r="N119">
        <v>5638.2000000000007</v>
      </c>
      <c r="O119">
        <v>0.50217000000000001</v>
      </c>
    </row>
    <row r="120" spans="2:15" x14ac:dyDescent="0.25">
      <c r="B120" t="s">
        <v>242</v>
      </c>
      <c r="C120" t="s">
        <v>139</v>
      </c>
      <c r="D120">
        <v>550</v>
      </c>
      <c r="E120">
        <v>1025</v>
      </c>
      <c r="F120">
        <v>100</v>
      </c>
      <c r="G120" t="s">
        <v>24</v>
      </c>
      <c r="H120" t="s">
        <v>23</v>
      </c>
      <c r="I120" t="s">
        <v>152</v>
      </c>
      <c r="J120" t="s">
        <v>152</v>
      </c>
      <c r="K120" t="s">
        <v>152</v>
      </c>
      <c r="L120">
        <v>57983</v>
      </c>
      <c r="M120">
        <v>5.3296999999999997E-2</v>
      </c>
      <c r="N120">
        <v>57983</v>
      </c>
      <c r="O120">
        <v>5.2219000000000002E-2</v>
      </c>
    </row>
    <row r="121" spans="2:15" x14ac:dyDescent="0.25">
      <c r="B121" t="s">
        <v>248</v>
      </c>
      <c r="C121" t="s">
        <v>17</v>
      </c>
      <c r="D121">
        <v>0</v>
      </c>
      <c r="E121">
        <v>1.0999999999999999E-2</v>
      </c>
      <c r="F121">
        <v>9.9999999999999995E-7</v>
      </c>
      <c r="G121" t="s">
        <v>18</v>
      </c>
      <c r="H121" t="s">
        <v>104</v>
      </c>
      <c r="I121" t="s">
        <v>152</v>
      </c>
      <c r="J121" t="s">
        <v>152</v>
      </c>
      <c r="K121" t="s">
        <v>152</v>
      </c>
      <c r="L121">
        <v>12</v>
      </c>
      <c r="M121">
        <v>140</v>
      </c>
      <c r="N121">
        <v>11.576000000000001</v>
      </c>
      <c r="O121">
        <v>138.26</v>
      </c>
    </row>
    <row r="122" spans="2:15" x14ac:dyDescent="0.25">
      <c r="B122" t="s">
        <v>249</v>
      </c>
      <c r="C122" t="s">
        <v>17</v>
      </c>
      <c r="D122">
        <v>0</v>
      </c>
      <c r="E122">
        <v>1.0999999999999999E-2</v>
      </c>
      <c r="F122">
        <v>1.0000000000000001E-5</v>
      </c>
      <c r="G122" t="s">
        <v>18</v>
      </c>
      <c r="H122" t="s">
        <v>104</v>
      </c>
      <c r="I122" t="s">
        <v>152</v>
      </c>
      <c r="J122" t="s">
        <v>152</v>
      </c>
      <c r="K122" t="s">
        <v>152</v>
      </c>
      <c r="L122">
        <v>12.937999999999999</v>
      </c>
      <c r="M122">
        <v>125.77</v>
      </c>
      <c r="N122">
        <v>12.934999999999999</v>
      </c>
      <c r="O122">
        <v>125.21</v>
      </c>
    </row>
    <row r="123" spans="2:15" x14ac:dyDescent="0.25">
      <c r="B123" t="s">
        <v>250</v>
      </c>
      <c r="C123" t="s">
        <v>17</v>
      </c>
      <c r="D123">
        <v>0</v>
      </c>
      <c r="E123">
        <v>1.0999999999999999E-2</v>
      </c>
      <c r="F123">
        <v>1E-4</v>
      </c>
      <c r="G123" t="s">
        <v>18</v>
      </c>
      <c r="H123" t="s">
        <v>104</v>
      </c>
      <c r="I123" t="s">
        <v>152</v>
      </c>
      <c r="J123" t="s">
        <v>152</v>
      </c>
      <c r="K123" t="s">
        <v>152</v>
      </c>
      <c r="L123">
        <v>59.143999999999998</v>
      </c>
      <c r="M123">
        <v>29.346</v>
      </c>
      <c r="N123">
        <v>59.140999999999998</v>
      </c>
      <c r="O123">
        <v>28.778000000000002</v>
      </c>
    </row>
    <row r="124" spans="2:15" x14ac:dyDescent="0.25">
      <c r="B124" t="s">
        <v>251</v>
      </c>
      <c r="C124" t="s">
        <v>17</v>
      </c>
      <c r="D124">
        <v>0</v>
      </c>
      <c r="E124">
        <v>1.0999999999999999E-2</v>
      </c>
      <c r="F124">
        <v>1E-3</v>
      </c>
      <c r="G124" t="s">
        <v>18</v>
      </c>
      <c r="H124" t="s">
        <v>104</v>
      </c>
      <c r="I124" t="s">
        <v>152</v>
      </c>
      <c r="J124" t="s">
        <v>152</v>
      </c>
      <c r="K124" t="s">
        <v>152</v>
      </c>
      <c r="L124">
        <v>580.12</v>
      </c>
      <c r="M124">
        <v>3.1749999999999998</v>
      </c>
      <c r="N124">
        <v>580.12</v>
      </c>
      <c r="O124">
        <v>2.9417</v>
      </c>
    </row>
    <row r="125" spans="2:15" x14ac:dyDescent="0.25">
      <c r="B125" t="s">
        <v>252</v>
      </c>
      <c r="C125" t="s">
        <v>17</v>
      </c>
      <c r="D125">
        <v>1.0999999999999999E-2</v>
      </c>
      <c r="E125">
        <v>3.3000000000000002E-2</v>
      </c>
      <c r="F125">
        <v>9.9999999999999995E-7</v>
      </c>
      <c r="G125" t="s">
        <v>18</v>
      </c>
      <c r="H125" t="s">
        <v>104</v>
      </c>
      <c r="I125" t="s">
        <v>152</v>
      </c>
      <c r="J125" t="s">
        <v>152</v>
      </c>
      <c r="K125" t="s">
        <v>152</v>
      </c>
      <c r="L125">
        <v>18</v>
      </c>
      <c r="M125">
        <v>140</v>
      </c>
      <c r="N125">
        <v>17.34</v>
      </c>
      <c r="O125">
        <v>138.44999999999999</v>
      </c>
    </row>
    <row r="126" spans="2:15" x14ac:dyDescent="0.25">
      <c r="B126" t="s">
        <v>253</v>
      </c>
      <c r="C126" t="s">
        <v>17</v>
      </c>
      <c r="D126">
        <v>1.0999999999999999E-2</v>
      </c>
      <c r="E126">
        <v>3.3000000000000002E-2</v>
      </c>
      <c r="F126">
        <v>1.0000000000000001E-5</v>
      </c>
      <c r="G126" t="s">
        <v>18</v>
      </c>
      <c r="H126" t="s">
        <v>104</v>
      </c>
      <c r="I126" t="s">
        <v>152</v>
      </c>
      <c r="J126" t="s">
        <v>152</v>
      </c>
      <c r="K126" t="s">
        <v>152</v>
      </c>
      <c r="L126">
        <v>18.266000000000002</v>
      </c>
      <c r="M126">
        <v>133.33999999999997</v>
      </c>
      <c r="N126">
        <v>18.261000000000003</v>
      </c>
      <c r="O126">
        <v>133.19</v>
      </c>
    </row>
    <row r="127" spans="2:15" x14ac:dyDescent="0.25">
      <c r="B127" t="s">
        <v>254</v>
      </c>
      <c r="C127" t="s">
        <v>17</v>
      </c>
      <c r="D127">
        <v>1.0999999999999999E-2</v>
      </c>
      <c r="E127">
        <v>3.3000000000000002E-2</v>
      </c>
      <c r="F127">
        <v>1E-4</v>
      </c>
      <c r="G127" t="s">
        <v>18</v>
      </c>
      <c r="H127" t="s">
        <v>104</v>
      </c>
      <c r="I127" t="s">
        <v>152</v>
      </c>
      <c r="J127" t="s">
        <v>152</v>
      </c>
      <c r="K127" t="s">
        <v>152</v>
      </c>
      <c r="L127">
        <v>60.488999999999997</v>
      </c>
      <c r="M127">
        <v>46.163000000000004</v>
      </c>
      <c r="N127">
        <v>60.482999999999997</v>
      </c>
      <c r="O127">
        <v>45.899000000000001</v>
      </c>
    </row>
    <row r="128" spans="2:15" x14ac:dyDescent="0.25">
      <c r="B128" t="s">
        <v>255</v>
      </c>
      <c r="C128" t="s">
        <v>17</v>
      </c>
      <c r="D128">
        <v>1.0999999999999999E-2</v>
      </c>
      <c r="E128">
        <v>3.3000000000000002E-2</v>
      </c>
      <c r="F128">
        <v>1E-3</v>
      </c>
      <c r="G128" t="s">
        <v>18</v>
      </c>
      <c r="H128" t="s">
        <v>104</v>
      </c>
      <c r="I128" t="s">
        <v>152</v>
      </c>
      <c r="J128" t="s">
        <v>152</v>
      </c>
      <c r="K128" t="s">
        <v>152</v>
      </c>
      <c r="L128">
        <v>580.26</v>
      </c>
      <c r="M128">
        <v>4.9786999999999999</v>
      </c>
      <c r="N128">
        <v>580.25</v>
      </c>
      <c r="O128">
        <v>4.8632</v>
      </c>
    </row>
    <row r="129" spans="2:15" x14ac:dyDescent="0.25">
      <c r="B129" t="s">
        <v>256</v>
      </c>
      <c r="C129" t="s">
        <v>17</v>
      </c>
      <c r="D129">
        <v>3.3000000000000002E-2</v>
      </c>
      <c r="E129">
        <v>0.11</v>
      </c>
      <c r="F129">
        <v>9.9999999999999995E-7</v>
      </c>
      <c r="G129" t="s">
        <v>18</v>
      </c>
      <c r="H129" t="s">
        <v>104</v>
      </c>
      <c r="I129" t="s">
        <v>152</v>
      </c>
      <c r="J129" t="s">
        <v>152</v>
      </c>
      <c r="K129" t="s">
        <v>152</v>
      </c>
      <c r="L129">
        <v>18</v>
      </c>
      <c r="M129">
        <v>100</v>
      </c>
      <c r="N129">
        <v>17.338999999999999</v>
      </c>
      <c r="O129">
        <v>103.86</v>
      </c>
    </row>
    <row r="130" spans="2:15" x14ac:dyDescent="0.25">
      <c r="B130" t="s">
        <v>257</v>
      </c>
      <c r="C130" t="s">
        <v>17</v>
      </c>
      <c r="D130">
        <v>3.3000000000000002E-2</v>
      </c>
      <c r="E130">
        <v>0.11</v>
      </c>
      <c r="F130">
        <v>1.0000000000000001E-5</v>
      </c>
      <c r="G130" t="s">
        <v>18</v>
      </c>
      <c r="H130" t="s">
        <v>104</v>
      </c>
      <c r="I130" t="s">
        <v>152</v>
      </c>
      <c r="J130" t="s">
        <v>152</v>
      </c>
      <c r="K130" t="s">
        <v>152</v>
      </c>
      <c r="L130">
        <v>18.221</v>
      </c>
      <c r="M130">
        <v>101.31</v>
      </c>
      <c r="N130">
        <v>18.218</v>
      </c>
      <c r="O130">
        <v>101.09</v>
      </c>
    </row>
    <row r="131" spans="2:15" x14ac:dyDescent="0.25">
      <c r="B131" t="s">
        <v>258</v>
      </c>
      <c r="C131" t="s">
        <v>17</v>
      </c>
      <c r="D131">
        <v>3.3000000000000002E-2</v>
      </c>
      <c r="E131">
        <v>0.11</v>
      </c>
      <c r="F131">
        <v>1E-4</v>
      </c>
      <c r="G131" t="s">
        <v>18</v>
      </c>
      <c r="H131" t="s">
        <v>104</v>
      </c>
      <c r="I131" t="s">
        <v>152</v>
      </c>
      <c r="J131" t="s">
        <v>152</v>
      </c>
      <c r="K131" t="s">
        <v>152</v>
      </c>
      <c r="L131">
        <v>60.259</v>
      </c>
      <c r="M131">
        <v>41.183</v>
      </c>
      <c r="N131">
        <v>60.259</v>
      </c>
      <c r="O131">
        <v>40.719000000000001</v>
      </c>
    </row>
    <row r="132" spans="2:15" x14ac:dyDescent="0.25">
      <c r="B132" t="s">
        <v>259</v>
      </c>
      <c r="C132" t="s">
        <v>17</v>
      </c>
      <c r="D132">
        <v>3.3000000000000002E-2</v>
      </c>
      <c r="E132">
        <v>0.11</v>
      </c>
      <c r="F132">
        <v>1E-3</v>
      </c>
      <c r="G132" t="s">
        <v>18</v>
      </c>
      <c r="H132" t="s">
        <v>104</v>
      </c>
      <c r="I132" t="s">
        <v>152</v>
      </c>
      <c r="J132" t="s">
        <v>152</v>
      </c>
      <c r="K132" t="s">
        <v>152</v>
      </c>
      <c r="L132">
        <v>580.23</v>
      </c>
      <c r="M132">
        <v>4.6417999999999999</v>
      </c>
      <c r="N132">
        <v>580.23</v>
      </c>
      <c r="O132">
        <v>4.4306999999999999</v>
      </c>
    </row>
    <row r="133" spans="2:15" x14ac:dyDescent="0.25">
      <c r="B133" t="s">
        <v>260</v>
      </c>
      <c r="C133" t="s">
        <v>17</v>
      </c>
      <c r="D133">
        <v>0.11</v>
      </c>
      <c r="E133">
        <v>0.33</v>
      </c>
      <c r="F133">
        <v>9.9999999999999995E-7</v>
      </c>
      <c r="G133" t="s">
        <v>18</v>
      </c>
      <c r="H133" t="s">
        <v>104</v>
      </c>
      <c r="I133" t="s">
        <v>152</v>
      </c>
      <c r="J133" t="s">
        <v>152</v>
      </c>
      <c r="K133" t="s">
        <v>152</v>
      </c>
      <c r="L133">
        <v>25</v>
      </c>
      <c r="M133">
        <v>300</v>
      </c>
      <c r="N133">
        <v>24.812000000000001</v>
      </c>
      <c r="O133">
        <v>296.87</v>
      </c>
    </row>
    <row r="134" spans="2:15" x14ac:dyDescent="0.25">
      <c r="B134" t="s">
        <v>261</v>
      </c>
      <c r="C134" t="s">
        <v>17</v>
      </c>
      <c r="D134">
        <v>0.11</v>
      </c>
      <c r="E134">
        <v>0.33</v>
      </c>
      <c r="F134">
        <v>1.0000000000000001E-5</v>
      </c>
      <c r="G134" t="s">
        <v>18</v>
      </c>
      <c r="H134" t="s">
        <v>104</v>
      </c>
      <c r="I134" t="s">
        <v>152</v>
      </c>
      <c r="J134" t="s">
        <v>152</v>
      </c>
      <c r="K134" t="s">
        <v>152</v>
      </c>
      <c r="L134">
        <v>25.358000000000001</v>
      </c>
      <c r="M134">
        <v>294.79000000000002</v>
      </c>
      <c r="N134">
        <v>25.35</v>
      </c>
      <c r="O134">
        <v>294.41000000000003</v>
      </c>
    </row>
    <row r="135" spans="2:15" x14ac:dyDescent="0.25">
      <c r="B135" t="s">
        <v>262</v>
      </c>
      <c r="C135" t="s">
        <v>17</v>
      </c>
      <c r="D135">
        <v>0.11</v>
      </c>
      <c r="E135">
        <v>0.33</v>
      </c>
      <c r="F135">
        <v>1E-4</v>
      </c>
      <c r="G135" t="s">
        <v>18</v>
      </c>
      <c r="H135" t="s">
        <v>104</v>
      </c>
      <c r="I135" t="s">
        <v>152</v>
      </c>
      <c r="J135" t="s">
        <v>152</v>
      </c>
      <c r="K135" t="s">
        <v>152</v>
      </c>
      <c r="L135">
        <v>61.466000000000001</v>
      </c>
      <c r="M135">
        <v>184.35000000000002</v>
      </c>
      <c r="N135">
        <v>61.46</v>
      </c>
      <c r="O135">
        <v>183.04999999999998</v>
      </c>
    </row>
    <row r="136" spans="2:15" x14ac:dyDescent="0.25">
      <c r="B136" t="s">
        <v>263</v>
      </c>
      <c r="C136" t="s">
        <v>17</v>
      </c>
      <c r="D136">
        <v>0.11</v>
      </c>
      <c r="E136">
        <v>0.33</v>
      </c>
      <c r="F136">
        <v>1E-3</v>
      </c>
      <c r="G136" t="s">
        <v>18</v>
      </c>
      <c r="H136" t="s">
        <v>104</v>
      </c>
      <c r="I136" t="s">
        <v>152</v>
      </c>
      <c r="J136" t="s">
        <v>152</v>
      </c>
      <c r="K136" t="s">
        <v>152</v>
      </c>
      <c r="L136">
        <v>580.25</v>
      </c>
      <c r="M136">
        <v>24.237000000000002</v>
      </c>
      <c r="N136">
        <v>580.25</v>
      </c>
      <c r="O136">
        <v>23.449000000000002</v>
      </c>
    </row>
    <row r="137" spans="2:15" x14ac:dyDescent="0.25">
      <c r="B137" t="s">
        <v>264</v>
      </c>
      <c r="C137" t="s">
        <v>17</v>
      </c>
      <c r="D137">
        <v>0.33</v>
      </c>
      <c r="E137">
        <v>1.1000000000000001</v>
      </c>
      <c r="F137">
        <v>1.0000000000000001E-5</v>
      </c>
      <c r="G137" t="s">
        <v>18</v>
      </c>
      <c r="H137" t="s">
        <v>104</v>
      </c>
      <c r="I137" t="s">
        <v>152</v>
      </c>
      <c r="J137" t="s">
        <v>152</v>
      </c>
      <c r="K137" t="s">
        <v>152</v>
      </c>
      <c r="L137">
        <v>28</v>
      </c>
      <c r="M137">
        <v>100</v>
      </c>
      <c r="N137">
        <v>23.826000000000001</v>
      </c>
      <c r="O137">
        <v>103.48</v>
      </c>
    </row>
    <row r="138" spans="2:15" x14ac:dyDescent="0.25">
      <c r="B138" t="s">
        <v>265</v>
      </c>
      <c r="C138" t="s">
        <v>17</v>
      </c>
      <c r="D138">
        <v>0.33</v>
      </c>
      <c r="E138">
        <v>1.1000000000000001</v>
      </c>
      <c r="F138">
        <v>1E-4</v>
      </c>
      <c r="G138" t="s">
        <v>18</v>
      </c>
      <c r="H138" t="s">
        <v>104</v>
      </c>
      <c r="I138" t="s">
        <v>152</v>
      </c>
      <c r="J138" t="s">
        <v>152</v>
      </c>
      <c r="K138" t="s">
        <v>152</v>
      </c>
      <c r="L138">
        <v>52.988</v>
      </c>
      <c r="M138">
        <v>87.716000000000008</v>
      </c>
      <c r="N138">
        <v>52.887</v>
      </c>
      <c r="O138">
        <v>87.614000000000004</v>
      </c>
    </row>
    <row r="139" spans="2:15" x14ac:dyDescent="0.25">
      <c r="B139" t="s">
        <v>266</v>
      </c>
      <c r="C139" t="s">
        <v>17</v>
      </c>
      <c r="D139">
        <v>0.33</v>
      </c>
      <c r="E139">
        <v>1.1000000000000001</v>
      </c>
      <c r="F139">
        <v>1E-3</v>
      </c>
      <c r="G139" t="s">
        <v>18</v>
      </c>
      <c r="H139" t="s">
        <v>104</v>
      </c>
      <c r="I139" t="s">
        <v>152</v>
      </c>
      <c r="J139" t="s">
        <v>152</v>
      </c>
      <c r="K139" t="s">
        <v>152</v>
      </c>
      <c r="L139">
        <v>577.21</v>
      </c>
      <c r="M139">
        <v>17.350999999999999</v>
      </c>
      <c r="N139">
        <v>577.20000000000005</v>
      </c>
      <c r="O139">
        <v>17.170999999999999</v>
      </c>
    </row>
    <row r="140" spans="2:15" x14ac:dyDescent="0.25">
      <c r="B140" t="s">
        <v>267</v>
      </c>
      <c r="C140" t="s">
        <v>17</v>
      </c>
      <c r="D140">
        <v>0.33</v>
      </c>
      <c r="E140">
        <v>1.1000000000000001</v>
      </c>
      <c r="F140">
        <v>0.01</v>
      </c>
      <c r="G140" t="s">
        <v>18</v>
      </c>
      <c r="H140" t="s">
        <v>104</v>
      </c>
      <c r="I140" t="s">
        <v>152</v>
      </c>
      <c r="J140" t="s">
        <v>152</v>
      </c>
      <c r="K140" t="s">
        <v>152</v>
      </c>
      <c r="L140">
        <v>5799.7000000000007</v>
      </c>
      <c r="M140">
        <v>1.8197000000000001</v>
      </c>
      <c r="N140">
        <v>5799.7000000000007</v>
      </c>
      <c r="O140">
        <v>1.7448999999999999</v>
      </c>
    </row>
    <row r="141" spans="2:15" x14ac:dyDescent="0.25">
      <c r="B141" t="s">
        <v>268</v>
      </c>
      <c r="C141" t="s">
        <v>17</v>
      </c>
      <c r="D141">
        <v>1.1000000000000001</v>
      </c>
      <c r="E141">
        <v>3.3</v>
      </c>
      <c r="F141">
        <v>1.0000000000000001E-5</v>
      </c>
      <c r="G141" t="s">
        <v>18</v>
      </c>
      <c r="H141" t="s">
        <v>105</v>
      </c>
      <c r="I141" t="s">
        <v>152</v>
      </c>
      <c r="J141" t="s">
        <v>152</v>
      </c>
      <c r="K141" t="s">
        <v>152</v>
      </c>
      <c r="L141">
        <v>0.25</v>
      </c>
      <c r="M141">
        <v>0.1</v>
      </c>
      <c r="N141">
        <v>0.23105000000000001</v>
      </c>
      <c r="O141">
        <v>0.10391</v>
      </c>
    </row>
    <row r="142" spans="2:15" x14ac:dyDescent="0.25">
      <c r="B142" t="s">
        <v>269</v>
      </c>
      <c r="C142" t="s">
        <v>17</v>
      </c>
      <c r="D142">
        <v>1.1000000000000001</v>
      </c>
      <c r="E142">
        <v>3.3</v>
      </c>
      <c r="F142">
        <v>1E-4</v>
      </c>
      <c r="G142" t="s">
        <v>18</v>
      </c>
      <c r="H142" t="s">
        <v>105</v>
      </c>
      <c r="I142" t="s">
        <v>152</v>
      </c>
      <c r="J142" t="s">
        <v>152</v>
      </c>
      <c r="K142" t="s">
        <v>152</v>
      </c>
      <c r="L142">
        <v>0.25</v>
      </c>
      <c r="M142">
        <v>0.10308</v>
      </c>
      <c r="N142">
        <v>0.23681000000000002</v>
      </c>
      <c r="O142">
        <v>0.10304000000000001</v>
      </c>
    </row>
    <row r="143" spans="2:15" x14ac:dyDescent="0.25">
      <c r="B143" t="s">
        <v>270</v>
      </c>
      <c r="C143" t="s">
        <v>17</v>
      </c>
      <c r="D143">
        <v>1.1000000000000001</v>
      </c>
      <c r="E143">
        <v>3.3</v>
      </c>
      <c r="F143">
        <v>1E-3</v>
      </c>
      <c r="G143" t="s">
        <v>18</v>
      </c>
      <c r="H143" t="s">
        <v>105</v>
      </c>
      <c r="I143" t="s">
        <v>152</v>
      </c>
      <c r="J143" t="s">
        <v>152</v>
      </c>
      <c r="K143" t="s">
        <v>152</v>
      </c>
      <c r="L143">
        <v>0.60499999999999998</v>
      </c>
      <c r="M143">
        <v>6.4274999999999999E-2</v>
      </c>
      <c r="N143">
        <v>0.60453999999999997</v>
      </c>
      <c r="O143">
        <v>6.4065999999999998E-2</v>
      </c>
    </row>
    <row r="144" spans="2:15" x14ac:dyDescent="0.25">
      <c r="B144" t="s">
        <v>271</v>
      </c>
      <c r="C144" t="s">
        <v>17</v>
      </c>
      <c r="D144">
        <v>1.1000000000000001</v>
      </c>
      <c r="E144">
        <v>3.3</v>
      </c>
      <c r="F144">
        <v>0.01</v>
      </c>
      <c r="G144" t="s">
        <v>18</v>
      </c>
      <c r="H144" t="s">
        <v>105</v>
      </c>
      <c r="I144" t="s">
        <v>152</v>
      </c>
      <c r="J144" t="s">
        <v>152</v>
      </c>
      <c r="K144" t="s">
        <v>152</v>
      </c>
      <c r="L144">
        <v>5.8014000000000001</v>
      </c>
      <c r="M144">
        <v>8.3540000000000003E-3</v>
      </c>
      <c r="N144">
        <v>5.8012999999999995</v>
      </c>
      <c r="O144">
        <v>8.2071999999999996E-3</v>
      </c>
    </row>
    <row r="145" spans="2:15" x14ac:dyDescent="0.25">
      <c r="B145" t="s">
        <v>272</v>
      </c>
      <c r="C145" t="s">
        <v>17</v>
      </c>
      <c r="D145">
        <v>3.3</v>
      </c>
      <c r="E145">
        <v>11</v>
      </c>
      <c r="F145">
        <v>1E-4</v>
      </c>
      <c r="G145" t="s">
        <v>18</v>
      </c>
      <c r="H145" t="s">
        <v>105</v>
      </c>
      <c r="I145" t="s">
        <v>152</v>
      </c>
      <c r="J145" t="s">
        <v>152</v>
      </c>
      <c r="K145" t="s">
        <v>152</v>
      </c>
      <c r="L145">
        <v>0.17</v>
      </c>
      <c r="M145">
        <v>0.1</v>
      </c>
      <c r="N145">
        <v>0.12477000000000001</v>
      </c>
      <c r="O145">
        <v>0.10332</v>
      </c>
    </row>
    <row r="146" spans="2:15" x14ac:dyDescent="0.25">
      <c r="B146" t="s">
        <v>273</v>
      </c>
      <c r="C146" t="s">
        <v>17</v>
      </c>
      <c r="D146">
        <v>3.3</v>
      </c>
      <c r="E146">
        <v>11</v>
      </c>
      <c r="F146">
        <v>1E-3</v>
      </c>
      <c r="G146" t="s">
        <v>18</v>
      </c>
      <c r="H146" t="s">
        <v>105</v>
      </c>
      <c r="I146" t="s">
        <v>152</v>
      </c>
      <c r="J146" t="s">
        <v>152</v>
      </c>
      <c r="K146" t="s">
        <v>152</v>
      </c>
      <c r="L146">
        <v>0.46565000000000001</v>
      </c>
      <c r="M146">
        <v>8.3936999999999998E-2</v>
      </c>
      <c r="N146">
        <v>0.46492</v>
      </c>
      <c r="O146">
        <v>8.3830000000000002E-2</v>
      </c>
    </row>
    <row r="147" spans="2:15" x14ac:dyDescent="0.25">
      <c r="B147" t="s">
        <v>274</v>
      </c>
      <c r="C147" t="s">
        <v>17</v>
      </c>
      <c r="D147">
        <v>3.3</v>
      </c>
      <c r="E147">
        <v>11</v>
      </c>
      <c r="F147">
        <v>0.01</v>
      </c>
      <c r="G147" t="s">
        <v>18</v>
      </c>
      <c r="H147" t="s">
        <v>105</v>
      </c>
      <c r="I147" t="s">
        <v>152</v>
      </c>
      <c r="J147" t="s">
        <v>152</v>
      </c>
      <c r="K147" t="s">
        <v>152</v>
      </c>
      <c r="L147">
        <v>5.7683</v>
      </c>
      <c r="M147">
        <v>1.5342E-2</v>
      </c>
      <c r="N147">
        <v>5.7683</v>
      </c>
      <c r="O147">
        <v>1.5181999999999999E-2</v>
      </c>
    </row>
    <row r="148" spans="2:15" x14ac:dyDescent="0.25">
      <c r="B148" t="s">
        <v>275</v>
      </c>
      <c r="C148" t="s">
        <v>17</v>
      </c>
      <c r="D148">
        <v>3.3</v>
      </c>
      <c r="E148">
        <v>11</v>
      </c>
      <c r="F148">
        <v>0.1</v>
      </c>
      <c r="G148" t="s">
        <v>18</v>
      </c>
      <c r="H148" t="s">
        <v>105</v>
      </c>
      <c r="I148" t="s">
        <v>152</v>
      </c>
      <c r="J148" t="s">
        <v>152</v>
      </c>
      <c r="K148" t="s">
        <v>152</v>
      </c>
      <c r="L148">
        <v>57.997</v>
      </c>
      <c r="M148">
        <v>1.6041E-3</v>
      </c>
      <c r="N148">
        <v>57.997</v>
      </c>
      <c r="O148">
        <v>1.5380999999999999E-3</v>
      </c>
    </row>
    <row r="149" spans="2:15" x14ac:dyDescent="0.25">
      <c r="B149" t="s">
        <v>276</v>
      </c>
      <c r="C149" t="s">
        <v>17</v>
      </c>
      <c r="D149">
        <v>11</v>
      </c>
      <c r="E149">
        <v>33</v>
      </c>
      <c r="F149">
        <v>1E-4</v>
      </c>
      <c r="G149" t="s">
        <v>18</v>
      </c>
      <c r="H149" t="s">
        <v>105</v>
      </c>
      <c r="I149" t="s">
        <v>152</v>
      </c>
      <c r="J149" t="s">
        <v>152</v>
      </c>
      <c r="K149" t="s">
        <v>152</v>
      </c>
      <c r="L149">
        <v>1.3</v>
      </c>
      <c r="M149">
        <v>0.1</v>
      </c>
      <c r="N149">
        <v>1.1565000000000001</v>
      </c>
      <c r="O149">
        <v>0.10389</v>
      </c>
    </row>
    <row r="150" spans="2:15" x14ac:dyDescent="0.25">
      <c r="B150" t="s">
        <v>277</v>
      </c>
      <c r="C150" t="s">
        <v>17</v>
      </c>
      <c r="D150">
        <v>11</v>
      </c>
      <c r="E150">
        <v>33</v>
      </c>
      <c r="F150">
        <v>1E-3</v>
      </c>
      <c r="G150" t="s">
        <v>18</v>
      </c>
      <c r="H150" t="s">
        <v>105</v>
      </c>
      <c r="I150" t="s">
        <v>152</v>
      </c>
      <c r="J150" t="s">
        <v>152</v>
      </c>
      <c r="K150" t="s">
        <v>152</v>
      </c>
      <c r="L150">
        <v>1.3</v>
      </c>
      <c r="M150">
        <v>0.1023</v>
      </c>
      <c r="N150">
        <v>1.2456</v>
      </c>
      <c r="O150">
        <v>0.10229000000000001</v>
      </c>
    </row>
    <row r="151" spans="2:15" x14ac:dyDescent="0.25">
      <c r="B151" t="s">
        <v>278</v>
      </c>
      <c r="C151" t="s">
        <v>17</v>
      </c>
      <c r="D151">
        <v>11</v>
      </c>
      <c r="E151">
        <v>33</v>
      </c>
      <c r="F151">
        <v>0.01</v>
      </c>
      <c r="G151" t="s">
        <v>18</v>
      </c>
      <c r="H151" t="s">
        <v>105</v>
      </c>
      <c r="I151" t="s">
        <v>152</v>
      </c>
      <c r="J151" t="s">
        <v>152</v>
      </c>
      <c r="K151" t="s">
        <v>152</v>
      </c>
      <c r="L151">
        <v>5.6627000000000001</v>
      </c>
      <c r="M151">
        <v>5.2539000000000002E-2</v>
      </c>
      <c r="N151">
        <v>5.6617999999999995</v>
      </c>
      <c r="O151">
        <v>5.2464999999999998E-2</v>
      </c>
    </row>
    <row r="152" spans="2:15" x14ac:dyDescent="0.25">
      <c r="B152" t="s">
        <v>279</v>
      </c>
      <c r="C152" t="s">
        <v>17</v>
      </c>
      <c r="D152">
        <v>11</v>
      </c>
      <c r="E152">
        <v>33</v>
      </c>
      <c r="F152">
        <v>0.1</v>
      </c>
      <c r="G152" t="s">
        <v>18</v>
      </c>
      <c r="H152" t="s">
        <v>105</v>
      </c>
      <c r="I152" t="s">
        <v>152</v>
      </c>
      <c r="J152" t="s">
        <v>152</v>
      </c>
      <c r="K152" t="s">
        <v>152</v>
      </c>
      <c r="L152">
        <v>57.977999999999994</v>
      </c>
      <c r="M152">
        <v>6.1973000000000002E-3</v>
      </c>
      <c r="N152">
        <v>57.977999999999994</v>
      </c>
      <c r="O152">
        <v>6.1535000000000001E-3</v>
      </c>
    </row>
    <row r="153" spans="2:15" x14ac:dyDescent="0.25">
      <c r="B153" t="s">
        <v>280</v>
      </c>
      <c r="C153" t="s">
        <v>17</v>
      </c>
      <c r="D153">
        <v>33</v>
      </c>
      <c r="E153">
        <v>110</v>
      </c>
      <c r="F153">
        <v>1E-3</v>
      </c>
      <c r="G153" t="s">
        <v>18</v>
      </c>
      <c r="H153" t="s">
        <v>105</v>
      </c>
      <c r="I153" t="s">
        <v>152</v>
      </c>
      <c r="J153" t="s">
        <v>152</v>
      </c>
      <c r="K153" t="s">
        <v>152</v>
      </c>
      <c r="L153">
        <v>1.3</v>
      </c>
      <c r="M153">
        <v>0.13</v>
      </c>
      <c r="N153">
        <v>1.2349000000000001</v>
      </c>
      <c r="O153">
        <v>0.12648999999999999</v>
      </c>
    </row>
    <row r="154" spans="2:15" x14ac:dyDescent="0.25">
      <c r="B154" t="s">
        <v>281</v>
      </c>
      <c r="C154" t="s">
        <v>17</v>
      </c>
      <c r="D154">
        <v>33</v>
      </c>
      <c r="E154">
        <v>110</v>
      </c>
      <c r="F154">
        <v>0.01</v>
      </c>
      <c r="G154" t="s">
        <v>18</v>
      </c>
      <c r="H154" t="s">
        <v>105</v>
      </c>
      <c r="I154" t="s">
        <v>152</v>
      </c>
      <c r="J154" t="s">
        <v>152</v>
      </c>
      <c r="K154" t="s">
        <v>152</v>
      </c>
      <c r="L154">
        <v>4.3545999999999996</v>
      </c>
      <c r="M154">
        <v>0.10789</v>
      </c>
      <c r="N154">
        <v>4.3517000000000001</v>
      </c>
      <c r="O154">
        <v>0.10781</v>
      </c>
    </row>
    <row r="155" spans="2:15" x14ac:dyDescent="0.25">
      <c r="B155" t="s">
        <v>282</v>
      </c>
      <c r="C155" t="s">
        <v>17</v>
      </c>
      <c r="D155">
        <v>33</v>
      </c>
      <c r="E155">
        <v>110</v>
      </c>
      <c r="F155">
        <v>0.1</v>
      </c>
      <c r="G155" t="s">
        <v>18</v>
      </c>
      <c r="H155" t="s">
        <v>105</v>
      </c>
      <c r="I155" t="s">
        <v>152</v>
      </c>
      <c r="J155" t="s">
        <v>152</v>
      </c>
      <c r="K155" t="s">
        <v>152</v>
      </c>
      <c r="L155">
        <v>57.521999999999998</v>
      </c>
      <c r="M155">
        <v>2.2123E-2</v>
      </c>
      <c r="N155">
        <v>57.522999999999996</v>
      </c>
      <c r="O155">
        <v>2.2002000000000001E-2</v>
      </c>
    </row>
    <row r="156" spans="2:15" x14ac:dyDescent="0.25">
      <c r="B156" t="s">
        <v>283</v>
      </c>
      <c r="C156" t="s">
        <v>17</v>
      </c>
      <c r="D156">
        <v>33</v>
      </c>
      <c r="E156">
        <v>110</v>
      </c>
      <c r="F156">
        <v>1</v>
      </c>
      <c r="G156" t="s">
        <v>18</v>
      </c>
      <c r="H156" t="s">
        <v>105</v>
      </c>
      <c r="I156" t="s">
        <v>152</v>
      </c>
      <c r="J156" t="s">
        <v>152</v>
      </c>
      <c r="K156" t="s">
        <v>152</v>
      </c>
      <c r="L156">
        <v>579.95000000000005</v>
      </c>
      <c r="M156">
        <v>2.2918999999999999E-3</v>
      </c>
      <c r="N156">
        <v>579.95000000000005</v>
      </c>
      <c r="O156">
        <v>2.2412999999999999E-3</v>
      </c>
    </row>
    <row r="157" spans="2:15" x14ac:dyDescent="0.25">
      <c r="B157" t="s">
        <v>284</v>
      </c>
      <c r="C157" t="s">
        <v>17</v>
      </c>
      <c r="D157">
        <v>110</v>
      </c>
      <c r="E157">
        <v>330</v>
      </c>
      <c r="F157">
        <v>1E-3</v>
      </c>
      <c r="G157" t="s">
        <v>18</v>
      </c>
      <c r="H157" t="s">
        <v>105</v>
      </c>
      <c r="I157" t="s">
        <v>152</v>
      </c>
      <c r="J157" t="s">
        <v>152</v>
      </c>
      <c r="K157" t="s">
        <v>152</v>
      </c>
      <c r="L157">
        <v>12</v>
      </c>
      <c r="M157">
        <v>0.14000000000000001</v>
      </c>
      <c r="N157">
        <v>11.564</v>
      </c>
      <c r="O157">
        <v>0.13852999999999999</v>
      </c>
    </row>
    <row r="158" spans="2:15" x14ac:dyDescent="0.25">
      <c r="B158" t="s">
        <v>285</v>
      </c>
      <c r="C158" t="s">
        <v>17</v>
      </c>
      <c r="D158">
        <v>110</v>
      </c>
      <c r="E158">
        <v>330</v>
      </c>
      <c r="F158">
        <v>0.01</v>
      </c>
      <c r="G158" t="s">
        <v>18</v>
      </c>
      <c r="H158" t="s">
        <v>105</v>
      </c>
      <c r="I158" t="s">
        <v>152</v>
      </c>
      <c r="J158" t="s">
        <v>152</v>
      </c>
      <c r="K158" t="s">
        <v>152</v>
      </c>
      <c r="L158">
        <v>12.344999999999999</v>
      </c>
      <c r="M158">
        <v>0.13708000000000001</v>
      </c>
      <c r="N158">
        <v>12.34</v>
      </c>
      <c r="O158">
        <v>0.13705999999999999</v>
      </c>
    </row>
    <row r="159" spans="2:15" x14ac:dyDescent="0.25">
      <c r="B159" t="s">
        <v>286</v>
      </c>
      <c r="C159" t="s">
        <v>17</v>
      </c>
      <c r="D159">
        <v>110</v>
      </c>
      <c r="E159">
        <v>330</v>
      </c>
      <c r="F159">
        <v>0.1</v>
      </c>
      <c r="G159" t="s">
        <v>18</v>
      </c>
      <c r="H159" t="s">
        <v>105</v>
      </c>
      <c r="I159" t="s">
        <v>152</v>
      </c>
      <c r="J159" t="s">
        <v>152</v>
      </c>
      <c r="K159" t="s">
        <v>152</v>
      </c>
      <c r="L159">
        <v>55.082000000000001</v>
      </c>
      <c r="M159">
        <v>8.0187999999999995E-2</v>
      </c>
      <c r="N159">
        <v>55.079000000000001</v>
      </c>
      <c r="O159">
        <v>8.0107999999999999E-2</v>
      </c>
    </row>
    <row r="160" spans="2:15" x14ac:dyDescent="0.25">
      <c r="B160" t="s">
        <v>287</v>
      </c>
      <c r="C160" t="s">
        <v>17</v>
      </c>
      <c r="D160">
        <v>110</v>
      </c>
      <c r="E160">
        <v>330</v>
      </c>
      <c r="F160">
        <v>1</v>
      </c>
      <c r="G160" t="s">
        <v>18</v>
      </c>
      <c r="H160" t="s">
        <v>105</v>
      </c>
      <c r="I160" t="s">
        <v>152</v>
      </c>
      <c r="J160" t="s">
        <v>152</v>
      </c>
      <c r="K160" t="s">
        <v>152</v>
      </c>
      <c r="L160">
        <v>579.52</v>
      </c>
      <c r="M160">
        <v>1.0063000000000001E-2</v>
      </c>
      <c r="N160">
        <v>579.52</v>
      </c>
      <c r="O160">
        <v>1.0012E-2</v>
      </c>
    </row>
    <row r="161" spans="2:15" x14ac:dyDescent="0.25">
      <c r="B161" t="s">
        <v>288</v>
      </c>
      <c r="C161" t="s">
        <v>17</v>
      </c>
      <c r="D161">
        <v>330</v>
      </c>
      <c r="E161">
        <v>1100</v>
      </c>
      <c r="F161">
        <v>0.01</v>
      </c>
      <c r="G161" t="s">
        <v>18</v>
      </c>
      <c r="H161" t="s">
        <v>105</v>
      </c>
      <c r="I161" t="s">
        <v>152</v>
      </c>
      <c r="J161" t="s">
        <v>152</v>
      </c>
      <c r="K161" t="s">
        <v>152</v>
      </c>
      <c r="L161">
        <v>16</v>
      </c>
      <c r="M161">
        <v>0.17</v>
      </c>
      <c r="N161">
        <v>12.172000000000001</v>
      </c>
      <c r="O161">
        <v>0.17279</v>
      </c>
    </row>
    <row r="162" spans="2:15" x14ac:dyDescent="0.25">
      <c r="B162" t="s">
        <v>289</v>
      </c>
      <c r="C162" t="s">
        <v>17</v>
      </c>
      <c r="D162">
        <v>330</v>
      </c>
      <c r="E162">
        <v>1100</v>
      </c>
      <c r="F162">
        <v>0.1</v>
      </c>
      <c r="G162" t="s">
        <v>18</v>
      </c>
      <c r="H162" t="s">
        <v>105</v>
      </c>
      <c r="I162" t="s">
        <v>152</v>
      </c>
      <c r="J162" t="s">
        <v>152</v>
      </c>
      <c r="K162" t="s">
        <v>152</v>
      </c>
      <c r="L162">
        <v>38.622</v>
      </c>
      <c r="M162">
        <v>0.15614</v>
      </c>
      <c r="N162">
        <v>38.58</v>
      </c>
      <c r="O162">
        <v>0.15612000000000001</v>
      </c>
    </row>
    <row r="163" spans="2:15" x14ac:dyDescent="0.25">
      <c r="B163" t="s">
        <v>290</v>
      </c>
      <c r="C163" t="s">
        <v>17</v>
      </c>
      <c r="D163">
        <v>330</v>
      </c>
      <c r="E163">
        <v>1100</v>
      </c>
      <c r="F163">
        <v>1</v>
      </c>
      <c r="G163" t="s">
        <v>18</v>
      </c>
      <c r="H163" t="s">
        <v>105</v>
      </c>
      <c r="I163" t="s">
        <v>152</v>
      </c>
      <c r="J163" t="s">
        <v>152</v>
      </c>
      <c r="K163" t="s">
        <v>152</v>
      </c>
      <c r="L163">
        <v>571.16999999999996</v>
      </c>
      <c r="M163">
        <v>3.9215E-2</v>
      </c>
      <c r="N163">
        <v>571.16999999999996</v>
      </c>
      <c r="O163">
        <v>3.9139E-2</v>
      </c>
    </row>
    <row r="164" spans="2:15" x14ac:dyDescent="0.25">
      <c r="B164" t="s">
        <v>291</v>
      </c>
      <c r="C164" t="s">
        <v>17</v>
      </c>
      <c r="D164">
        <v>330</v>
      </c>
      <c r="E164">
        <v>1100</v>
      </c>
      <c r="F164">
        <v>10</v>
      </c>
      <c r="G164" t="s">
        <v>18</v>
      </c>
      <c r="H164" t="s">
        <v>105</v>
      </c>
      <c r="I164" t="s">
        <v>152</v>
      </c>
      <c r="J164" t="s">
        <v>152</v>
      </c>
      <c r="K164" t="s">
        <v>152</v>
      </c>
      <c r="L164">
        <v>5799.1</v>
      </c>
      <c r="M164">
        <v>4.0747999999999999E-3</v>
      </c>
      <c r="N164">
        <v>5799.1</v>
      </c>
      <c r="O164">
        <v>4.0417999999999999E-3</v>
      </c>
    </row>
    <row r="165" spans="2:15" x14ac:dyDescent="0.25">
      <c r="B165" t="s">
        <v>292</v>
      </c>
      <c r="C165" t="s">
        <v>17</v>
      </c>
      <c r="D165">
        <v>1100</v>
      </c>
      <c r="E165">
        <v>3300</v>
      </c>
      <c r="F165">
        <v>0.01</v>
      </c>
      <c r="G165" t="s">
        <v>18</v>
      </c>
      <c r="H165" t="s">
        <v>106</v>
      </c>
      <c r="I165" t="s">
        <v>152</v>
      </c>
      <c r="J165" t="s">
        <v>152</v>
      </c>
      <c r="K165" t="s">
        <v>152</v>
      </c>
      <c r="L165">
        <v>0.19</v>
      </c>
      <c r="M165">
        <v>1.7000000000000001E-4</v>
      </c>
      <c r="N165">
        <v>0.17333000000000001</v>
      </c>
      <c r="O165">
        <v>1.7317999999999999E-4</v>
      </c>
    </row>
    <row r="166" spans="2:15" x14ac:dyDescent="0.25">
      <c r="B166" t="s">
        <v>293</v>
      </c>
      <c r="C166" t="s">
        <v>17</v>
      </c>
      <c r="D166">
        <v>1100</v>
      </c>
      <c r="E166">
        <v>3300</v>
      </c>
      <c r="F166">
        <v>0.1</v>
      </c>
      <c r="G166" t="s">
        <v>18</v>
      </c>
      <c r="H166" t="s">
        <v>106</v>
      </c>
      <c r="I166" t="s">
        <v>152</v>
      </c>
      <c r="J166" t="s">
        <v>152</v>
      </c>
      <c r="K166" t="s">
        <v>152</v>
      </c>
      <c r="L166">
        <v>0.19</v>
      </c>
      <c r="M166">
        <v>1.7216000000000001E-4</v>
      </c>
      <c r="N166">
        <v>0.17904</v>
      </c>
      <c r="O166">
        <v>1.7213000000000002E-4</v>
      </c>
    </row>
    <row r="167" spans="2:15" x14ac:dyDescent="0.25">
      <c r="B167" t="s">
        <v>294</v>
      </c>
      <c r="C167" t="s">
        <v>17</v>
      </c>
      <c r="D167">
        <v>1100</v>
      </c>
      <c r="E167">
        <v>3300</v>
      </c>
      <c r="F167">
        <v>1</v>
      </c>
      <c r="G167" t="s">
        <v>18</v>
      </c>
      <c r="H167" t="s">
        <v>106</v>
      </c>
      <c r="I167" t="s">
        <v>152</v>
      </c>
      <c r="J167" t="s">
        <v>152</v>
      </c>
      <c r="K167" t="s">
        <v>152</v>
      </c>
      <c r="L167">
        <v>0.55511999999999995</v>
      </c>
      <c r="M167">
        <v>1.1804000000000002E-4</v>
      </c>
      <c r="N167">
        <v>0.55496000000000001</v>
      </c>
      <c r="O167">
        <v>1.1789E-4</v>
      </c>
    </row>
    <row r="168" spans="2:15" x14ac:dyDescent="0.25">
      <c r="B168" t="s">
        <v>295</v>
      </c>
      <c r="C168" t="s">
        <v>17</v>
      </c>
      <c r="D168">
        <v>1100</v>
      </c>
      <c r="E168">
        <v>3300</v>
      </c>
      <c r="F168">
        <v>10</v>
      </c>
      <c r="G168" t="s">
        <v>18</v>
      </c>
      <c r="H168" t="s">
        <v>106</v>
      </c>
      <c r="I168" t="s">
        <v>152</v>
      </c>
      <c r="J168" t="s">
        <v>152</v>
      </c>
      <c r="K168" t="s">
        <v>152</v>
      </c>
      <c r="L168">
        <v>5.7932999999999995</v>
      </c>
      <c r="M168">
        <v>1.6589E-5</v>
      </c>
      <c r="N168">
        <v>5.7932999999999995</v>
      </c>
      <c r="O168">
        <v>1.6467999999999999E-5</v>
      </c>
    </row>
    <row r="169" spans="2:15" x14ac:dyDescent="0.25">
      <c r="B169" t="s">
        <v>296</v>
      </c>
      <c r="C169" t="s">
        <v>17</v>
      </c>
      <c r="D169">
        <v>3300</v>
      </c>
      <c r="E169">
        <v>11000</v>
      </c>
      <c r="F169">
        <v>0.1</v>
      </c>
      <c r="G169" t="s">
        <v>18</v>
      </c>
      <c r="H169" t="s">
        <v>106</v>
      </c>
      <c r="I169" t="s">
        <v>152</v>
      </c>
      <c r="J169" t="s">
        <v>152</v>
      </c>
      <c r="K169" t="s">
        <v>152</v>
      </c>
      <c r="L169">
        <v>0.33</v>
      </c>
      <c r="M169">
        <v>6.8999999999999997E-4</v>
      </c>
      <c r="N169">
        <v>0.29035</v>
      </c>
      <c r="O169">
        <v>6.9271000000000003E-4</v>
      </c>
    </row>
    <row r="170" spans="2:15" x14ac:dyDescent="0.25">
      <c r="B170" t="s">
        <v>297</v>
      </c>
      <c r="C170" t="s">
        <v>17</v>
      </c>
      <c r="D170">
        <v>3300</v>
      </c>
      <c r="E170">
        <v>11000</v>
      </c>
      <c r="F170">
        <v>1</v>
      </c>
      <c r="G170" t="s">
        <v>18</v>
      </c>
      <c r="H170" t="s">
        <v>106</v>
      </c>
      <c r="I170" t="s">
        <v>152</v>
      </c>
      <c r="J170" t="s">
        <v>152</v>
      </c>
      <c r="K170" t="s">
        <v>152</v>
      </c>
      <c r="L170">
        <v>0.37290000000000001</v>
      </c>
      <c r="M170">
        <v>6.8714000000000004E-4</v>
      </c>
      <c r="N170">
        <v>0.37261</v>
      </c>
      <c r="O170">
        <v>6.8714000000000004E-4</v>
      </c>
    </row>
    <row r="171" spans="2:15" x14ac:dyDescent="0.25">
      <c r="B171" t="s">
        <v>298</v>
      </c>
      <c r="C171" t="s">
        <v>17</v>
      </c>
      <c r="D171">
        <v>3300</v>
      </c>
      <c r="E171">
        <v>11000</v>
      </c>
      <c r="F171">
        <v>10</v>
      </c>
      <c r="G171" t="s">
        <v>18</v>
      </c>
      <c r="H171" t="s">
        <v>106</v>
      </c>
      <c r="I171" t="s">
        <v>152</v>
      </c>
      <c r="J171" t="s">
        <v>152</v>
      </c>
      <c r="K171" t="s">
        <v>152</v>
      </c>
      <c r="L171">
        <v>4.8625999999999996</v>
      </c>
      <c r="M171">
        <v>4.4971000000000003E-4</v>
      </c>
      <c r="N171">
        <v>4.8624000000000001</v>
      </c>
      <c r="O171">
        <v>4.4965000000000001E-4</v>
      </c>
    </row>
    <row r="172" spans="2:15" x14ac:dyDescent="0.25">
      <c r="B172" t="s">
        <v>299</v>
      </c>
      <c r="C172" t="s">
        <v>17</v>
      </c>
      <c r="D172">
        <v>3300</v>
      </c>
      <c r="E172">
        <v>11000</v>
      </c>
      <c r="F172">
        <v>100</v>
      </c>
      <c r="G172" t="s">
        <v>18</v>
      </c>
      <c r="H172" t="s">
        <v>106</v>
      </c>
      <c r="I172" t="s">
        <v>152</v>
      </c>
      <c r="J172" t="s">
        <v>152</v>
      </c>
      <c r="K172" t="s">
        <v>152</v>
      </c>
      <c r="L172">
        <v>57.851999999999997</v>
      </c>
      <c r="M172">
        <v>6.2354000000000006E-5</v>
      </c>
      <c r="N172">
        <v>57.851999999999997</v>
      </c>
      <c r="O172">
        <v>6.2302000000000001E-5</v>
      </c>
    </row>
    <row r="173" spans="2:15" x14ac:dyDescent="0.25">
      <c r="B173" t="s">
        <v>300</v>
      </c>
      <c r="C173" t="s">
        <v>17</v>
      </c>
      <c r="D173">
        <v>11000</v>
      </c>
      <c r="E173">
        <v>33000</v>
      </c>
      <c r="F173">
        <v>0.1</v>
      </c>
      <c r="G173" t="s">
        <v>18</v>
      </c>
      <c r="H173" t="s">
        <v>106</v>
      </c>
      <c r="I173" t="s">
        <v>152</v>
      </c>
      <c r="J173" t="s">
        <v>152</v>
      </c>
      <c r="K173" t="s">
        <v>152</v>
      </c>
      <c r="L173">
        <v>2.9</v>
      </c>
      <c r="M173">
        <v>1.1999999999999999E-3</v>
      </c>
      <c r="N173">
        <v>2.887</v>
      </c>
      <c r="O173">
        <v>1.1547E-3</v>
      </c>
    </row>
    <row r="174" spans="2:15" x14ac:dyDescent="0.25">
      <c r="B174" t="s">
        <v>301</v>
      </c>
      <c r="C174" t="s">
        <v>17</v>
      </c>
      <c r="D174">
        <v>11000</v>
      </c>
      <c r="E174">
        <v>33000</v>
      </c>
      <c r="F174">
        <v>1</v>
      </c>
      <c r="G174" t="s">
        <v>18</v>
      </c>
      <c r="H174" t="s">
        <v>106</v>
      </c>
      <c r="I174" t="s">
        <v>152</v>
      </c>
      <c r="J174" t="s">
        <v>152</v>
      </c>
      <c r="K174" t="s">
        <v>152</v>
      </c>
      <c r="L174">
        <v>2.9012000000000002</v>
      </c>
      <c r="M174">
        <v>1.1544000000000001E-3</v>
      </c>
      <c r="N174">
        <v>2.9010000000000002</v>
      </c>
      <c r="O174">
        <v>1.1544000000000001E-3</v>
      </c>
    </row>
    <row r="175" spans="2:15" x14ac:dyDescent="0.25">
      <c r="B175" t="s">
        <v>107</v>
      </c>
      <c r="C175" t="s">
        <v>17</v>
      </c>
      <c r="D175">
        <v>11000</v>
      </c>
      <c r="E175">
        <v>33000</v>
      </c>
      <c r="F175">
        <v>10</v>
      </c>
      <c r="G175" t="s">
        <v>18</v>
      </c>
      <c r="H175" t="s">
        <v>106</v>
      </c>
      <c r="I175" t="s">
        <v>152</v>
      </c>
      <c r="J175" t="s">
        <v>152</v>
      </c>
      <c r="K175" t="s">
        <v>152</v>
      </c>
      <c r="L175">
        <v>4.2496999999999998</v>
      </c>
      <c r="M175">
        <v>1.1257999999999999E-3</v>
      </c>
      <c r="N175">
        <v>4.2488000000000001</v>
      </c>
      <c r="O175">
        <v>1.1257999999999999E-3</v>
      </c>
    </row>
    <row r="176" spans="2:15" x14ac:dyDescent="0.25">
      <c r="B176" t="s">
        <v>302</v>
      </c>
      <c r="C176" t="s">
        <v>17</v>
      </c>
      <c r="D176">
        <v>11000</v>
      </c>
      <c r="E176">
        <v>33000</v>
      </c>
      <c r="F176">
        <v>100</v>
      </c>
      <c r="G176" t="s">
        <v>18</v>
      </c>
      <c r="H176" t="s">
        <v>106</v>
      </c>
      <c r="I176" t="s">
        <v>152</v>
      </c>
      <c r="J176" t="s">
        <v>152</v>
      </c>
      <c r="K176" t="s">
        <v>152</v>
      </c>
      <c r="L176">
        <v>54.576000000000001</v>
      </c>
      <c r="M176">
        <v>4.9848000000000004E-4</v>
      </c>
      <c r="N176">
        <v>54.576000000000001</v>
      </c>
      <c r="O176">
        <v>4.9841999999999996E-4</v>
      </c>
    </row>
    <row r="177" spans="2:15" x14ac:dyDescent="0.25">
      <c r="B177" t="s">
        <v>303</v>
      </c>
      <c r="C177" t="s">
        <v>17</v>
      </c>
      <c r="D177">
        <v>33000</v>
      </c>
      <c r="E177">
        <v>110000</v>
      </c>
      <c r="F177">
        <v>1</v>
      </c>
      <c r="G177" t="s">
        <v>18</v>
      </c>
      <c r="H177" t="s">
        <v>106</v>
      </c>
      <c r="I177" t="s">
        <v>152</v>
      </c>
      <c r="J177" t="s">
        <v>152</v>
      </c>
      <c r="K177" t="s">
        <v>152</v>
      </c>
      <c r="L177">
        <v>3.5</v>
      </c>
      <c r="M177">
        <v>5.7999999999999996E-3</v>
      </c>
      <c r="N177">
        <v>3.4659</v>
      </c>
      <c r="O177">
        <v>5.7735E-3</v>
      </c>
    </row>
    <row r="178" spans="2:15" x14ac:dyDescent="0.25">
      <c r="B178" t="s">
        <v>304</v>
      </c>
      <c r="C178" t="s">
        <v>17</v>
      </c>
      <c r="D178">
        <v>33000</v>
      </c>
      <c r="E178">
        <v>110000</v>
      </c>
      <c r="F178">
        <v>10</v>
      </c>
      <c r="G178" t="s">
        <v>18</v>
      </c>
      <c r="H178" t="s">
        <v>106</v>
      </c>
      <c r="I178" t="s">
        <v>152</v>
      </c>
      <c r="J178" t="s">
        <v>152</v>
      </c>
      <c r="K178" t="s">
        <v>152</v>
      </c>
      <c r="L178">
        <v>3.5801000000000003</v>
      </c>
      <c r="M178">
        <v>5.7727000000000004E-3</v>
      </c>
      <c r="N178">
        <v>3.5791000000000004</v>
      </c>
      <c r="O178">
        <v>5.7727000000000004E-3</v>
      </c>
    </row>
    <row r="179" spans="2:15" x14ac:dyDescent="0.25">
      <c r="B179" t="s">
        <v>305</v>
      </c>
      <c r="C179" t="s">
        <v>17</v>
      </c>
      <c r="D179">
        <v>33000</v>
      </c>
      <c r="E179">
        <v>110000</v>
      </c>
      <c r="F179">
        <v>100</v>
      </c>
      <c r="G179" t="s">
        <v>18</v>
      </c>
      <c r="H179" t="s">
        <v>106</v>
      </c>
      <c r="I179" t="s">
        <v>152</v>
      </c>
      <c r="J179" t="s">
        <v>152</v>
      </c>
      <c r="K179" t="s">
        <v>152</v>
      </c>
      <c r="L179">
        <v>14.462</v>
      </c>
      <c r="M179">
        <v>5.6975000000000003E-3</v>
      </c>
      <c r="N179">
        <v>14.465</v>
      </c>
      <c r="O179">
        <v>5.6974E-3</v>
      </c>
    </row>
    <row r="180" spans="2:15" x14ac:dyDescent="0.25">
      <c r="B180" t="s">
        <v>306</v>
      </c>
      <c r="C180" t="s">
        <v>17</v>
      </c>
      <c r="D180">
        <v>33000</v>
      </c>
      <c r="E180">
        <v>110000</v>
      </c>
      <c r="F180">
        <v>1000</v>
      </c>
      <c r="G180" t="s">
        <v>18</v>
      </c>
      <c r="H180" t="s">
        <v>106</v>
      </c>
      <c r="I180" t="s">
        <v>152</v>
      </c>
      <c r="J180" t="s">
        <v>152</v>
      </c>
      <c r="K180" t="s">
        <v>152</v>
      </c>
      <c r="L180">
        <v>503.99</v>
      </c>
      <c r="M180">
        <v>3.2606000000000002E-3</v>
      </c>
      <c r="N180">
        <v>503.99</v>
      </c>
      <c r="O180">
        <v>3.2604999999999999E-3</v>
      </c>
    </row>
    <row r="181" spans="2:15" x14ac:dyDescent="0.25">
      <c r="B181" t="s">
        <v>307</v>
      </c>
      <c r="C181" t="s">
        <v>17</v>
      </c>
      <c r="D181">
        <v>110000</v>
      </c>
      <c r="E181">
        <v>330000</v>
      </c>
      <c r="F181">
        <v>1</v>
      </c>
      <c r="G181" t="s">
        <v>18</v>
      </c>
      <c r="H181" t="s">
        <v>106</v>
      </c>
      <c r="I181" t="s">
        <v>152</v>
      </c>
      <c r="J181" t="s">
        <v>152</v>
      </c>
      <c r="K181" t="s">
        <v>152</v>
      </c>
      <c r="L181">
        <v>120</v>
      </c>
      <c r="M181">
        <v>5.7999999999999996E-3</v>
      </c>
      <c r="N181">
        <v>115.47</v>
      </c>
      <c r="O181">
        <v>5.7735E-3</v>
      </c>
    </row>
    <row r="182" spans="2:15" x14ac:dyDescent="0.25">
      <c r="B182" t="s">
        <v>308</v>
      </c>
      <c r="C182" t="s">
        <v>17</v>
      </c>
      <c r="D182">
        <v>110000</v>
      </c>
      <c r="E182">
        <v>330000</v>
      </c>
      <c r="F182">
        <v>10</v>
      </c>
      <c r="G182" t="s">
        <v>18</v>
      </c>
      <c r="H182" t="s">
        <v>106</v>
      </c>
      <c r="I182" t="s">
        <v>152</v>
      </c>
      <c r="J182" t="s">
        <v>152</v>
      </c>
      <c r="K182" t="s">
        <v>152</v>
      </c>
      <c r="L182">
        <v>120</v>
      </c>
      <c r="M182">
        <v>5.7733999999999997E-3</v>
      </c>
      <c r="N182">
        <v>115.52000000000001</v>
      </c>
      <c r="O182">
        <v>5.7733999999999997E-3</v>
      </c>
    </row>
    <row r="183" spans="2:15" x14ac:dyDescent="0.25">
      <c r="B183" t="s">
        <v>309</v>
      </c>
      <c r="C183" t="s">
        <v>17</v>
      </c>
      <c r="D183">
        <v>110000</v>
      </c>
      <c r="E183">
        <v>330000</v>
      </c>
      <c r="F183">
        <v>100</v>
      </c>
      <c r="G183" t="s">
        <v>18</v>
      </c>
      <c r="H183" t="s">
        <v>106</v>
      </c>
      <c r="I183" t="s">
        <v>152</v>
      </c>
      <c r="J183" t="s">
        <v>152</v>
      </c>
      <c r="K183" t="s">
        <v>152</v>
      </c>
      <c r="L183">
        <v>120</v>
      </c>
      <c r="M183">
        <v>5.7670999999999998E-3</v>
      </c>
      <c r="N183">
        <v>118.42</v>
      </c>
      <c r="O183">
        <v>5.7670999999999998E-3</v>
      </c>
    </row>
    <row r="184" spans="2:15" x14ac:dyDescent="0.25">
      <c r="B184" t="s">
        <v>310</v>
      </c>
      <c r="C184" t="s">
        <v>17</v>
      </c>
      <c r="D184">
        <v>110000</v>
      </c>
      <c r="E184">
        <v>330000</v>
      </c>
      <c r="F184">
        <v>1000</v>
      </c>
      <c r="G184" t="s">
        <v>18</v>
      </c>
      <c r="H184" t="s">
        <v>106</v>
      </c>
      <c r="I184" t="s">
        <v>152</v>
      </c>
      <c r="J184" t="s">
        <v>152</v>
      </c>
      <c r="K184" t="s">
        <v>152</v>
      </c>
      <c r="L184">
        <v>371.65999999999997</v>
      </c>
      <c r="M184">
        <v>5.2445000000000009E-3</v>
      </c>
      <c r="N184">
        <v>371.67</v>
      </c>
      <c r="O184">
        <v>5.2443999999999998E-3</v>
      </c>
    </row>
    <row r="185" spans="2:15" x14ac:dyDescent="0.25">
      <c r="B185" t="s">
        <v>311</v>
      </c>
      <c r="C185" t="s">
        <v>17</v>
      </c>
      <c r="D185">
        <v>330000</v>
      </c>
      <c r="E185">
        <v>1100000</v>
      </c>
      <c r="F185">
        <v>10</v>
      </c>
      <c r="G185" t="s">
        <v>18</v>
      </c>
      <c r="H185" t="s">
        <v>106</v>
      </c>
      <c r="I185" t="s">
        <v>152</v>
      </c>
      <c r="J185" t="s">
        <v>152</v>
      </c>
      <c r="K185" t="s">
        <v>152</v>
      </c>
      <c r="L185">
        <v>930</v>
      </c>
      <c r="M185">
        <v>1.7000000000000001E-2</v>
      </c>
      <c r="N185">
        <v>577.19000000000005</v>
      </c>
      <c r="O185">
        <v>1.7321000000000003E-2</v>
      </c>
    </row>
    <row r="186" spans="2:15" x14ac:dyDescent="0.25">
      <c r="B186" t="s">
        <v>312</v>
      </c>
      <c r="C186" t="s">
        <v>17</v>
      </c>
      <c r="D186">
        <v>330000</v>
      </c>
      <c r="E186">
        <v>1100000</v>
      </c>
      <c r="F186">
        <v>100</v>
      </c>
      <c r="G186" t="s">
        <v>18</v>
      </c>
      <c r="H186" t="s">
        <v>106</v>
      </c>
      <c r="I186" t="s">
        <v>152</v>
      </c>
      <c r="J186" t="s">
        <v>152</v>
      </c>
      <c r="K186" t="s">
        <v>152</v>
      </c>
      <c r="L186">
        <v>930</v>
      </c>
      <c r="M186">
        <v>1.7320000000000002E-2</v>
      </c>
      <c r="N186">
        <v>578</v>
      </c>
      <c r="O186">
        <v>1.7320000000000002E-2</v>
      </c>
    </row>
    <row r="187" spans="2:15" x14ac:dyDescent="0.25">
      <c r="B187" t="s">
        <v>313</v>
      </c>
      <c r="C187" t="s">
        <v>17</v>
      </c>
      <c r="D187">
        <v>330000</v>
      </c>
      <c r="E187">
        <v>1100000</v>
      </c>
      <c r="F187">
        <v>1000</v>
      </c>
      <c r="G187" t="s">
        <v>18</v>
      </c>
      <c r="H187" t="s">
        <v>106</v>
      </c>
      <c r="I187" t="s">
        <v>152</v>
      </c>
      <c r="J187" t="s">
        <v>152</v>
      </c>
      <c r="K187" t="s">
        <v>152</v>
      </c>
      <c r="L187">
        <v>930</v>
      </c>
      <c r="M187">
        <v>1.7297E-2</v>
      </c>
      <c r="N187">
        <v>611.79</v>
      </c>
      <c r="O187">
        <v>1.7297E-2</v>
      </c>
    </row>
    <row r="188" spans="2:15" x14ac:dyDescent="0.25">
      <c r="B188" t="s">
        <v>314</v>
      </c>
      <c r="C188" t="s">
        <v>17</v>
      </c>
      <c r="D188">
        <v>330000</v>
      </c>
      <c r="E188">
        <v>1100000</v>
      </c>
      <c r="F188">
        <v>10000</v>
      </c>
      <c r="G188" t="s">
        <v>18</v>
      </c>
      <c r="H188" t="s">
        <v>106</v>
      </c>
      <c r="I188" t="s">
        <v>152</v>
      </c>
      <c r="J188" t="s">
        <v>152</v>
      </c>
      <c r="K188" t="s">
        <v>152</v>
      </c>
      <c r="L188">
        <v>3454.2</v>
      </c>
      <c r="M188">
        <v>1.5468000000000001E-2</v>
      </c>
      <c r="N188">
        <v>3454.1</v>
      </c>
      <c r="O188">
        <v>1.5468000000000001E-2</v>
      </c>
    </row>
    <row r="189" spans="2:15" x14ac:dyDescent="0.25">
      <c r="B189" t="s">
        <v>315</v>
      </c>
      <c r="C189" t="s">
        <v>19</v>
      </c>
      <c r="D189">
        <v>1E-3</v>
      </c>
      <c r="E189">
        <v>3.3000000000000002E-2</v>
      </c>
      <c r="F189">
        <v>9.9999999999999995E-7</v>
      </c>
      <c r="G189" t="s">
        <v>16</v>
      </c>
      <c r="H189" t="s">
        <v>15</v>
      </c>
      <c r="I189">
        <v>0.01</v>
      </c>
      <c r="J189">
        <v>4.4999999999999998E-2</v>
      </c>
      <c r="K189" t="s">
        <v>21</v>
      </c>
      <c r="L189">
        <v>25</v>
      </c>
      <c r="M189">
        <v>1700</v>
      </c>
      <c r="N189">
        <v>23.108000000000001</v>
      </c>
      <c r="O189">
        <v>1731.8</v>
      </c>
    </row>
    <row r="190" spans="2:15" x14ac:dyDescent="0.25">
      <c r="B190" t="s">
        <v>316</v>
      </c>
      <c r="C190" t="s">
        <v>19</v>
      </c>
      <c r="D190">
        <v>1E-3</v>
      </c>
      <c r="E190">
        <v>3.3000000000000002E-2</v>
      </c>
      <c r="F190">
        <v>1.0000000000000001E-5</v>
      </c>
      <c r="G190" t="s">
        <v>16</v>
      </c>
      <c r="H190" t="s">
        <v>15</v>
      </c>
      <c r="I190">
        <v>0.01</v>
      </c>
      <c r="J190">
        <v>4.4999999999999998E-2</v>
      </c>
      <c r="K190" t="s">
        <v>21</v>
      </c>
      <c r="L190">
        <v>25</v>
      </c>
      <c r="M190">
        <v>1717.9</v>
      </c>
      <c r="N190">
        <v>23.784000000000002</v>
      </c>
      <c r="O190">
        <v>1717.6</v>
      </c>
    </row>
    <row r="191" spans="2:15" x14ac:dyDescent="0.25">
      <c r="B191" t="s">
        <v>317</v>
      </c>
      <c r="C191" t="s">
        <v>19</v>
      </c>
      <c r="D191">
        <v>1E-3</v>
      </c>
      <c r="E191">
        <v>3.3000000000000002E-2</v>
      </c>
      <c r="F191">
        <v>1E-4</v>
      </c>
      <c r="G191" t="s">
        <v>16</v>
      </c>
      <c r="H191" t="s">
        <v>15</v>
      </c>
      <c r="I191">
        <v>0.01</v>
      </c>
      <c r="J191">
        <v>4.4999999999999998E-2</v>
      </c>
      <c r="K191" t="s">
        <v>21</v>
      </c>
      <c r="L191">
        <v>61.982999999999997</v>
      </c>
      <c r="M191">
        <v>1124.3000000000002</v>
      </c>
      <c r="N191">
        <v>61.97</v>
      </c>
      <c r="O191">
        <v>1122.7</v>
      </c>
    </row>
    <row r="192" spans="2:15" x14ac:dyDescent="0.25">
      <c r="B192" t="s">
        <v>318</v>
      </c>
      <c r="C192" t="s">
        <v>19</v>
      </c>
      <c r="D192">
        <v>1E-3</v>
      </c>
      <c r="E192">
        <v>3.3000000000000002E-2</v>
      </c>
      <c r="F192">
        <v>1E-3</v>
      </c>
      <c r="G192" t="s">
        <v>16</v>
      </c>
      <c r="H192" t="s">
        <v>15</v>
      </c>
      <c r="I192">
        <v>0.01</v>
      </c>
      <c r="J192">
        <v>4.4999999999999998E-2</v>
      </c>
      <c r="K192" t="s">
        <v>21</v>
      </c>
      <c r="L192">
        <v>580.38</v>
      </c>
      <c r="M192">
        <v>157.29000000000002</v>
      </c>
      <c r="N192">
        <v>580.38</v>
      </c>
      <c r="O192">
        <v>156.07999999999998</v>
      </c>
    </row>
    <row r="193" spans="2:15" x14ac:dyDescent="0.25">
      <c r="B193" t="s">
        <v>319</v>
      </c>
      <c r="C193" t="s">
        <v>19</v>
      </c>
      <c r="D193">
        <v>1E-3</v>
      </c>
      <c r="E193">
        <v>3.3000000000000002E-2</v>
      </c>
      <c r="F193">
        <v>0.01</v>
      </c>
      <c r="G193" t="s">
        <v>16</v>
      </c>
      <c r="H193" t="s">
        <v>15</v>
      </c>
      <c r="I193">
        <v>0.01</v>
      </c>
      <c r="J193">
        <v>4.4999999999999998E-2</v>
      </c>
      <c r="K193" t="s">
        <v>21</v>
      </c>
      <c r="L193">
        <v>5800</v>
      </c>
      <c r="M193">
        <v>16.175999999999998</v>
      </c>
      <c r="N193">
        <v>5800</v>
      </c>
      <c r="O193">
        <v>15.689000000000002</v>
      </c>
    </row>
    <row r="194" spans="2:15" x14ac:dyDescent="0.25">
      <c r="B194" t="s">
        <v>320</v>
      </c>
      <c r="C194" t="s">
        <v>19</v>
      </c>
      <c r="D194">
        <v>1E-3</v>
      </c>
      <c r="E194">
        <v>3.3000000000000002E-2</v>
      </c>
      <c r="F194">
        <v>9.9999999999999995E-7</v>
      </c>
      <c r="G194" t="s">
        <v>16</v>
      </c>
      <c r="H194" t="s">
        <v>15</v>
      </c>
      <c r="I194">
        <v>4.4999999999999998E-2</v>
      </c>
      <c r="J194">
        <v>10</v>
      </c>
      <c r="K194" t="s">
        <v>21</v>
      </c>
      <c r="L194">
        <v>24</v>
      </c>
      <c r="M194">
        <v>1200</v>
      </c>
      <c r="N194">
        <v>23.109000000000002</v>
      </c>
      <c r="O194">
        <v>1154.4000000000001</v>
      </c>
    </row>
    <row r="195" spans="2:15" x14ac:dyDescent="0.25">
      <c r="B195" t="s">
        <v>321</v>
      </c>
      <c r="C195" t="s">
        <v>19</v>
      </c>
      <c r="D195">
        <v>1E-3</v>
      </c>
      <c r="E195">
        <v>3.3000000000000002E-2</v>
      </c>
      <c r="F195">
        <v>1.0000000000000001E-5</v>
      </c>
      <c r="G195" t="s">
        <v>16</v>
      </c>
      <c r="H195" t="s">
        <v>15</v>
      </c>
      <c r="I195">
        <v>4.4999999999999998E-2</v>
      </c>
      <c r="J195">
        <v>10</v>
      </c>
      <c r="K195" t="s">
        <v>21</v>
      </c>
      <c r="L195">
        <v>24</v>
      </c>
      <c r="M195">
        <v>1142.3000000000002</v>
      </c>
      <c r="N195">
        <v>23.798000000000002</v>
      </c>
      <c r="O195">
        <v>1141.8</v>
      </c>
    </row>
    <row r="196" spans="2:15" x14ac:dyDescent="0.25">
      <c r="B196" t="s">
        <v>322</v>
      </c>
      <c r="C196" t="s">
        <v>19</v>
      </c>
      <c r="D196">
        <v>1E-3</v>
      </c>
      <c r="E196">
        <v>3.3000000000000002E-2</v>
      </c>
      <c r="F196">
        <v>1E-4</v>
      </c>
      <c r="G196" t="s">
        <v>16</v>
      </c>
      <c r="H196" t="s">
        <v>15</v>
      </c>
      <c r="I196">
        <v>4.4999999999999998E-2</v>
      </c>
      <c r="J196">
        <v>10</v>
      </c>
      <c r="K196" t="s">
        <v>21</v>
      </c>
      <c r="L196">
        <v>62.21</v>
      </c>
      <c r="M196">
        <v>672.32999999999993</v>
      </c>
      <c r="N196">
        <v>62.198</v>
      </c>
      <c r="O196">
        <v>670.35</v>
      </c>
    </row>
    <row r="197" spans="2:15" x14ac:dyDescent="0.25">
      <c r="B197" t="s">
        <v>323</v>
      </c>
      <c r="C197" t="s">
        <v>19</v>
      </c>
      <c r="D197">
        <v>1E-3</v>
      </c>
      <c r="E197">
        <v>3.3000000000000002E-2</v>
      </c>
      <c r="F197">
        <v>1E-3</v>
      </c>
      <c r="G197" t="s">
        <v>16</v>
      </c>
      <c r="H197" t="s">
        <v>15</v>
      </c>
      <c r="I197">
        <v>4.4999999999999998E-2</v>
      </c>
      <c r="J197">
        <v>10</v>
      </c>
      <c r="K197" t="s">
        <v>21</v>
      </c>
      <c r="L197">
        <v>580.42999999999995</v>
      </c>
      <c r="M197">
        <v>85.997</v>
      </c>
      <c r="N197">
        <v>580.41999999999996</v>
      </c>
      <c r="O197">
        <v>84.786000000000001</v>
      </c>
    </row>
    <row r="198" spans="2:15" x14ac:dyDescent="0.25">
      <c r="B198" t="s">
        <v>324</v>
      </c>
      <c r="C198" t="s">
        <v>19</v>
      </c>
      <c r="D198">
        <v>1E-3</v>
      </c>
      <c r="E198">
        <v>3.3000000000000002E-2</v>
      </c>
      <c r="F198">
        <v>0.01</v>
      </c>
      <c r="G198" t="s">
        <v>16</v>
      </c>
      <c r="H198" t="s">
        <v>15</v>
      </c>
      <c r="I198">
        <v>4.4999999999999998E-2</v>
      </c>
      <c r="J198">
        <v>10</v>
      </c>
      <c r="K198" t="s">
        <v>21</v>
      </c>
      <c r="L198">
        <v>5800.1</v>
      </c>
      <c r="M198">
        <v>8.9929000000000006</v>
      </c>
      <c r="N198">
        <v>5800.1</v>
      </c>
      <c r="O198">
        <v>8.5054999999999996</v>
      </c>
    </row>
    <row r="199" spans="2:15" x14ac:dyDescent="0.25">
      <c r="B199" t="s">
        <v>325</v>
      </c>
      <c r="C199" t="s">
        <v>19</v>
      </c>
      <c r="D199">
        <v>1E-3</v>
      </c>
      <c r="E199">
        <v>3.3000000000000002E-2</v>
      </c>
      <c r="F199">
        <v>9.9999999999999995E-7</v>
      </c>
      <c r="G199" t="s">
        <v>16</v>
      </c>
      <c r="H199" t="s">
        <v>15</v>
      </c>
      <c r="I199">
        <v>10</v>
      </c>
      <c r="J199">
        <v>20</v>
      </c>
      <c r="K199" t="s">
        <v>21</v>
      </c>
      <c r="L199">
        <v>25</v>
      </c>
      <c r="M199">
        <v>1700</v>
      </c>
      <c r="N199">
        <v>23.108000000000001</v>
      </c>
      <c r="O199">
        <v>1731.8</v>
      </c>
    </row>
    <row r="200" spans="2:15" x14ac:dyDescent="0.25">
      <c r="B200" t="s">
        <v>326</v>
      </c>
      <c r="C200" t="s">
        <v>19</v>
      </c>
      <c r="D200">
        <v>1E-3</v>
      </c>
      <c r="E200">
        <v>3.3000000000000002E-2</v>
      </c>
      <c r="F200">
        <v>1.0000000000000001E-5</v>
      </c>
      <c r="G200" t="s">
        <v>16</v>
      </c>
      <c r="H200" t="s">
        <v>15</v>
      </c>
      <c r="I200">
        <v>10</v>
      </c>
      <c r="J200">
        <v>20</v>
      </c>
      <c r="K200" t="s">
        <v>21</v>
      </c>
      <c r="L200">
        <v>25</v>
      </c>
      <c r="M200">
        <v>1717.9</v>
      </c>
      <c r="N200">
        <v>23.784000000000002</v>
      </c>
      <c r="O200">
        <v>1717.6</v>
      </c>
    </row>
    <row r="201" spans="2:15" x14ac:dyDescent="0.25">
      <c r="B201" t="s">
        <v>327</v>
      </c>
      <c r="C201" t="s">
        <v>19</v>
      </c>
      <c r="D201">
        <v>1E-3</v>
      </c>
      <c r="E201">
        <v>3.3000000000000002E-2</v>
      </c>
      <c r="F201">
        <v>1E-4</v>
      </c>
      <c r="G201" t="s">
        <v>16</v>
      </c>
      <c r="H201" t="s">
        <v>15</v>
      </c>
      <c r="I201">
        <v>10</v>
      </c>
      <c r="J201">
        <v>20</v>
      </c>
      <c r="K201" t="s">
        <v>21</v>
      </c>
      <c r="L201">
        <v>61.982999999999997</v>
      </c>
      <c r="M201">
        <v>1124.3000000000002</v>
      </c>
      <c r="N201">
        <v>61.97</v>
      </c>
      <c r="O201">
        <v>1122.7</v>
      </c>
    </row>
    <row r="202" spans="2:15" x14ac:dyDescent="0.25">
      <c r="B202" t="s">
        <v>328</v>
      </c>
      <c r="C202" t="s">
        <v>19</v>
      </c>
      <c r="D202">
        <v>1E-3</v>
      </c>
      <c r="E202">
        <v>3.3000000000000002E-2</v>
      </c>
      <c r="F202">
        <v>1E-3</v>
      </c>
      <c r="G202" t="s">
        <v>16</v>
      </c>
      <c r="H202" t="s">
        <v>15</v>
      </c>
      <c r="I202">
        <v>10</v>
      </c>
      <c r="J202">
        <v>20</v>
      </c>
      <c r="K202" t="s">
        <v>21</v>
      </c>
      <c r="L202">
        <v>580.38</v>
      </c>
      <c r="M202">
        <v>157.29000000000002</v>
      </c>
      <c r="N202">
        <v>580.38</v>
      </c>
      <c r="O202">
        <v>156.07999999999998</v>
      </c>
    </row>
    <row r="203" spans="2:15" x14ac:dyDescent="0.25">
      <c r="B203" t="s">
        <v>329</v>
      </c>
      <c r="C203" t="s">
        <v>19</v>
      </c>
      <c r="D203">
        <v>1E-3</v>
      </c>
      <c r="E203">
        <v>3.3000000000000002E-2</v>
      </c>
      <c r="F203">
        <v>0.01</v>
      </c>
      <c r="G203" t="s">
        <v>16</v>
      </c>
      <c r="H203" t="s">
        <v>15</v>
      </c>
      <c r="I203">
        <v>10</v>
      </c>
      <c r="J203">
        <v>20</v>
      </c>
      <c r="K203" t="s">
        <v>21</v>
      </c>
      <c r="L203">
        <v>5800</v>
      </c>
      <c r="M203">
        <v>16.175999999999998</v>
      </c>
      <c r="N203">
        <v>5800</v>
      </c>
      <c r="O203">
        <v>15.689000000000002</v>
      </c>
    </row>
    <row r="204" spans="2:15" x14ac:dyDescent="0.25">
      <c r="B204" t="s">
        <v>330</v>
      </c>
      <c r="C204" t="s">
        <v>19</v>
      </c>
      <c r="D204">
        <v>1E-3</v>
      </c>
      <c r="E204">
        <v>3.3000000000000002E-2</v>
      </c>
      <c r="F204">
        <v>9.9999999999999995E-7</v>
      </c>
      <c r="G204" t="s">
        <v>16</v>
      </c>
      <c r="H204" t="s">
        <v>15</v>
      </c>
      <c r="I204">
        <v>20</v>
      </c>
      <c r="J204">
        <v>50</v>
      </c>
      <c r="K204" t="s">
        <v>21</v>
      </c>
      <c r="L204">
        <v>24</v>
      </c>
      <c r="M204">
        <v>2300</v>
      </c>
      <c r="N204">
        <v>23.108000000000001</v>
      </c>
      <c r="O204">
        <v>2309.1</v>
      </c>
    </row>
    <row r="205" spans="2:15" x14ac:dyDescent="0.25">
      <c r="B205" t="s">
        <v>331</v>
      </c>
      <c r="C205" t="s">
        <v>19</v>
      </c>
      <c r="D205">
        <v>1E-3</v>
      </c>
      <c r="E205">
        <v>3.3000000000000002E-2</v>
      </c>
      <c r="F205">
        <v>1.0000000000000001E-5</v>
      </c>
      <c r="G205" t="s">
        <v>16</v>
      </c>
      <c r="H205" t="s">
        <v>15</v>
      </c>
      <c r="I205">
        <v>20</v>
      </c>
      <c r="J205">
        <v>50</v>
      </c>
      <c r="K205" t="s">
        <v>21</v>
      </c>
      <c r="L205">
        <v>24</v>
      </c>
      <c r="M205">
        <v>2294.4</v>
      </c>
      <c r="N205">
        <v>23.77</v>
      </c>
      <c r="O205">
        <v>2294.1</v>
      </c>
    </row>
    <row r="206" spans="2:15" x14ac:dyDescent="0.25">
      <c r="B206" t="s">
        <v>332</v>
      </c>
      <c r="C206" t="s">
        <v>19</v>
      </c>
      <c r="D206">
        <v>1E-3</v>
      </c>
      <c r="E206">
        <v>3.3000000000000002E-2</v>
      </c>
      <c r="F206">
        <v>1E-4</v>
      </c>
      <c r="G206" t="s">
        <v>16</v>
      </c>
      <c r="H206" t="s">
        <v>15</v>
      </c>
      <c r="I206">
        <v>20</v>
      </c>
      <c r="J206">
        <v>50</v>
      </c>
      <c r="K206" t="s">
        <v>21</v>
      </c>
      <c r="L206">
        <v>61.72</v>
      </c>
      <c r="M206">
        <v>1616.4</v>
      </c>
      <c r="N206">
        <v>61.707999999999998</v>
      </c>
      <c r="O206">
        <v>1615</v>
      </c>
    </row>
    <row r="207" spans="2:15" x14ac:dyDescent="0.25">
      <c r="B207" t="s">
        <v>333</v>
      </c>
      <c r="C207" t="s">
        <v>19</v>
      </c>
      <c r="D207">
        <v>1E-3</v>
      </c>
      <c r="E207">
        <v>3.3000000000000002E-2</v>
      </c>
      <c r="F207">
        <v>1E-3</v>
      </c>
      <c r="G207" t="s">
        <v>16</v>
      </c>
      <c r="H207" t="s">
        <v>15</v>
      </c>
      <c r="I207">
        <v>20</v>
      </c>
      <c r="J207">
        <v>50</v>
      </c>
      <c r="K207" t="s">
        <v>21</v>
      </c>
      <c r="L207">
        <v>580.31999999999994</v>
      </c>
      <c r="M207">
        <v>247.57000000000002</v>
      </c>
      <c r="N207">
        <v>580.30999999999995</v>
      </c>
      <c r="O207">
        <v>246.37</v>
      </c>
    </row>
    <row r="208" spans="2:15" x14ac:dyDescent="0.25">
      <c r="B208" t="s">
        <v>334</v>
      </c>
      <c r="C208" t="s">
        <v>19</v>
      </c>
      <c r="D208">
        <v>1E-3</v>
      </c>
      <c r="E208">
        <v>3.3000000000000002E-2</v>
      </c>
      <c r="F208">
        <v>0.01</v>
      </c>
      <c r="G208" t="s">
        <v>16</v>
      </c>
      <c r="H208" t="s">
        <v>15</v>
      </c>
      <c r="I208">
        <v>20</v>
      </c>
      <c r="J208">
        <v>50</v>
      </c>
      <c r="K208" t="s">
        <v>21</v>
      </c>
      <c r="L208">
        <v>5800</v>
      </c>
      <c r="M208">
        <v>25.312999999999999</v>
      </c>
      <c r="N208">
        <v>5800</v>
      </c>
      <c r="O208">
        <v>24.826000000000001</v>
      </c>
    </row>
    <row r="209" spans="2:15" x14ac:dyDescent="0.25">
      <c r="B209" t="s">
        <v>335</v>
      </c>
      <c r="C209" t="s">
        <v>19</v>
      </c>
      <c r="D209">
        <v>1E-3</v>
      </c>
      <c r="E209">
        <v>3.3000000000000002E-2</v>
      </c>
      <c r="F209">
        <v>9.9999999999999995E-7</v>
      </c>
      <c r="G209" t="s">
        <v>16</v>
      </c>
      <c r="H209" t="s">
        <v>15</v>
      </c>
      <c r="I209">
        <v>50</v>
      </c>
      <c r="J209">
        <v>100</v>
      </c>
      <c r="K209" t="s">
        <v>21</v>
      </c>
      <c r="L209">
        <v>40</v>
      </c>
      <c r="M209">
        <v>4000</v>
      </c>
      <c r="N209">
        <v>38.113</v>
      </c>
      <c r="O209">
        <v>4041.2999999999997</v>
      </c>
    </row>
    <row r="210" spans="2:15" x14ac:dyDescent="0.25">
      <c r="B210" t="s">
        <v>336</v>
      </c>
      <c r="C210" t="s">
        <v>19</v>
      </c>
      <c r="D210">
        <v>1E-3</v>
      </c>
      <c r="E210">
        <v>3.3000000000000002E-2</v>
      </c>
      <c r="F210">
        <v>1.0000000000000001E-5</v>
      </c>
      <c r="G210" t="s">
        <v>16</v>
      </c>
      <c r="H210" t="s">
        <v>15</v>
      </c>
      <c r="I210">
        <v>50</v>
      </c>
      <c r="J210">
        <v>100</v>
      </c>
      <c r="K210" t="s">
        <v>21</v>
      </c>
      <c r="L210">
        <v>40</v>
      </c>
      <c r="M210">
        <v>4031.5000000000005</v>
      </c>
      <c r="N210">
        <v>38.516999999999996</v>
      </c>
      <c r="O210">
        <v>4032</v>
      </c>
    </row>
    <row r="211" spans="2:15" x14ac:dyDescent="0.25">
      <c r="B211" t="s">
        <v>337</v>
      </c>
      <c r="C211" t="s">
        <v>19</v>
      </c>
      <c r="D211">
        <v>1E-3</v>
      </c>
      <c r="E211">
        <v>3.3000000000000002E-2</v>
      </c>
      <c r="F211">
        <v>1E-4</v>
      </c>
      <c r="G211" t="s">
        <v>16</v>
      </c>
      <c r="H211" t="s">
        <v>15</v>
      </c>
      <c r="I211">
        <v>50</v>
      </c>
      <c r="J211">
        <v>100</v>
      </c>
      <c r="K211" t="s">
        <v>21</v>
      </c>
      <c r="L211">
        <v>68.374000000000009</v>
      </c>
      <c r="M211">
        <v>3416</v>
      </c>
      <c r="N211">
        <v>68.283000000000001</v>
      </c>
      <c r="O211">
        <v>3416.2</v>
      </c>
    </row>
    <row r="212" spans="2:15" x14ac:dyDescent="0.25">
      <c r="B212" t="s">
        <v>338</v>
      </c>
      <c r="C212" t="s">
        <v>19</v>
      </c>
      <c r="D212">
        <v>1E-3</v>
      </c>
      <c r="E212">
        <v>3.3000000000000002E-2</v>
      </c>
      <c r="F212">
        <v>1E-3</v>
      </c>
      <c r="G212" t="s">
        <v>16</v>
      </c>
      <c r="H212" t="s">
        <v>15</v>
      </c>
      <c r="I212">
        <v>50</v>
      </c>
      <c r="J212">
        <v>100</v>
      </c>
      <c r="K212" t="s">
        <v>21</v>
      </c>
      <c r="L212">
        <v>580.85</v>
      </c>
      <c r="M212">
        <v>729.42</v>
      </c>
      <c r="N212">
        <v>580.79999999999995</v>
      </c>
      <c r="O212">
        <v>727.73</v>
      </c>
    </row>
    <row r="213" spans="2:15" x14ac:dyDescent="0.25">
      <c r="B213" t="s">
        <v>339</v>
      </c>
      <c r="C213" t="s">
        <v>19</v>
      </c>
      <c r="D213">
        <v>1E-3</v>
      </c>
      <c r="E213">
        <v>3.3000000000000002E-2</v>
      </c>
      <c r="F213">
        <v>0.01</v>
      </c>
      <c r="G213" t="s">
        <v>16</v>
      </c>
      <c r="H213" t="s">
        <v>15</v>
      </c>
      <c r="I213">
        <v>50</v>
      </c>
      <c r="J213">
        <v>100</v>
      </c>
      <c r="K213" t="s">
        <v>21</v>
      </c>
      <c r="L213">
        <v>5800.1</v>
      </c>
      <c r="M213">
        <v>75.134999999999991</v>
      </c>
      <c r="N213">
        <v>5800.1</v>
      </c>
      <c r="O213">
        <v>74.409000000000006</v>
      </c>
    </row>
    <row r="214" spans="2:15" x14ac:dyDescent="0.25">
      <c r="B214" t="s">
        <v>340</v>
      </c>
      <c r="C214" t="s">
        <v>19</v>
      </c>
      <c r="D214">
        <v>1E-3</v>
      </c>
      <c r="E214">
        <v>3.3000000000000002E-2</v>
      </c>
      <c r="F214">
        <v>9.9999999999999995E-7</v>
      </c>
      <c r="G214" t="s">
        <v>16</v>
      </c>
      <c r="H214" t="s">
        <v>15</v>
      </c>
      <c r="I214">
        <v>100</v>
      </c>
      <c r="J214">
        <v>500</v>
      </c>
      <c r="K214" t="s">
        <v>21</v>
      </c>
      <c r="L214">
        <v>70</v>
      </c>
      <c r="M214">
        <v>12000</v>
      </c>
      <c r="N214">
        <v>69.286000000000001</v>
      </c>
      <c r="O214">
        <v>11547</v>
      </c>
    </row>
    <row r="215" spans="2:15" x14ac:dyDescent="0.25">
      <c r="B215" t="s">
        <v>341</v>
      </c>
      <c r="C215" t="s">
        <v>19</v>
      </c>
      <c r="D215">
        <v>1E-3</v>
      </c>
      <c r="E215">
        <v>3.3000000000000002E-2</v>
      </c>
      <c r="F215">
        <v>1.0000000000000001E-5</v>
      </c>
      <c r="G215" t="s">
        <v>16</v>
      </c>
      <c r="H215" t="s">
        <v>15</v>
      </c>
      <c r="I215">
        <v>100</v>
      </c>
      <c r="J215">
        <v>500</v>
      </c>
      <c r="K215" t="s">
        <v>21</v>
      </c>
      <c r="L215">
        <v>70</v>
      </c>
      <c r="M215">
        <v>11541</v>
      </c>
      <c r="N215">
        <v>69.497</v>
      </c>
      <c r="O215">
        <v>11542</v>
      </c>
    </row>
    <row r="216" spans="2:15" x14ac:dyDescent="0.25">
      <c r="B216" t="s">
        <v>342</v>
      </c>
      <c r="C216" t="s">
        <v>19</v>
      </c>
      <c r="D216">
        <v>1E-3</v>
      </c>
      <c r="E216">
        <v>3.3000000000000002E-2</v>
      </c>
      <c r="F216">
        <v>1E-4</v>
      </c>
      <c r="G216" t="s">
        <v>16</v>
      </c>
      <c r="H216" t="s">
        <v>15</v>
      </c>
      <c r="I216">
        <v>100</v>
      </c>
      <c r="J216">
        <v>500</v>
      </c>
      <c r="K216" t="s">
        <v>21</v>
      </c>
      <c r="L216">
        <v>88.56</v>
      </c>
      <c r="M216">
        <v>11078</v>
      </c>
      <c r="N216">
        <v>88.414000000000001</v>
      </c>
      <c r="O216">
        <v>11080</v>
      </c>
    </row>
    <row r="217" spans="2:15" x14ac:dyDescent="0.25">
      <c r="B217" t="s">
        <v>343</v>
      </c>
      <c r="C217" t="s">
        <v>19</v>
      </c>
      <c r="D217">
        <v>1E-3</v>
      </c>
      <c r="E217">
        <v>3.3000000000000002E-2</v>
      </c>
      <c r="F217">
        <v>1E-3</v>
      </c>
      <c r="G217" t="s">
        <v>16</v>
      </c>
      <c r="H217" t="s">
        <v>15</v>
      </c>
      <c r="I217">
        <v>100</v>
      </c>
      <c r="J217">
        <v>500</v>
      </c>
      <c r="K217" t="s">
        <v>21</v>
      </c>
      <c r="L217">
        <v>581.05999999999995</v>
      </c>
      <c r="M217">
        <v>4649.5</v>
      </c>
      <c r="N217">
        <v>580.96</v>
      </c>
      <c r="O217">
        <v>4646.8</v>
      </c>
    </row>
    <row r="218" spans="2:15" x14ac:dyDescent="0.25">
      <c r="B218" t="s">
        <v>344</v>
      </c>
      <c r="C218" t="s">
        <v>19</v>
      </c>
      <c r="D218">
        <v>1E-3</v>
      </c>
      <c r="E218">
        <v>3.3000000000000002E-2</v>
      </c>
      <c r="F218">
        <v>0.01</v>
      </c>
      <c r="G218" t="s">
        <v>16</v>
      </c>
      <c r="H218" t="s">
        <v>15</v>
      </c>
      <c r="I218">
        <v>100</v>
      </c>
      <c r="J218">
        <v>500</v>
      </c>
      <c r="K218" t="s">
        <v>21</v>
      </c>
      <c r="L218">
        <v>5800.1</v>
      </c>
      <c r="M218">
        <v>529.56999999999994</v>
      </c>
      <c r="N218">
        <v>5800</v>
      </c>
      <c r="O218">
        <v>527.91999999999996</v>
      </c>
    </row>
    <row r="219" spans="2:15" x14ac:dyDescent="0.25">
      <c r="B219" t="s">
        <v>345</v>
      </c>
      <c r="C219" t="s">
        <v>19</v>
      </c>
      <c r="D219">
        <v>3.3000000000000002E-2</v>
      </c>
      <c r="E219">
        <v>0.33</v>
      </c>
      <c r="F219">
        <v>9.9999999999999995E-7</v>
      </c>
      <c r="G219" t="s">
        <v>16</v>
      </c>
      <c r="H219" t="s">
        <v>15</v>
      </c>
      <c r="I219">
        <v>0.01</v>
      </c>
      <c r="J219">
        <v>4.4999999999999998E-2</v>
      </c>
      <c r="K219" t="s">
        <v>21</v>
      </c>
      <c r="L219">
        <v>33</v>
      </c>
      <c r="M219">
        <v>550</v>
      </c>
      <c r="N219">
        <v>23.103000000000002</v>
      </c>
      <c r="O219">
        <v>577.33000000000004</v>
      </c>
    </row>
    <row r="220" spans="2:15" x14ac:dyDescent="0.25">
      <c r="B220" t="s">
        <v>346</v>
      </c>
      <c r="C220" t="s">
        <v>19</v>
      </c>
      <c r="D220">
        <v>3.3000000000000002E-2</v>
      </c>
      <c r="E220">
        <v>0.33</v>
      </c>
      <c r="F220">
        <v>1.0000000000000001E-5</v>
      </c>
      <c r="G220" t="s">
        <v>16</v>
      </c>
      <c r="H220" t="s">
        <v>15</v>
      </c>
      <c r="I220">
        <v>0.01</v>
      </c>
      <c r="J220">
        <v>4.4999999999999998E-2</v>
      </c>
      <c r="K220" t="s">
        <v>21</v>
      </c>
      <c r="L220">
        <v>33</v>
      </c>
      <c r="M220">
        <v>549.05000000000007</v>
      </c>
      <c r="N220">
        <v>23.531000000000002</v>
      </c>
      <c r="O220">
        <v>576.27</v>
      </c>
    </row>
    <row r="221" spans="2:15" x14ac:dyDescent="0.25">
      <c r="B221" t="s">
        <v>347</v>
      </c>
      <c r="C221" t="s">
        <v>19</v>
      </c>
      <c r="D221">
        <v>3.3000000000000002E-2</v>
      </c>
      <c r="E221">
        <v>0.33</v>
      </c>
      <c r="F221">
        <v>1E-4</v>
      </c>
      <c r="G221" t="s">
        <v>16</v>
      </c>
      <c r="H221" t="s">
        <v>15</v>
      </c>
      <c r="I221">
        <v>0.01</v>
      </c>
      <c r="J221">
        <v>4.4999999999999998E-2</v>
      </c>
      <c r="K221" t="s">
        <v>21</v>
      </c>
      <c r="L221">
        <v>55.169999999999995</v>
      </c>
      <c r="M221">
        <v>503.68</v>
      </c>
      <c r="N221">
        <v>55.070999999999998</v>
      </c>
      <c r="O221">
        <v>503.88999999999993</v>
      </c>
    </row>
    <row r="222" spans="2:15" x14ac:dyDescent="0.25">
      <c r="B222" t="s">
        <v>348</v>
      </c>
      <c r="C222" t="s">
        <v>19</v>
      </c>
      <c r="D222">
        <v>3.3000000000000002E-2</v>
      </c>
      <c r="E222">
        <v>0.33</v>
      </c>
      <c r="F222">
        <v>1E-3</v>
      </c>
      <c r="G222" t="s">
        <v>16</v>
      </c>
      <c r="H222" t="s">
        <v>15</v>
      </c>
      <c r="I222">
        <v>0.01</v>
      </c>
      <c r="J222">
        <v>4.4999999999999998E-2</v>
      </c>
      <c r="K222" t="s">
        <v>21</v>
      </c>
      <c r="L222">
        <v>577.51</v>
      </c>
      <c r="M222">
        <v>123.09</v>
      </c>
      <c r="N222">
        <v>577.47</v>
      </c>
      <c r="O222">
        <v>123.1</v>
      </c>
    </row>
    <row r="223" spans="2:15" x14ac:dyDescent="0.25">
      <c r="B223" t="s">
        <v>349</v>
      </c>
      <c r="C223" t="s">
        <v>19</v>
      </c>
      <c r="D223">
        <v>3.3000000000000002E-2</v>
      </c>
      <c r="E223">
        <v>0.33</v>
      </c>
      <c r="F223">
        <v>0.01</v>
      </c>
      <c r="G223" t="s">
        <v>16</v>
      </c>
      <c r="H223" t="s">
        <v>15</v>
      </c>
      <c r="I223">
        <v>0.01</v>
      </c>
      <c r="J223">
        <v>4.4999999999999998E-2</v>
      </c>
      <c r="K223" t="s">
        <v>21</v>
      </c>
      <c r="L223">
        <v>5799.8</v>
      </c>
      <c r="M223">
        <v>12.725</v>
      </c>
      <c r="N223">
        <v>577.47</v>
      </c>
      <c r="O223">
        <v>12.725</v>
      </c>
    </row>
    <row r="224" spans="2:15" x14ac:dyDescent="0.25">
      <c r="B224" t="s">
        <v>350</v>
      </c>
      <c r="C224" t="s">
        <v>19</v>
      </c>
      <c r="D224">
        <v>3.3000000000000002E-2</v>
      </c>
      <c r="E224">
        <v>0.33</v>
      </c>
      <c r="F224">
        <v>9.9999999999999995E-7</v>
      </c>
      <c r="G224" t="s">
        <v>16</v>
      </c>
      <c r="H224" t="s">
        <v>15</v>
      </c>
      <c r="I224">
        <v>4.4999999999999998E-2</v>
      </c>
      <c r="J224">
        <v>10</v>
      </c>
      <c r="K224" t="s">
        <v>21</v>
      </c>
      <c r="L224">
        <v>24</v>
      </c>
      <c r="M224">
        <v>350</v>
      </c>
      <c r="N224">
        <v>23.103999999999999</v>
      </c>
      <c r="O224">
        <v>346.39</v>
      </c>
    </row>
    <row r="225" spans="2:15" x14ac:dyDescent="0.25">
      <c r="B225" t="s">
        <v>351</v>
      </c>
      <c r="C225" t="s">
        <v>19</v>
      </c>
      <c r="D225">
        <v>3.3000000000000002E-2</v>
      </c>
      <c r="E225">
        <v>0.33</v>
      </c>
      <c r="F225">
        <v>1.0000000000000001E-5</v>
      </c>
      <c r="G225" t="s">
        <v>16</v>
      </c>
      <c r="H225" t="s">
        <v>15</v>
      </c>
      <c r="I225">
        <v>4.4999999999999998E-2</v>
      </c>
      <c r="J225">
        <v>10</v>
      </c>
      <c r="K225" t="s">
        <v>21</v>
      </c>
      <c r="L225">
        <v>24</v>
      </c>
      <c r="M225">
        <v>345.06</v>
      </c>
      <c r="N225">
        <v>23.624000000000002</v>
      </c>
      <c r="O225">
        <v>345.18</v>
      </c>
    </row>
    <row r="226" spans="2:15" x14ac:dyDescent="0.25">
      <c r="B226" t="s">
        <v>352</v>
      </c>
      <c r="C226" t="s">
        <v>19</v>
      </c>
      <c r="D226">
        <v>3.3000000000000002E-2</v>
      </c>
      <c r="E226">
        <v>0.33</v>
      </c>
      <c r="F226">
        <v>1E-4</v>
      </c>
      <c r="G226" t="s">
        <v>16</v>
      </c>
      <c r="H226" t="s">
        <v>15</v>
      </c>
      <c r="I226">
        <v>4.4999999999999998E-2</v>
      </c>
      <c r="J226">
        <v>10</v>
      </c>
      <c r="K226" t="s">
        <v>21</v>
      </c>
      <c r="L226">
        <v>58.532999999999994</v>
      </c>
      <c r="M226">
        <v>274.72999999999996</v>
      </c>
      <c r="N226">
        <v>58.43</v>
      </c>
      <c r="O226">
        <v>274.90999999999997</v>
      </c>
    </row>
    <row r="227" spans="2:15" x14ac:dyDescent="0.25">
      <c r="B227" t="s">
        <v>353</v>
      </c>
      <c r="C227" t="s">
        <v>19</v>
      </c>
      <c r="D227">
        <v>3.3000000000000002E-2</v>
      </c>
      <c r="E227">
        <v>0.33</v>
      </c>
      <c r="F227">
        <v>1E-3</v>
      </c>
      <c r="G227" t="s">
        <v>16</v>
      </c>
      <c r="H227" t="s">
        <v>15</v>
      </c>
      <c r="I227">
        <v>4.4999999999999998E-2</v>
      </c>
      <c r="J227">
        <v>10</v>
      </c>
      <c r="K227" t="s">
        <v>21</v>
      </c>
      <c r="L227">
        <v>579.4</v>
      </c>
      <c r="M227">
        <v>50.596000000000004</v>
      </c>
      <c r="N227">
        <v>579.36</v>
      </c>
      <c r="O227">
        <v>50.6</v>
      </c>
    </row>
    <row r="228" spans="2:15" x14ac:dyDescent="0.25">
      <c r="B228" t="s">
        <v>354</v>
      </c>
      <c r="C228" t="s">
        <v>19</v>
      </c>
      <c r="D228">
        <v>3.3000000000000002E-2</v>
      </c>
      <c r="E228">
        <v>0.33</v>
      </c>
      <c r="F228">
        <v>0.01</v>
      </c>
      <c r="G228" t="s">
        <v>16</v>
      </c>
      <c r="H228" t="s">
        <v>15</v>
      </c>
      <c r="I228">
        <v>4.4999999999999998E-2</v>
      </c>
      <c r="J228">
        <v>10</v>
      </c>
      <c r="K228" t="s">
        <v>21</v>
      </c>
      <c r="L228">
        <v>5800</v>
      </c>
      <c r="M228">
        <v>5.1337000000000002</v>
      </c>
      <c r="N228">
        <v>5799.9000000000005</v>
      </c>
      <c r="O228">
        <v>5.1337999999999999</v>
      </c>
    </row>
    <row r="229" spans="2:15" x14ac:dyDescent="0.25">
      <c r="B229" t="s">
        <v>355</v>
      </c>
      <c r="C229" t="s">
        <v>19</v>
      </c>
      <c r="D229">
        <v>3.3000000000000002E-2</v>
      </c>
      <c r="E229">
        <v>0.33</v>
      </c>
      <c r="F229">
        <v>9.9999999999999995E-7</v>
      </c>
      <c r="G229" t="s">
        <v>16</v>
      </c>
      <c r="H229" t="s">
        <v>15</v>
      </c>
      <c r="I229">
        <v>10</v>
      </c>
      <c r="J229">
        <v>20</v>
      </c>
      <c r="K229" t="s">
        <v>21</v>
      </c>
      <c r="L229">
        <v>24</v>
      </c>
      <c r="M229">
        <v>810</v>
      </c>
      <c r="N229">
        <v>23.102</v>
      </c>
      <c r="O229">
        <v>808.2700000000001</v>
      </c>
    </row>
    <row r="230" spans="2:15" x14ac:dyDescent="0.25">
      <c r="B230" t="s">
        <v>356</v>
      </c>
      <c r="C230" t="s">
        <v>19</v>
      </c>
      <c r="D230">
        <v>3.3000000000000002E-2</v>
      </c>
      <c r="E230">
        <v>0.33</v>
      </c>
      <c r="F230">
        <v>1.0000000000000001E-5</v>
      </c>
      <c r="G230" t="s">
        <v>16</v>
      </c>
      <c r="H230" t="s">
        <v>15</v>
      </c>
      <c r="I230">
        <v>10</v>
      </c>
      <c r="J230">
        <v>20</v>
      </c>
      <c r="K230" t="s">
        <v>21</v>
      </c>
      <c r="L230">
        <v>24</v>
      </c>
      <c r="M230">
        <v>807.25</v>
      </c>
      <c r="N230">
        <v>23.467000000000002</v>
      </c>
      <c r="O230">
        <v>807.33999999999992</v>
      </c>
    </row>
    <row r="231" spans="2:15" x14ac:dyDescent="0.25">
      <c r="B231" t="s">
        <v>357</v>
      </c>
      <c r="C231" t="s">
        <v>19</v>
      </c>
      <c r="D231">
        <v>3.3000000000000002E-2</v>
      </c>
      <c r="E231">
        <v>0.33</v>
      </c>
      <c r="F231">
        <v>1E-4</v>
      </c>
      <c r="G231" t="s">
        <v>16</v>
      </c>
      <c r="H231" t="s">
        <v>15</v>
      </c>
      <c r="I231">
        <v>10</v>
      </c>
      <c r="J231">
        <v>20</v>
      </c>
      <c r="K231" t="s">
        <v>21</v>
      </c>
      <c r="L231">
        <v>52.171999999999997</v>
      </c>
      <c r="M231">
        <v>737.66</v>
      </c>
      <c r="N231">
        <v>52.077999999999996</v>
      </c>
      <c r="O231">
        <v>737.88</v>
      </c>
    </row>
    <row r="232" spans="2:15" x14ac:dyDescent="0.25">
      <c r="B232" t="s">
        <v>358</v>
      </c>
      <c r="C232" t="s">
        <v>19</v>
      </c>
      <c r="D232">
        <v>3.3000000000000002E-2</v>
      </c>
      <c r="E232">
        <v>0.33</v>
      </c>
      <c r="F232">
        <v>1E-3</v>
      </c>
      <c r="G232" t="s">
        <v>16</v>
      </c>
      <c r="H232" t="s">
        <v>15</v>
      </c>
      <c r="I232">
        <v>10</v>
      </c>
      <c r="J232">
        <v>20</v>
      </c>
      <c r="K232" t="s">
        <v>21</v>
      </c>
      <c r="L232">
        <v>574.81999999999994</v>
      </c>
      <c r="M232">
        <v>223.06</v>
      </c>
      <c r="N232">
        <v>574.77</v>
      </c>
      <c r="O232">
        <v>223.07</v>
      </c>
    </row>
    <row r="233" spans="2:15" x14ac:dyDescent="0.25">
      <c r="B233" t="s">
        <v>359</v>
      </c>
      <c r="C233" t="s">
        <v>19</v>
      </c>
      <c r="D233">
        <v>3.3000000000000002E-2</v>
      </c>
      <c r="E233">
        <v>0.33</v>
      </c>
      <c r="F233">
        <v>0.01</v>
      </c>
      <c r="G233" t="s">
        <v>16</v>
      </c>
      <c r="H233" t="s">
        <v>15</v>
      </c>
      <c r="I233">
        <v>10</v>
      </c>
      <c r="J233">
        <v>20</v>
      </c>
      <c r="K233" t="s">
        <v>21</v>
      </c>
      <c r="L233">
        <v>5799.5</v>
      </c>
      <c r="M233">
        <v>23.648</v>
      </c>
      <c r="N233">
        <v>5799.4000000000005</v>
      </c>
      <c r="O233">
        <v>23.648</v>
      </c>
    </row>
    <row r="234" spans="2:15" x14ac:dyDescent="0.25">
      <c r="B234" t="s">
        <v>360</v>
      </c>
      <c r="C234" t="s">
        <v>19</v>
      </c>
      <c r="D234">
        <v>3.3000000000000002E-2</v>
      </c>
      <c r="E234">
        <v>0.33</v>
      </c>
      <c r="F234">
        <v>9.9999999999999995E-7</v>
      </c>
      <c r="G234" t="s">
        <v>16</v>
      </c>
      <c r="H234" t="s">
        <v>15</v>
      </c>
      <c r="I234">
        <v>20</v>
      </c>
      <c r="J234">
        <v>50</v>
      </c>
      <c r="K234" t="s">
        <v>21</v>
      </c>
      <c r="L234">
        <v>47</v>
      </c>
      <c r="M234">
        <v>1200</v>
      </c>
      <c r="N234">
        <v>46.192</v>
      </c>
      <c r="O234">
        <v>1154.7</v>
      </c>
    </row>
    <row r="235" spans="2:15" x14ac:dyDescent="0.25">
      <c r="B235" t="s">
        <v>361</v>
      </c>
      <c r="C235" t="s">
        <v>19</v>
      </c>
      <c r="D235">
        <v>3.3000000000000002E-2</v>
      </c>
      <c r="E235">
        <v>0.33</v>
      </c>
      <c r="F235">
        <v>1.0000000000000001E-5</v>
      </c>
      <c r="G235" t="s">
        <v>16</v>
      </c>
      <c r="H235" t="s">
        <v>15</v>
      </c>
      <c r="I235">
        <v>20</v>
      </c>
      <c r="J235">
        <v>50</v>
      </c>
      <c r="K235" t="s">
        <v>21</v>
      </c>
      <c r="L235">
        <v>47</v>
      </c>
      <c r="M235">
        <v>1154.0999999999999</v>
      </c>
      <c r="N235">
        <v>46.405999999999999</v>
      </c>
      <c r="O235">
        <v>1154.1999999999998</v>
      </c>
    </row>
    <row r="236" spans="2:15" x14ac:dyDescent="0.25">
      <c r="B236" t="s">
        <v>362</v>
      </c>
      <c r="C236" t="s">
        <v>19</v>
      </c>
      <c r="D236">
        <v>3.3000000000000002E-2</v>
      </c>
      <c r="E236">
        <v>0.33</v>
      </c>
      <c r="F236">
        <v>1E-4</v>
      </c>
      <c r="G236" t="s">
        <v>16</v>
      </c>
      <c r="H236" t="s">
        <v>15</v>
      </c>
      <c r="I236">
        <v>20</v>
      </c>
      <c r="J236">
        <v>50</v>
      </c>
      <c r="K236" t="s">
        <v>21</v>
      </c>
      <c r="L236">
        <v>65.852000000000004</v>
      </c>
      <c r="M236">
        <v>1107.0999999999999</v>
      </c>
      <c r="N236">
        <v>65.784000000000006</v>
      </c>
      <c r="O236">
        <v>1107.2</v>
      </c>
    </row>
    <row r="237" spans="2:15" x14ac:dyDescent="0.25">
      <c r="B237" t="s">
        <v>363</v>
      </c>
      <c r="C237" t="s">
        <v>19</v>
      </c>
      <c r="D237">
        <v>3.3000000000000002E-2</v>
      </c>
      <c r="E237">
        <v>0.33</v>
      </c>
      <c r="F237">
        <v>1E-3</v>
      </c>
      <c r="G237" t="s">
        <v>16</v>
      </c>
      <c r="H237" t="s">
        <v>15</v>
      </c>
      <c r="I237">
        <v>20</v>
      </c>
      <c r="J237">
        <v>50</v>
      </c>
      <c r="K237" t="s">
        <v>21</v>
      </c>
      <c r="L237">
        <v>571.22</v>
      </c>
      <c r="M237">
        <v>452.23999999999995</v>
      </c>
      <c r="N237">
        <v>571.17999999999995</v>
      </c>
      <c r="O237">
        <v>452.11</v>
      </c>
    </row>
    <row r="238" spans="2:15" x14ac:dyDescent="0.25">
      <c r="B238" t="s">
        <v>364</v>
      </c>
      <c r="C238" t="s">
        <v>19</v>
      </c>
      <c r="D238">
        <v>3.3000000000000002E-2</v>
      </c>
      <c r="E238">
        <v>0.33</v>
      </c>
      <c r="F238">
        <v>0.01</v>
      </c>
      <c r="G238" t="s">
        <v>16</v>
      </c>
      <c r="H238" t="s">
        <v>15</v>
      </c>
      <c r="I238">
        <v>20</v>
      </c>
      <c r="J238">
        <v>50</v>
      </c>
      <c r="K238" t="s">
        <v>21</v>
      </c>
      <c r="L238">
        <v>5799</v>
      </c>
      <c r="M238">
        <v>50.926000000000002</v>
      </c>
      <c r="N238">
        <v>5798.9000000000005</v>
      </c>
      <c r="O238">
        <v>50.847999999999999</v>
      </c>
    </row>
    <row r="239" spans="2:15" x14ac:dyDescent="0.25">
      <c r="B239" t="s">
        <v>365</v>
      </c>
      <c r="C239" t="s">
        <v>19</v>
      </c>
      <c r="D239">
        <v>3.3000000000000002E-2</v>
      </c>
      <c r="E239">
        <v>0.33</v>
      </c>
      <c r="F239">
        <v>9.9999999999999995E-7</v>
      </c>
      <c r="G239" t="s">
        <v>16</v>
      </c>
      <c r="H239" t="s">
        <v>15</v>
      </c>
      <c r="I239">
        <v>50</v>
      </c>
      <c r="J239">
        <v>100</v>
      </c>
      <c r="K239" t="s">
        <v>21</v>
      </c>
      <c r="L239">
        <v>200</v>
      </c>
      <c r="M239">
        <v>2700</v>
      </c>
      <c r="N239">
        <v>196.3</v>
      </c>
      <c r="O239">
        <v>2655.8</v>
      </c>
    </row>
    <row r="240" spans="2:15" x14ac:dyDescent="0.25">
      <c r="B240" t="s">
        <v>366</v>
      </c>
      <c r="C240" t="s">
        <v>19</v>
      </c>
      <c r="D240">
        <v>3.3000000000000002E-2</v>
      </c>
      <c r="E240">
        <v>0.33</v>
      </c>
      <c r="F240">
        <v>1.0000000000000001E-5</v>
      </c>
      <c r="G240" t="s">
        <v>16</v>
      </c>
      <c r="H240" t="s">
        <v>15</v>
      </c>
      <c r="I240">
        <v>50</v>
      </c>
      <c r="J240">
        <v>100</v>
      </c>
      <c r="K240" t="s">
        <v>21</v>
      </c>
      <c r="L240">
        <v>200</v>
      </c>
      <c r="M240">
        <v>2655.6000000000004</v>
      </c>
      <c r="N240">
        <v>196.37</v>
      </c>
      <c r="O240">
        <v>2655.7</v>
      </c>
    </row>
    <row r="241" spans="2:15" x14ac:dyDescent="0.25">
      <c r="B241" t="s">
        <v>367</v>
      </c>
      <c r="C241" t="s">
        <v>19</v>
      </c>
      <c r="D241">
        <v>3.3000000000000002E-2</v>
      </c>
      <c r="E241">
        <v>0.33</v>
      </c>
      <c r="F241">
        <v>1E-4</v>
      </c>
      <c r="G241" t="s">
        <v>16</v>
      </c>
      <c r="H241" t="s">
        <v>15</v>
      </c>
      <c r="I241">
        <v>50</v>
      </c>
      <c r="J241">
        <v>100</v>
      </c>
      <c r="K241" t="s">
        <v>21</v>
      </c>
      <c r="L241">
        <v>202.7</v>
      </c>
      <c r="M241">
        <v>2641.3</v>
      </c>
      <c r="N241">
        <v>202.66</v>
      </c>
      <c r="O241">
        <v>2641.3</v>
      </c>
    </row>
    <row r="242" spans="2:15" x14ac:dyDescent="0.25">
      <c r="B242" t="s">
        <v>368</v>
      </c>
      <c r="C242" t="s">
        <v>19</v>
      </c>
      <c r="D242">
        <v>3.3000000000000002E-2</v>
      </c>
      <c r="E242">
        <v>0.33</v>
      </c>
      <c r="F242">
        <v>1E-3</v>
      </c>
      <c r="G242" t="s">
        <v>16</v>
      </c>
      <c r="H242" t="s">
        <v>15</v>
      </c>
      <c r="I242">
        <v>50</v>
      </c>
      <c r="J242">
        <v>100</v>
      </c>
      <c r="K242" t="s">
        <v>21</v>
      </c>
      <c r="L242">
        <v>582.13</v>
      </c>
      <c r="M242">
        <v>1931.7</v>
      </c>
      <c r="N242">
        <v>582.03</v>
      </c>
      <c r="O242">
        <v>1931.7</v>
      </c>
    </row>
    <row r="243" spans="2:15" x14ac:dyDescent="0.25">
      <c r="B243" t="s">
        <v>369</v>
      </c>
      <c r="C243" t="s">
        <v>19</v>
      </c>
      <c r="D243">
        <v>3.3000000000000002E-2</v>
      </c>
      <c r="E243">
        <v>0.33</v>
      </c>
      <c r="F243">
        <v>0.01</v>
      </c>
      <c r="G243" t="s">
        <v>16</v>
      </c>
      <c r="H243" t="s">
        <v>15</v>
      </c>
      <c r="I243">
        <v>50</v>
      </c>
      <c r="J243">
        <v>100</v>
      </c>
      <c r="K243" t="s">
        <v>21</v>
      </c>
      <c r="L243">
        <v>5796.8</v>
      </c>
      <c r="M243">
        <v>307.99</v>
      </c>
      <c r="N243">
        <v>5796.8</v>
      </c>
      <c r="O243">
        <v>307.80999999999995</v>
      </c>
    </row>
    <row r="244" spans="2:15" x14ac:dyDescent="0.25">
      <c r="B244" t="s">
        <v>370</v>
      </c>
      <c r="C244" t="s">
        <v>19</v>
      </c>
      <c r="D244">
        <v>3.3000000000000002E-2</v>
      </c>
      <c r="E244">
        <v>0.33</v>
      </c>
      <c r="F244">
        <v>9.9999999999999995E-7</v>
      </c>
      <c r="G244" t="s">
        <v>16</v>
      </c>
      <c r="H244" t="s">
        <v>15</v>
      </c>
      <c r="I244">
        <v>100</v>
      </c>
      <c r="J244">
        <v>500</v>
      </c>
      <c r="K244" t="s">
        <v>21</v>
      </c>
      <c r="L244">
        <v>390</v>
      </c>
      <c r="M244">
        <v>5800</v>
      </c>
      <c r="N244">
        <v>381.05</v>
      </c>
      <c r="O244">
        <v>5773.5</v>
      </c>
    </row>
    <row r="245" spans="2:15" x14ac:dyDescent="0.25">
      <c r="B245" t="s">
        <v>371</v>
      </c>
      <c r="C245" t="s">
        <v>19</v>
      </c>
      <c r="D245">
        <v>3.3000000000000002E-2</v>
      </c>
      <c r="E245">
        <v>0.33</v>
      </c>
      <c r="F245">
        <v>1.0000000000000001E-5</v>
      </c>
      <c r="G245" t="s">
        <v>16</v>
      </c>
      <c r="H245" t="s">
        <v>15</v>
      </c>
      <c r="I245">
        <v>100</v>
      </c>
      <c r="J245">
        <v>500</v>
      </c>
      <c r="K245" t="s">
        <v>21</v>
      </c>
      <c r="L245">
        <v>390</v>
      </c>
      <c r="M245">
        <v>5773.4</v>
      </c>
      <c r="N245">
        <v>381.09999999999997</v>
      </c>
      <c r="O245">
        <v>5773.4</v>
      </c>
    </row>
    <row r="246" spans="2:15" x14ac:dyDescent="0.25">
      <c r="B246" t="s">
        <v>372</v>
      </c>
      <c r="C246" t="s">
        <v>19</v>
      </c>
      <c r="D246">
        <v>3.3000000000000002E-2</v>
      </c>
      <c r="E246">
        <v>0.33</v>
      </c>
      <c r="F246">
        <v>1E-4</v>
      </c>
      <c r="G246" t="s">
        <v>16</v>
      </c>
      <c r="H246" t="s">
        <v>15</v>
      </c>
      <c r="I246">
        <v>100</v>
      </c>
      <c r="J246">
        <v>500</v>
      </c>
      <c r="K246" t="s">
        <v>21</v>
      </c>
      <c r="L246">
        <v>390</v>
      </c>
      <c r="M246">
        <v>5766</v>
      </c>
      <c r="N246">
        <v>384.24</v>
      </c>
      <c r="O246">
        <v>5766.0999999999995</v>
      </c>
    </row>
    <row r="247" spans="2:15" x14ac:dyDescent="0.25">
      <c r="B247" t="s">
        <v>373</v>
      </c>
      <c r="C247" t="s">
        <v>19</v>
      </c>
      <c r="D247">
        <v>3.3000000000000002E-2</v>
      </c>
      <c r="E247">
        <v>0.33</v>
      </c>
      <c r="F247">
        <v>1E-3</v>
      </c>
      <c r="G247" t="s">
        <v>16</v>
      </c>
      <c r="H247" t="s">
        <v>15</v>
      </c>
      <c r="I247">
        <v>100</v>
      </c>
      <c r="J247">
        <v>500</v>
      </c>
      <c r="K247" t="s">
        <v>21</v>
      </c>
      <c r="L247">
        <v>642.89</v>
      </c>
      <c r="M247">
        <v>5199.9000000000005</v>
      </c>
      <c r="N247">
        <v>642.71</v>
      </c>
      <c r="O247">
        <v>5200.1000000000004</v>
      </c>
    </row>
    <row r="248" spans="2:15" x14ac:dyDescent="0.25">
      <c r="B248" t="s">
        <v>374</v>
      </c>
      <c r="C248" t="s">
        <v>19</v>
      </c>
      <c r="D248">
        <v>3.3000000000000002E-2</v>
      </c>
      <c r="E248">
        <v>0.33</v>
      </c>
      <c r="F248">
        <v>0.01</v>
      </c>
      <c r="G248" t="s">
        <v>16</v>
      </c>
      <c r="H248" t="s">
        <v>15</v>
      </c>
      <c r="I248">
        <v>100</v>
      </c>
      <c r="J248">
        <v>500</v>
      </c>
      <c r="K248" t="s">
        <v>21</v>
      </c>
      <c r="L248">
        <v>5783.1</v>
      </c>
      <c r="M248">
        <v>1368.2</v>
      </c>
      <c r="N248">
        <v>5783</v>
      </c>
      <c r="O248">
        <v>1367.8999999999999</v>
      </c>
    </row>
    <row r="249" spans="2:15" x14ac:dyDescent="0.25">
      <c r="B249" t="s">
        <v>375</v>
      </c>
      <c r="C249" t="s">
        <v>19</v>
      </c>
      <c r="D249">
        <v>0.33</v>
      </c>
      <c r="E249">
        <v>3.3</v>
      </c>
      <c r="F249">
        <v>1.0000000000000001E-5</v>
      </c>
      <c r="G249" t="s">
        <v>16</v>
      </c>
      <c r="H249" t="s">
        <v>14</v>
      </c>
      <c r="I249">
        <v>0.01</v>
      </c>
      <c r="J249">
        <v>4.4999999999999998E-2</v>
      </c>
      <c r="K249" t="s">
        <v>21</v>
      </c>
      <c r="L249">
        <v>0.11</v>
      </c>
      <c r="M249">
        <v>0.56000000000000005</v>
      </c>
      <c r="N249">
        <v>0.10360999999999999</v>
      </c>
      <c r="O249">
        <v>0.56176000000000004</v>
      </c>
    </row>
    <row r="250" spans="2:15" x14ac:dyDescent="0.25">
      <c r="B250" t="s">
        <v>376</v>
      </c>
      <c r="C250" t="s">
        <v>19</v>
      </c>
      <c r="D250">
        <v>0.33</v>
      </c>
      <c r="E250">
        <v>3.3</v>
      </c>
      <c r="F250">
        <v>1E-4</v>
      </c>
      <c r="G250" t="s">
        <v>16</v>
      </c>
      <c r="H250" t="s">
        <v>14</v>
      </c>
      <c r="I250">
        <v>0.01</v>
      </c>
      <c r="J250">
        <v>4.4999999999999998E-2</v>
      </c>
      <c r="K250" t="s">
        <v>21</v>
      </c>
      <c r="L250">
        <v>0.11</v>
      </c>
      <c r="M250">
        <v>0.55986999999999998</v>
      </c>
      <c r="N250">
        <v>0.1089</v>
      </c>
      <c r="O250">
        <v>0.55991999999999997</v>
      </c>
    </row>
    <row r="251" spans="2:15" x14ac:dyDescent="0.25">
      <c r="B251" t="s">
        <v>377</v>
      </c>
      <c r="C251" t="s">
        <v>19</v>
      </c>
      <c r="D251">
        <v>0.33</v>
      </c>
      <c r="E251">
        <v>3.3</v>
      </c>
      <c r="F251">
        <v>1E-3</v>
      </c>
      <c r="G251" t="s">
        <v>16</v>
      </c>
      <c r="H251" t="s">
        <v>14</v>
      </c>
      <c r="I251">
        <v>0.01</v>
      </c>
      <c r="J251">
        <v>4.4999999999999998E-2</v>
      </c>
      <c r="K251" t="s">
        <v>21</v>
      </c>
      <c r="L251">
        <v>0.48280000000000001</v>
      </c>
      <c r="M251">
        <v>0.46399000000000001</v>
      </c>
      <c r="N251">
        <v>0.48243000000000003</v>
      </c>
      <c r="O251">
        <v>0.46401999999999999</v>
      </c>
    </row>
    <row r="252" spans="2:15" x14ac:dyDescent="0.25">
      <c r="B252" t="s">
        <v>378</v>
      </c>
      <c r="C252" t="s">
        <v>19</v>
      </c>
      <c r="D252">
        <v>0.33</v>
      </c>
      <c r="E252">
        <v>3.3</v>
      </c>
      <c r="F252">
        <v>0.01</v>
      </c>
      <c r="G252" t="s">
        <v>16</v>
      </c>
      <c r="H252" t="s">
        <v>14</v>
      </c>
      <c r="I252">
        <v>0.01</v>
      </c>
      <c r="J252">
        <v>4.4999999999999998E-2</v>
      </c>
      <c r="K252" t="s">
        <v>21</v>
      </c>
      <c r="L252">
        <v>5.7718999999999996</v>
      </c>
      <c r="M252">
        <v>0.10322000000000001</v>
      </c>
      <c r="N252">
        <v>5.7717999999999998</v>
      </c>
      <c r="O252">
        <v>0.10315000000000001</v>
      </c>
    </row>
    <row r="253" spans="2:15" x14ac:dyDescent="0.25">
      <c r="B253" t="s">
        <v>379</v>
      </c>
      <c r="C253" t="s">
        <v>19</v>
      </c>
      <c r="D253">
        <v>0.33</v>
      </c>
      <c r="E253">
        <v>3.3</v>
      </c>
      <c r="F253">
        <v>0.1</v>
      </c>
      <c r="G253" t="s">
        <v>16</v>
      </c>
      <c r="H253" t="s">
        <v>14</v>
      </c>
      <c r="I253">
        <v>0.01</v>
      </c>
      <c r="J253">
        <v>4.4999999999999998E-2</v>
      </c>
      <c r="K253" t="s">
        <v>21</v>
      </c>
      <c r="L253">
        <v>57.997</v>
      </c>
      <c r="M253">
        <v>1.0625000000000001E-2</v>
      </c>
      <c r="N253">
        <v>57.997</v>
      </c>
      <c r="O253">
        <v>1.0595E-2</v>
      </c>
    </row>
    <row r="254" spans="2:15" x14ac:dyDescent="0.25">
      <c r="B254" t="s">
        <v>380</v>
      </c>
      <c r="C254" t="s">
        <v>19</v>
      </c>
      <c r="D254">
        <v>0.33</v>
      </c>
      <c r="E254">
        <v>3.3</v>
      </c>
      <c r="F254">
        <v>1.0000000000000001E-5</v>
      </c>
      <c r="G254" t="s">
        <v>16</v>
      </c>
      <c r="H254" t="s">
        <v>14</v>
      </c>
      <c r="I254">
        <v>4.4999999999999998E-2</v>
      </c>
      <c r="J254">
        <v>10</v>
      </c>
      <c r="K254" t="s">
        <v>21</v>
      </c>
      <c r="L254">
        <v>7.0000000000000007E-2</v>
      </c>
      <c r="M254">
        <v>0.35</v>
      </c>
      <c r="N254">
        <v>6.9482000000000002E-2</v>
      </c>
      <c r="O254">
        <v>0.34636</v>
      </c>
    </row>
    <row r="255" spans="2:15" x14ac:dyDescent="0.25">
      <c r="B255" t="s">
        <v>381</v>
      </c>
      <c r="C255" t="s">
        <v>19</v>
      </c>
      <c r="D255">
        <v>0.33</v>
      </c>
      <c r="E255">
        <v>3.3</v>
      </c>
      <c r="F255">
        <v>1E-4</v>
      </c>
      <c r="G255" t="s">
        <v>16</v>
      </c>
      <c r="H255" t="s">
        <v>14</v>
      </c>
      <c r="I255">
        <v>4.4999999999999998E-2</v>
      </c>
      <c r="J255">
        <v>10</v>
      </c>
      <c r="K255" t="s">
        <v>21</v>
      </c>
      <c r="L255">
        <v>7.9475000000000004E-2</v>
      </c>
      <c r="M255">
        <v>0.34377999999999997</v>
      </c>
      <c r="N255">
        <v>7.9163999999999998E-2</v>
      </c>
      <c r="O255">
        <v>0.34383999999999998</v>
      </c>
    </row>
    <row r="256" spans="2:15" x14ac:dyDescent="0.25">
      <c r="B256" t="s">
        <v>382</v>
      </c>
      <c r="C256" t="s">
        <v>19</v>
      </c>
      <c r="D256">
        <v>0.33</v>
      </c>
      <c r="E256">
        <v>3.3</v>
      </c>
      <c r="F256">
        <v>1E-3</v>
      </c>
      <c r="G256" t="s">
        <v>16</v>
      </c>
      <c r="H256" t="s">
        <v>14</v>
      </c>
      <c r="I256">
        <v>4.4999999999999998E-2</v>
      </c>
      <c r="J256">
        <v>10</v>
      </c>
      <c r="K256" t="s">
        <v>21</v>
      </c>
      <c r="L256">
        <v>0.52700999999999998</v>
      </c>
      <c r="M256">
        <v>0.24771000000000001</v>
      </c>
      <c r="N256">
        <v>0.52665999999999991</v>
      </c>
      <c r="O256">
        <v>0.24768999999999999</v>
      </c>
    </row>
    <row r="257" spans="2:15" x14ac:dyDescent="0.25">
      <c r="B257" t="s">
        <v>383</v>
      </c>
      <c r="C257" t="s">
        <v>19</v>
      </c>
      <c r="D257">
        <v>0.33</v>
      </c>
      <c r="E257">
        <v>3.3</v>
      </c>
      <c r="F257">
        <v>0.01</v>
      </c>
      <c r="G257" t="s">
        <v>16</v>
      </c>
      <c r="H257" t="s">
        <v>14</v>
      </c>
      <c r="I257">
        <v>4.4999999999999998E-2</v>
      </c>
      <c r="J257">
        <v>10</v>
      </c>
      <c r="K257" t="s">
        <v>21</v>
      </c>
      <c r="L257">
        <v>5.7893999999999997</v>
      </c>
      <c r="M257">
        <v>4.1307000000000003E-2</v>
      </c>
      <c r="N257">
        <v>5.7892999999999999</v>
      </c>
      <c r="O257">
        <v>4.1234E-2</v>
      </c>
    </row>
    <row r="258" spans="2:15" x14ac:dyDescent="0.25">
      <c r="B258" t="s">
        <v>384</v>
      </c>
      <c r="C258" t="s">
        <v>19</v>
      </c>
      <c r="D258">
        <v>0.33</v>
      </c>
      <c r="E258">
        <v>3.3</v>
      </c>
      <c r="F258">
        <v>0.1</v>
      </c>
      <c r="G258" t="s">
        <v>16</v>
      </c>
      <c r="H258" t="s">
        <v>14</v>
      </c>
      <c r="I258">
        <v>4.4999999999999998E-2</v>
      </c>
      <c r="J258">
        <v>10</v>
      </c>
      <c r="K258" t="s">
        <v>21</v>
      </c>
      <c r="L258">
        <v>57.998999999999995</v>
      </c>
      <c r="M258">
        <v>4.1989000000000002E-3</v>
      </c>
      <c r="N258">
        <v>57.998999999999995</v>
      </c>
      <c r="O258">
        <v>4.1685000000000003E-3</v>
      </c>
    </row>
    <row r="259" spans="2:15" x14ac:dyDescent="0.25">
      <c r="B259" t="s">
        <v>385</v>
      </c>
      <c r="C259" t="s">
        <v>19</v>
      </c>
      <c r="D259">
        <v>0.33</v>
      </c>
      <c r="E259">
        <v>3.3</v>
      </c>
      <c r="F259">
        <v>1.0000000000000001E-5</v>
      </c>
      <c r="G259" t="s">
        <v>16</v>
      </c>
      <c r="H259" t="s">
        <v>14</v>
      </c>
      <c r="I259">
        <v>10</v>
      </c>
      <c r="J259">
        <v>20</v>
      </c>
      <c r="K259" t="s">
        <v>21</v>
      </c>
      <c r="L259">
        <v>7.0000000000000007E-2</v>
      </c>
      <c r="M259">
        <v>0.81</v>
      </c>
      <c r="N259">
        <v>6.9394999999999998E-2</v>
      </c>
      <c r="O259">
        <v>0.80825999999999998</v>
      </c>
    </row>
    <row r="260" spans="2:15" x14ac:dyDescent="0.25">
      <c r="B260" t="s">
        <v>386</v>
      </c>
      <c r="C260" t="s">
        <v>19</v>
      </c>
      <c r="D260">
        <v>0.33</v>
      </c>
      <c r="E260">
        <v>3.3</v>
      </c>
      <c r="F260">
        <v>1E-4</v>
      </c>
      <c r="G260" t="s">
        <v>16</v>
      </c>
      <c r="H260" t="s">
        <v>14</v>
      </c>
      <c r="I260">
        <v>10</v>
      </c>
      <c r="J260">
        <v>20</v>
      </c>
      <c r="K260" t="s">
        <v>21</v>
      </c>
      <c r="L260">
        <v>7.4970999999999996E-2</v>
      </c>
      <c r="M260">
        <v>0.80676999999999999</v>
      </c>
      <c r="N260">
        <v>7.4788999999999994E-2</v>
      </c>
      <c r="O260">
        <v>0.80681000000000003</v>
      </c>
    </row>
    <row r="261" spans="2:15" x14ac:dyDescent="0.25">
      <c r="B261" t="s">
        <v>387</v>
      </c>
      <c r="C261" t="s">
        <v>19</v>
      </c>
      <c r="D261">
        <v>0.33</v>
      </c>
      <c r="E261">
        <v>3.3</v>
      </c>
      <c r="F261">
        <v>1E-3</v>
      </c>
      <c r="G261" t="s">
        <v>16</v>
      </c>
      <c r="H261" t="s">
        <v>14</v>
      </c>
      <c r="I261">
        <v>10</v>
      </c>
      <c r="J261">
        <v>20</v>
      </c>
      <c r="K261" t="s">
        <v>21</v>
      </c>
      <c r="L261">
        <v>0.43434</v>
      </c>
      <c r="M261">
        <v>0.71614999999999995</v>
      </c>
      <c r="N261">
        <v>0.43398000000000003</v>
      </c>
      <c r="O261">
        <v>0.71619999999999995</v>
      </c>
    </row>
    <row r="262" spans="2:15" x14ac:dyDescent="0.25">
      <c r="B262" t="s">
        <v>388</v>
      </c>
      <c r="C262" t="s">
        <v>19</v>
      </c>
      <c r="D262">
        <v>0.33</v>
      </c>
      <c r="E262">
        <v>3.3</v>
      </c>
      <c r="F262">
        <v>0.01</v>
      </c>
      <c r="G262" t="s">
        <v>16</v>
      </c>
      <c r="H262" t="s">
        <v>14</v>
      </c>
      <c r="I262">
        <v>10</v>
      </c>
      <c r="J262">
        <v>20</v>
      </c>
      <c r="K262" t="s">
        <v>21</v>
      </c>
      <c r="L262">
        <v>5.7427999999999999</v>
      </c>
      <c r="M262">
        <v>0.20326</v>
      </c>
      <c r="N262">
        <v>5.7427000000000001</v>
      </c>
      <c r="O262">
        <v>0.20319000000000001</v>
      </c>
    </row>
    <row r="263" spans="2:15" x14ac:dyDescent="0.25">
      <c r="B263" t="s">
        <v>389</v>
      </c>
      <c r="C263" t="s">
        <v>19</v>
      </c>
      <c r="D263">
        <v>0.33</v>
      </c>
      <c r="E263">
        <v>3.3</v>
      </c>
      <c r="F263">
        <v>0.1</v>
      </c>
      <c r="G263" t="s">
        <v>16</v>
      </c>
      <c r="H263" t="s">
        <v>14</v>
      </c>
      <c r="I263">
        <v>10</v>
      </c>
      <c r="J263">
        <v>20</v>
      </c>
      <c r="K263" t="s">
        <v>21</v>
      </c>
      <c r="L263">
        <v>57.994</v>
      </c>
      <c r="M263">
        <v>2.1429E-2</v>
      </c>
      <c r="N263">
        <v>57.994</v>
      </c>
      <c r="O263">
        <v>2.1398E-2</v>
      </c>
    </row>
    <row r="264" spans="2:15" x14ac:dyDescent="0.25">
      <c r="B264" t="s">
        <v>390</v>
      </c>
      <c r="C264" t="s">
        <v>19</v>
      </c>
      <c r="D264">
        <v>0.33</v>
      </c>
      <c r="E264">
        <v>3.3</v>
      </c>
      <c r="F264">
        <v>1.0000000000000001E-5</v>
      </c>
      <c r="G264" t="s">
        <v>16</v>
      </c>
      <c r="H264" t="s">
        <v>14</v>
      </c>
      <c r="I264">
        <v>20</v>
      </c>
      <c r="J264">
        <v>50</v>
      </c>
      <c r="K264" t="s">
        <v>21</v>
      </c>
      <c r="L264">
        <v>7.0000000000000007E-2</v>
      </c>
      <c r="M264">
        <v>1.2</v>
      </c>
      <c r="N264">
        <v>6.9357000000000002E-2</v>
      </c>
      <c r="O264">
        <v>1.1547000000000001</v>
      </c>
    </row>
    <row r="265" spans="2:15" x14ac:dyDescent="0.25">
      <c r="B265" t="s">
        <v>391</v>
      </c>
      <c r="C265" t="s">
        <v>19</v>
      </c>
      <c r="D265">
        <v>0.33</v>
      </c>
      <c r="E265">
        <v>3.3</v>
      </c>
      <c r="F265">
        <v>1E-4</v>
      </c>
      <c r="G265" t="s">
        <v>16</v>
      </c>
      <c r="H265" t="s">
        <v>14</v>
      </c>
      <c r="I265">
        <v>20</v>
      </c>
      <c r="J265">
        <v>50</v>
      </c>
      <c r="K265" t="s">
        <v>21</v>
      </c>
      <c r="L265">
        <v>7.3766999999999999E-2</v>
      </c>
      <c r="M265">
        <v>1.1535</v>
      </c>
      <c r="N265">
        <v>7.3401999999999995E-2</v>
      </c>
      <c r="O265">
        <v>1.1536</v>
      </c>
    </row>
    <row r="266" spans="2:15" x14ac:dyDescent="0.25">
      <c r="B266" t="s">
        <v>392</v>
      </c>
      <c r="C266" t="s">
        <v>19</v>
      </c>
      <c r="D266">
        <v>0.33</v>
      </c>
      <c r="E266">
        <v>3.3</v>
      </c>
      <c r="F266">
        <v>1E-3</v>
      </c>
      <c r="G266" t="s">
        <v>16</v>
      </c>
      <c r="H266" t="s">
        <v>14</v>
      </c>
      <c r="I266">
        <v>20</v>
      </c>
      <c r="J266">
        <v>50</v>
      </c>
      <c r="K266" t="s">
        <v>21</v>
      </c>
      <c r="L266">
        <v>0.38083</v>
      </c>
      <c r="M266">
        <v>1.0734999999999999</v>
      </c>
      <c r="N266">
        <v>0.38003999999999999</v>
      </c>
      <c r="O266">
        <v>1.0736000000000001</v>
      </c>
    </row>
    <row r="267" spans="2:15" x14ac:dyDescent="0.25">
      <c r="B267" t="s">
        <v>393</v>
      </c>
      <c r="C267" t="s">
        <v>19</v>
      </c>
      <c r="D267">
        <v>0.33</v>
      </c>
      <c r="E267">
        <v>3.3</v>
      </c>
      <c r="F267">
        <v>0.01</v>
      </c>
      <c r="G267" t="s">
        <v>16</v>
      </c>
      <c r="H267" t="s">
        <v>14</v>
      </c>
      <c r="I267">
        <v>20</v>
      </c>
      <c r="J267">
        <v>50</v>
      </c>
      <c r="K267" t="s">
        <v>21</v>
      </c>
      <c r="L267">
        <v>5.6888999999999994</v>
      </c>
      <c r="M267">
        <v>0.39089000000000002</v>
      </c>
      <c r="N267">
        <v>5.6884999999999994</v>
      </c>
      <c r="O267">
        <v>0.39077000000000001</v>
      </c>
    </row>
    <row r="268" spans="2:15" x14ac:dyDescent="0.25">
      <c r="B268" t="s">
        <v>394</v>
      </c>
      <c r="C268" t="s">
        <v>19</v>
      </c>
      <c r="D268">
        <v>0.33</v>
      </c>
      <c r="E268">
        <v>3.3</v>
      </c>
      <c r="F268">
        <v>0.1</v>
      </c>
      <c r="G268" t="s">
        <v>16</v>
      </c>
      <c r="H268" t="s">
        <v>14</v>
      </c>
      <c r="I268">
        <v>20</v>
      </c>
      <c r="J268">
        <v>50</v>
      </c>
      <c r="K268" t="s">
        <v>21</v>
      </c>
      <c r="L268">
        <v>57.988</v>
      </c>
      <c r="M268">
        <v>4.3126999999999999E-2</v>
      </c>
      <c r="N268">
        <v>57.988</v>
      </c>
      <c r="O268">
        <v>4.3055000000000003E-2</v>
      </c>
    </row>
    <row r="269" spans="2:15" x14ac:dyDescent="0.25">
      <c r="B269" t="s">
        <v>395</v>
      </c>
      <c r="C269" t="s">
        <v>19</v>
      </c>
      <c r="D269">
        <v>0.33</v>
      </c>
      <c r="E269">
        <v>3.3</v>
      </c>
      <c r="F269">
        <v>1.0000000000000001E-5</v>
      </c>
      <c r="G269" t="s">
        <v>16</v>
      </c>
      <c r="H269" t="s">
        <v>14</v>
      </c>
      <c r="I269">
        <v>50</v>
      </c>
      <c r="J269">
        <v>100</v>
      </c>
      <c r="K269" t="s">
        <v>21</v>
      </c>
      <c r="L269">
        <v>0.24000000000000002</v>
      </c>
      <c r="M269">
        <v>2.7</v>
      </c>
      <c r="N269">
        <v>0.23097999999999999</v>
      </c>
      <c r="O269">
        <v>2.6558000000000002</v>
      </c>
    </row>
    <row r="270" spans="2:15" x14ac:dyDescent="0.25">
      <c r="B270" t="s">
        <v>396</v>
      </c>
      <c r="C270" t="s">
        <v>19</v>
      </c>
      <c r="D270">
        <v>0.33</v>
      </c>
      <c r="E270">
        <v>3.3</v>
      </c>
      <c r="F270">
        <v>1E-4</v>
      </c>
      <c r="G270" t="s">
        <v>16</v>
      </c>
      <c r="H270" t="s">
        <v>14</v>
      </c>
      <c r="I270">
        <v>50</v>
      </c>
      <c r="J270">
        <v>100</v>
      </c>
      <c r="K270" t="s">
        <v>21</v>
      </c>
      <c r="L270">
        <v>0.24000000000000002</v>
      </c>
      <c r="M270">
        <v>2.6553</v>
      </c>
      <c r="N270">
        <v>0.23261000000000001</v>
      </c>
      <c r="O270">
        <v>2.6554000000000002</v>
      </c>
    </row>
    <row r="271" spans="2:15" x14ac:dyDescent="0.25">
      <c r="B271" t="s">
        <v>397</v>
      </c>
      <c r="C271" t="s">
        <v>19</v>
      </c>
      <c r="D271">
        <v>0.33</v>
      </c>
      <c r="E271">
        <v>3.3</v>
      </c>
      <c r="F271">
        <v>1E-3</v>
      </c>
      <c r="G271" t="s">
        <v>16</v>
      </c>
      <c r="H271" t="s">
        <v>14</v>
      </c>
      <c r="I271">
        <v>50</v>
      </c>
      <c r="J271">
        <v>100</v>
      </c>
      <c r="K271" t="s">
        <v>21</v>
      </c>
      <c r="L271">
        <v>0.38861000000000001</v>
      </c>
      <c r="M271">
        <v>2.6137999999999999</v>
      </c>
      <c r="N271">
        <v>0.38741999999999999</v>
      </c>
      <c r="O271">
        <v>2.6141000000000001</v>
      </c>
    </row>
    <row r="272" spans="2:15" x14ac:dyDescent="0.25">
      <c r="B272" t="s">
        <v>398</v>
      </c>
      <c r="C272" t="s">
        <v>19</v>
      </c>
      <c r="D272">
        <v>0.33</v>
      </c>
      <c r="E272">
        <v>3.3</v>
      </c>
      <c r="F272">
        <v>0.01</v>
      </c>
      <c r="G272" t="s">
        <v>16</v>
      </c>
      <c r="H272" t="s">
        <v>14</v>
      </c>
      <c r="I272">
        <v>50</v>
      </c>
      <c r="J272">
        <v>100</v>
      </c>
      <c r="K272" t="s">
        <v>21</v>
      </c>
      <c r="L272">
        <v>5.3725999999999994</v>
      </c>
      <c r="M272">
        <v>1.6155999999999999</v>
      </c>
      <c r="N272">
        <v>5.3717999999999995</v>
      </c>
      <c r="O272">
        <v>1.6154999999999999</v>
      </c>
    </row>
    <row r="273" spans="2:15" x14ac:dyDescent="0.25">
      <c r="B273" t="s">
        <v>399</v>
      </c>
      <c r="C273" t="s">
        <v>19</v>
      </c>
      <c r="D273">
        <v>0.33</v>
      </c>
      <c r="E273">
        <v>3.3</v>
      </c>
      <c r="F273">
        <v>0.1</v>
      </c>
      <c r="G273" t="s">
        <v>16</v>
      </c>
      <c r="H273" t="s">
        <v>14</v>
      </c>
      <c r="I273">
        <v>50</v>
      </c>
      <c r="J273">
        <v>100</v>
      </c>
      <c r="K273" t="s">
        <v>21</v>
      </c>
      <c r="L273">
        <v>57.934999999999995</v>
      </c>
      <c r="M273">
        <v>0.23007</v>
      </c>
      <c r="N273">
        <v>57.934999999999995</v>
      </c>
      <c r="O273">
        <v>0.22989999999999999</v>
      </c>
    </row>
    <row r="274" spans="2:15" x14ac:dyDescent="0.25">
      <c r="B274" t="s">
        <v>400</v>
      </c>
      <c r="C274" t="s">
        <v>19</v>
      </c>
      <c r="D274">
        <v>0.33</v>
      </c>
      <c r="E274">
        <v>3.3</v>
      </c>
      <c r="F274">
        <v>1.0000000000000001E-5</v>
      </c>
      <c r="G274" t="s">
        <v>16</v>
      </c>
      <c r="H274" t="s">
        <v>14</v>
      </c>
      <c r="I274">
        <v>100</v>
      </c>
      <c r="J274">
        <v>500</v>
      </c>
      <c r="K274" t="s">
        <v>21</v>
      </c>
      <c r="L274">
        <v>1.1000000000000001</v>
      </c>
      <c r="M274">
        <v>5.8</v>
      </c>
      <c r="N274">
        <v>1.0391999999999999</v>
      </c>
      <c r="O274">
        <v>5.7735000000000003</v>
      </c>
    </row>
    <row r="275" spans="2:15" x14ac:dyDescent="0.25">
      <c r="B275" t="s">
        <v>401</v>
      </c>
      <c r="C275" t="s">
        <v>19</v>
      </c>
      <c r="D275">
        <v>0.33</v>
      </c>
      <c r="E275">
        <v>3.3</v>
      </c>
      <c r="F275">
        <v>1E-4</v>
      </c>
      <c r="G275" t="s">
        <v>16</v>
      </c>
      <c r="H275" t="s">
        <v>14</v>
      </c>
      <c r="I275">
        <v>100</v>
      </c>
      <c r="J275">
        <v>500</v>
      </c>
      <c r="K275" t="s">
        <v>21</v>
      </c>
      <c r="L275">
        <v>1.1000000000000001</v>
      </c>
      <c r="M275">
        <v>5.7732999999999999</v>
      </c>
      <c r="N275">
        <v>1.04</v>
      </c>
      <c r="O275">
        <v>5.7732999999999999</v>
      </c>
    </row>
    <row r="276" spans="2:15" x14ac:dyDescent="0.25">
      <c r="B276" t="s">
        <v>402</v>
      </c>
      <c r="C276" t="s">
        <v>19</v>
      </c>
      <c r="D276">
        <v>0.33</v>
      </c>
      <c r="E276">
        <v>3.3</v>
      </c>
      <c r="F276">
        <v>1E-3</v>
      </c>
      <c r="G276" t="s">
        <v>16</v>
      </c>
      <c r="H276" t="s">
        <v>14</v>
      </c>
      <c r="I276">
        <v>100</v>
      </c>
      <c r="J276">
        <v>500</v>
      </c>
      <c r="K276" t="s">
        <v>21</v>
      </c>
      <c r="L276">
        <v>1.1025</v>
      </c>
      <c r="M276">
        <v>5.7569999999999997</v>
      </c>
      <c r="N276">
        <v>1.1012</v>
      </c>
      <c r="O276">
        <v>5.7572999999999999</v>
      </c>
    </row>
    <row r="277" spans="2:15" x14ac:dyDescent="0.25">
      <c r="B277" t="s">
        <v>403</v>
      </c>
      <c r="C277" t="s">
        <v>19</v>
      </c>
      <c r="D277">
        <v>0.33</v>
      </c>
      <c r="E277">
        <v>3.3</v>
      </c>
      <c r="F277">
        <v>0.01</v>
      </c>
      <c r="G277" t="s">
        <v>16</v>
      </c>
      <c r="H277" t="s">
        <v>14</v>
      </c>
      <c r="I277">
        <v>100</v>
      </c>
      <c r="J277">
        <v>500</v>
      </c>
      <c r="K277" t="s">
        <v>21</v>
      </c>
      <c r="L277">
        <v>4.9058000000000002</v>
      </c>
      <c r="M277">
        <v>4.8509000000000002</v>
      </c>
      <c r="N277">
        <v>4.9039000000000001</v>
      </c>
      <c r="O277">
        <v>4.851</v>
      </c>
    </row>
    <row r="278" spans="2:15" x14ac:dyDescent="0.25">
      <c r="B278" t="s">
        <v>404</v>
      </c>
      <c r="C278" t="s">
        <v>19</v>
      </c>
      <c r="D278">
        <v>0.33</v>
      </c>
      <c r="E278">
        <v>3.3</v>
      </c>
      <c r="F278">
        <v>0.1</v>
      </c>
      <c r="G278" t="s">
        <v>16</v>
      </c>
      <c r="H278" t="s">
        <v>14</v>
      </c>
      <c r="I278">
        <v>100</v>
      </c>
      <c r="J278">
        <v>500</v>
      </c>
      <c r="K278" t="s">
        <v>21</v>
      </c>
      <c r="L278">
        <v>57.707999999999998</v>
      </c>
      <c r="M278">
        <v>1.1136999999999999</v>
      </c>
      <c r="N278">
        <v>57.707000000000001</v>
      </c>
      <c r="O278">
        <v>1.1133999999999999</v>
      </c>
    </row>
    <row r="279" spans="2:15" x14ac:dyDescent="0.25">
      <c r="B279" t="s">
        <v>405</v>
      </c>
      <c r="C279" t="s">
        <v>19</v>
      </c>
      <c r="D279">
        <v>3.3</v>
      </c>
      <c r="E279">
        <v>33</v>
      </c>
      <c r="F279">
        <v>1E-4</v>
      </c>
      <c r="G279" t="s">
        <v>16</v>
      </c>
      <c r="H279" t="s">
        <v>14</v>
      </c>
      <c r="I279">
        <v>0.01</v>
      </c>
      <c r="J279">
        <v>4.4999999999999998E-2</v>
      </c>
      <c r="K279" t="s">
        <v>21</v>
      </c>
      <c r="L279">
        <v>0.93</v>
      </c>
      <c r="M279">
        <v>0.57999999999999996</v>
      </c>
      <c r="N279">
        <v>0.92505000000000004</v>
      </c>
      <c r="O279">
        <v>0.57732000000000006</v>
      </c>
    </row>
    <row r="280" spans="2:15" x14ac:dyDescent="0.25">
      <c r="B280" t="s">
        <v>406</v>
      </c>
      <c r="C280" t="s">
        <v>19</v>
      </c>
      <c r="D280">
        <v>3.3</v>
      </c>
      <c r="E280">
        <v>33</v>
      </c>
      <c r="F280">
        <v>1E-3</v>
      </c>
      <c r="G280" t="s">
        <v>16</v>
      </c>
      <c r="H280" t="s">
        <v>14</v>
      </c>
      <c r="I280">
        <v>0.01</v>
      </c>
      <c r="J280">
        <v>4.4999999999999998E-2</v>
      </c>
      <c r="K280" t="s">
        <v>21</v>
      </c>
      <c r="L280">
        <v>0.98934999999999995</v>
      </c>
      <c r="M280">
        <v>0.57562999999999998</v>
      </c>
      <c r="N280">
        <v>0.98882999999999999</v>
      </c>
      <c r="O280">
        <v>0.57564000000000004</v>
      </c>
    </row>
    <row r="281" spans="2:15" x14ac:dyDescent="0.25">
      <c r="B281" t="s">
        <v>407</v>
      </c>
      <c r="C281" t="s">
        <v>19</v>
      </c>
      <c r="D281">
        <v>3.3</v>
      </c>
      <c r="E281">
        <v>33</v>
      </c>
      <c r="F281">
        <v>0.01</v>
      </c>
      <c r="G281" t="s">
        <v>16</v>
      </c>
      <c r="H281" t="s">
        <v>14</v>
      </c>
      <c r="I281">
        <v>0.01</v>
      </c>
      <c r="J281">
        <v>4.4999999999999998E-2</v>
      </c>
      <c r="K281" t="s">
        <v>21</v>
      </c>
      <c r="L281">
        <v>4.8599999999999994</v>
      </c>
      <c r="M281">
        <v>0.48310999999999998</v>
      </c>
      <c r="N281">
        <v>4.8591999999999995</v>
      </c>
      <c r="O281">
        <v>0.48309999999999997</v>
      </c>
    </row>
    <row r="282" spans="2:15" x14ac:dyDescent="0.25">
      <c r="B282" t="s">
        <v>408</v>
      </c>
      <c r="C282" t="s">
        <v>19</v>
      </c>
      <c r="D282">
        <v>3.3</v>
      </c>
      <c r="E282">
        <v>33</v>
      </c>
      <c r="F282">
        <v>0.1</v>
      </c>
      <c r="G282" t="s">
        <v>16</v>
      </c>
      <c r="H282" t="s">
        <v>14</v>
      </c>
      <c r="I282">
        <v>0.01</v>
      </c>
      <c r="J282">
        <v>4.4999999999999998E-2</v>
      </c>
      <c r="K282" t="s">
        <v>21</v>
      </c>
      <c r="L282">
        <v>57.704999999999998</v>
      </c>
      <c r="M282">
        <v>0.11031000000000001</v>
      </c>
      <c r="N282">
        <v>57.704999999999998</v>
      </c>
      <c r="O282">
        <v>0.11026</v>
      </c>
    </row>
    <row r="283" spans="2:15" x14ac:dyDescent="0.25">
      <c r="B283" t="s">
        <v>409</v>
      </c>
      <c r="C283" t="s">
        <v>19</v>
      </c>
      <c r="D283">
        <v>3.3</v>
      </c>
      <c r="E283">
        <v>33</v>
      </c>
      <c r="F283">
        <v>1</v>
      </c>
      <c r="G283" t="s">
        <v>16</v>
      </c>
      <c r="H283" t="s">
        <v>14</v>
      </c>
      <c r="I283">
        <v>0.01</v>
      </c>
      <c r="J283">
        <v>4.4999999999999998E-2</v>
      </c>
      <c r="K283" t="s">
        <v>21</v>
      </c>
      <c r="L283">
        <v>579.97</v>
      </c>
      <c r="M283">
        <v>1.1365999999999999E-2</v>
      </c>
      <c r="N283">
        <v>579.97</v>
      </c>
      <c r="O283">
        <v>1.1346999999999999E-2</v>
      </c>
    </row>
    <row r="284" spans="2:15" x14ac:dyDescent="0.25">
      <c r="B284" t="s">
        <v>410</v>
      </c>
      <c r="C284" t="s">
        <v>19</v>
      </c>
      <c r="D284">
        <v>3.3</v>
      </c>
      <c r="E284">
        <v>33</v>
      </c>
      <c r="F284">
        <v>1E-4</v>
      </c>
      <c r="G284" t="s">
        <v>16</v>
      </c>
      <c r="H284" t="s">
        <v>14</v>
      </c>
      <c r="I284">
        <v>4.4999999999999998E-2</v>
      </c>
      <c r="J284">
        <v>10</v>
      </c>
      <c r="K284" t="s">
        <v>21</v>
      </c>
      <c r="L284">
        <v>0.7</v>
      </c>
      <c r="M284">
        <v>0.35</v>
      </c>
      <c r="N284">
        <v>0.69481999999999999</v>
      </c>
      <c r="O284">
        <v>0.34636</v>
      </c>
    </row>
    <row r="285" spans="2:15" x14ac:dyDescent="0.25">
      <c r="B285" t="s">
        <v>411</v>
      </c>
      <c r="C285" t="s">
        <v>19</v>
      </c>
      <c r="D285">
        <v>3.3</v>
      </c>
      <c r="E285">
        <v>33</v>
      </c>
      <c r="F285">
        <v>1E-3</v>
      </c>
      <c r="G285" t="s">
        <v>16</v>
      </c>
      <c r="H285" t="s">
        <v>14</v>
      </c>
      <c r="I285">
        <v>4.4999999999999998E-2</v>
      </c>
      <c r="J285">
        <v>10</v>
      </c>
      <c r="K285" t="s">
        <v>21</v>
      </c>
      <c r="L285">
        <v>0.79249999999999998</v>
      </c>
      <c r="M285">
        <v>0.34383000000000002</v>
      </c>
      <c r="N285">
        <v>0.7916399999999999</v>
      </c>
      <c r="O285">
        <v>0.34383999999999998</v>
      </c>
    </row>
    <row r="286" spans="2:15" x14ac:dyDescent="0.25">
      <c r="B286" t="s">
        <v>412</v>
      </c>
      <c r="C286" t="s">
        <v>19</v>
      </c>
      <c r="D286">
        <v>3.3</v>
      </c>
      <c r="E286">
        <v>33</v>
      </c>
      <c r="F286">
        <v>0.01</v>
      </c>
      <c r="G286" t="s">
        <v>16</v>
      </c>
      <c r="H286" t="s">
        <v>14</v>
      </c>
      <c r="I286">
        <v>4.4999999999999998E-2</v>
      </c>
      <c r="J286">
        <v>10</v>
      </c>
      <c r="K286" t="s">
        <v>21</v>
      </c>
      <c r="L286">
        <v>5.2672999999999996</v>
      </c>
      <c r="M286">
        <v>0.24773000000000001</v>
      </c>
      <c r="N286">
        <v>5.2665999999999995</v>
      </c>
      <c r="O286">
        <v>0.24768999999999999</v>
      </c>
    </row>
    <row r="287" spans="2:15" x14ac:dyDescent="0.25">
      <c r="B287" t="s">
        <v>413</v>
      </c>
      <c r="C287" t="s">
        <v>19</v>
      </c>
      <c r="D287">
        <v>3.3</v>
      </c>
      <c r="E287">
        <v>33</v>
      </c>
      <c r="F287">
        <v>0.1</v>
      </c>
      <c r="G287" t="s">
        <v>16</v>
      </c>
      <c r="H287" t="s">
        <v>14</v>
      </c>
      <c r="I287">
        <v>4.4999999999999998E-2</v>
      </c>
      <c r="J287">
        <v>10</v>
      </c>
      <c r="K287" t="s">
        <v>21</v>
      </c>
      <c r="L287">
        <v>57.893000000000001</v>
      </c>
      <c r="M287">
        <v>4.1279000000000003E-2</v>
      </c>
      <c r="N287">
        <v>57.893000000000001</v>
      </c>
      <c r="O287">
        <v>4.1234E-2</v>
      </c>
    </row>
    <row r="288" spans="2:15" x14ac:dyDescent="0.25">
      <c r="B288" t="s">
        <v>414</v>
      </c>
      <c r="C288" t="s">
        <v>19</v>
      </c>
      <c r="D288">
        <v>3.3</v>
      </c>
      <c r="E288">
        <v>33</v>
      </c>
      <c r="F288">
        <v>1</v>
      </c>
      <c r="G288" t="s">
        <v>16</v>
      </c>
      <c r="H288" t="s">
        <v>14</v>
      </c>
      <c r="I288">
        <v>4.4999999999999998E-2</v>
      </c>
      <c r="J288">
        <v>10</v>
      </c>
      <c r="K288" t="s">
        <v>21</v>
      </c>
      <c r="L288">
        <v>579.99</v>
      </c>
      <c r="M288">
        <v>4.1869999999999997E-3</v>
      </c>
      <c r="N288">
        <v>579.99</v>
      </c>
      <c r="O288">
        <v>4.1685000000000003E-3</v>
      </c>
    </row>
    <row r="289" spans="2:15" x14ac:dyDescent="0.25">
      <c r="B289" t="s">
        <v>415</v>
      </c>
      <c r="C289" t="s">
        <v>19</v>
      </c>
      <c r="D289">
        <v>3.3</v>
      </c>
      <c r="E289">
        <v>33</v>
      </c>
      <c r="F289">
        <v>1E-4</v>
      </c>
      <c r="G289" t="s">
        <v>16</v>
      </c>
      <c r="H289" t="s">
        <v>14</v>
      </c>
      <c r="I289">
        <v>10</v>
      </c>
      <c r="J289">
        <v>20</v>
      </c>
      <c r="K289" t="s">
        <v>21</v>
      </c>
      <c r="L289">
        <v>0.7</v>
      </c>
      <c r="M289">
        <v>0.81</v>
      </c>
      <c r="N289">
        <v>0.69394999999999996</v>
      </c>
      <c r="O289">
        <v>0.80825999999999998</v>
      </c>
    </row>
    <row r="290" spans="2:15" x14ac:dyDescent="0.25">
      <c r="B290" t="s">
        <v>416</v>
      </c>
      <c r="C290" t="s">
        <v>19</v>
      </c>
      <c r="D290">
        <v>3.3</v>
      </c>
      <c r="E290">
        <v>33</v>
      </c>
      <c r="F290">
        <v>1E-3</v>
      </c>
      <c r="G290" t="s">
        <v>16</v>
      </c>
      <c r="H290" t="s">
        <v>14</v>
      </c>
      <c r="I290">
        <v>10</v>
      </c>
      <c r="J290">
        <v>20</v>
      </c>
      <c r="K290" t="s">
        <v>21</v>
      </c>
      <c r="L290">
        <v>0.74844999999999995</v>
      </c>
      <c r="M290">
        <v>0.80679999999999996</v>
      </c>
      <c r="N290">
        <v>0.74788999999999994</v>
      </c>
      <c r="O290">
        <v>0.80681000000000003</v>
      </c>
    </row>
    <row r="291" spans="2:15" x14ac:dyDescent="0.25">
      <c r="B291" t="s">
        <v>417</v>
      </c>
      <c r="C291" t="s">
        <v>19</v>
      </c>
      <c r="D291">
        <v>3.3</v>
      </c>
      <c r="E291">
        <v>33</v>
      </c>
      <c r="F291">
        <v>0.01</v>
      </c>
      <c r="G291" t="s">
        <v>16</v>
      </c>
      <c r="H291" t="s">
        <v>14</v>
      </c>
      <c r="I291">
        <v>10</v>
      </c>
      <c r="J291">
        <v>20</v>
      </c>
      <c r="K291" t="s">
        <v>21</v>
      </c>
      <c r="L291">
        <v>4.3407</v>
      </c>
      <c r="M291">
        <v>0.71619999999999995</v>
      </c>
      <c r="N291">
        <v>4.3397999999999994</v>
      </c>
      <c r="O291">
        <v>0.71619999999999995</v>
      </c>
    </row>
    <row r="292" spans="2:15" x14ac:dyDescent="0.25">
      <c r="B292" t="s">
        <v>418</v>
      </c>
      <c r="C292" t="s">
        <v>19</v>
      </c>
      <c r="D292">
        <v>3.3</v>
      </c>
      <c r="E292">
        <v>33</v>
      </c>
      <c r="F292">
        <v>0.1</v>
      </c>
      <c r="G292" t="s">
        <v>16</v>
      </c>
      <c r="H292" t="s">
        <v>14</v>
      </c>
      <c r="I292">
        <v>10</v>
      </c>
      <c r="J292">
        <v>20</v>
      </c>
      <c r="K292" t="s">
        <v>21</v>
      </c>
      <c r="L292">
        <v>57.427</v>
      </c>
      <c r="M292">
        <v>0.20322999999999999</v>
      </c>
      <c r="N292">
        <v>57.427</v>
      </c>
      <c r="O292">
        <v>0.20319000000000001</v>
      </c>
    </row>
    <row r="293" spans="2:15" x14ac:dyDescent="0.25">
      <c r="B293" t="s">
        <v>419</v>
      </c>
      <c r="C293" t="s">
        <v>19</v>
      </c>
      <c r="D293">
        <v>3.3</v>
      </c>
      <c r="E293">
        <v>33</v>
      </c>
      <c r="F293">
        <v>1</v>
      </c>
      <c r="G293" t="s">
        <v>16</v>
      </c>
      <c r="H293" t="s">
        <v>14</v>
      </c>
      <c r="I293">
        <v>10</v>
      </c>
      <c r="J293">
        <v>20</v>
      </c>
      <c r="K293" t="s">
        <v>21</v>
      </c>
      <c r="L293">
        <v>579.93999999999994</v>
      </c>
      <c r="M293">
        <v>2.1416999999999999E-2</v>
      </c>
      <c r="N293">
        <v>579.93999999999994</v>
      </c>
      <c r="O293">
        <v>2.1398E-2</v>
      </c>
    </row>
    <row r="294" spans="2:15" x14ac:dyDescent="0.25">
      <c r="B294" t="s">
        <v>420</v>
      </c>
      <c r="C294" t="s">
        <v>19</v>
      </c>
      <c r="D294">
        <v>3.3</v>
      </c>
      <c r="E294">
        <v>33</v>
      </c>
      <c r="F294">
        <v>1E-4</v>
      </c>
      <c r="G294" t="s">
        <v>16</v>
      </c>
      <c r="H294" t="s">
        <v>14</v>
      </c>
      <c r="I294">
        <v>20</v>
      </c>
      <c r="J294">
        <v>50</v>
      </c>
      <c r="K294" t="s">
        <v>21</v>
      </c>
      <c r="L294">
        <v>0.7</v>
      </c>
      <c r="M294">
        <v>1.2</v>
      </c>
      <c r="N294">
        <v>0.69357000000000002</v>
      </c>
      <c r="O294">
        <v>1.1547000000000001</v>
      </c>
    </row>
    <row r="295" spans="2:15" x14ac:dyDescent="0.25">
      <c r="B295" t="s">
        <v>421</v>
      </c>
      <c r="C295" t="s">
        <v>19</v>
      </c>
      <c r="D295">
        <v>3.3</v>
      </c>
      <c r="E295">
        <v>33</v>
      </c>
      <c r="F295">
        <v>1E-3</v>
      </c>
      <c r="G295" t="s">
        <v>16</v>
      </c>
      <c r="H295" t="s">
        <v>14</v>
      </c>
      <c r="I295">
        <v>20</v>
      </c>
      <c r="J295">
        <v>50</v>
      </c>
      <c r="K295" t="s">
        <v>21</v>
      </c>
      <c r="L295">
        <v>0.7355799999999999</v>
      </c>
      <c r="M295">
        <v>1.1536</v>
      </c>
      <c r="N295">
        <v>0.73402000000000001</v>
      </c>
      <c r="O295">
        <v>1.1536</v>
      </c>
    </row>
    <row r="296" spans="2:15" x14ac:dyDescent="0.25">
      <c r="B296" t="s">
        <v>422</v>
      </c>
      <c r="C296" t="s">
        <v>19</v>
      </c>
      <c r="D296">
        <v>3.3</v>
      </c>
      <c r="E296">
        <v>33</v>
      </c>
      <c r="F296">
        <v>0.01</v>
      </c>
      <c r="G296" t="s">
        <v>16</v>
      </c>
      <c r="H296" t="s">
        <v>14</v>
      </c>
      <c r="I296">
        <v>20</v>
      </c>
      <c r="J296">
        <v>50</v>
      </c>
      <c r="K296" t="s">
        <v>21</v>
      </c>
      <c r="L296">
        <v>3.8054000000000001</v>
      </c>
      <c r="M296">
        <v>1.0734999999999999</v>
      </c>
      <c r="N296">
        <v>3.8004000000000002</v>
      </c>
      <c r="O296">
        <v>1.0736000000000001</v>
      </c>
    </row>
    <row r="297" spans="2:15" x14ac:dyDescent="0.25">
      <c r="B297" t="s">
        <v>423</v>
      </c>
      <c r="C297" t="s">
        <v>19</v>
      </c>
      <c r="D297">
        <v>3.3</v>
      </c>
      <c r="E297">
        <v>33</v>
      </c>
      <c r="F297">
        <v>0.1</v>
      </c>
      <c r="G297" t="s">
        <v>16</v>
      </c>
      <c r="H297" t="s">
        <v>14</v>
      </c>
      <c r="I297">
        <v>20</v>
      </c>
      <c r="J297">
        <v>50</v>
      </c>
      <c r="K297" t="s">
        <v>21</v>
      </c>
      <c r="L297">
        <v>56.887</v>
      </c>
      <c r="M297">
        <v>0.39084000000000002</v>
      </c>
      <c r="N297">
        <v>56.884999999999998</v>
      </c>
      <c r="O297">
        <v>0.39077000000000001</v>
      </c>
    </row>
    <row r="298" spans="2:15" x14ac:dyDescent="0.25">
      <c r="B298" t="s">
        <v>424</v>
      </c>
      <c r="C298" t="s">
        <v>19</v>
      </c>
      <c r="D298">
        <v>3.3</v>
      </c>
      <c r="E298">
        <v>33</v>
      </c>
      <c r="F298">
        <v>1</v>
      </c>
      <c r="G298" t="s">
        <v>16</v>
      </c>
      <c r="H298" t="s">
        <v>14</v>
      </c>
      <c r="I298">
        <v>20</v>
      </c>
      <c r="J298">
        <v>50</v>
      </c>
      <c r="K298" t="s">
        <v>21</v>
      </c>
      <c r="L298">
        <v>579.88</v>
      </c>
      <c r="M298">
        <v>4.3096000000000002E-2</v>
      </c>
      <c r="N298">
        <v>579.88</v>
      </c>
      <c r="O298">
        <v>4.3055000000000003E-2</v>
      </c>
    </row>
    <row r="299" spans="2:15" x14ac:dyDescent="0.25">
      <c r="B299" t="s">
        <v>425</v>
      </c>
      <c r="C299" t="s">
        <v>19</v>
      </c>
      <c r="D299">
        <v>3.3</v>
      </c>
      <c r="E299">
        <v>33</v>
      </c>
      <c r="F299">
        <v>1E-4</v>
      </c>
      <c r="G299" t="s">
        <v>16</v>
      </c>
      <c r="H299" t="s">
        <v>14</v>
      </c>
      <c r="I299">
        <v>50</v>
      </c>
      <c r="J299">
        <v>100</v>
      </c>
      <c r="K299" t="s">
        <v>21</v>
      </c>
      <c r="L299">
        <v>2.2999999999999998</v>
      </c>
      <c r="M299">
        <v>2.7</v>
      </c>
      <c r="N299">
        <v>2.3098000000000001</v>
      </c>
      <c r="O299">
        <v>2.6558000000000002</v>
      </c>
    </row>
    <row r="300" spans="2:15" x14ac:dyDescent="0.25">
      <c r="B300" t="s">
        <v>426</v>
      </c>
      <c r="C300" t="s">
        <v>19</v>
      </c>
      <c r="D300">
        <v>3.3</v>
      </c>
      <c r="E300">
        <v>33</v>
      </c>
      <c r="F300">
        <v>1E-3</v>
      </c>
      <c r="G300" t="s">
        <v>16</v>
      </c>
      <c r="H300" t="s">
        <v>14</v>
      </c>
      <c r="I300">
        <v>50</v>
      </c>
      <c r="J300">
        <v>100</v>
      </c>
      <c r="K300" t="s">
        <v>21</v>
      </c>
      <c r="L300">
        <v>2.3287</v>
      </c>
      <c r="M300">
        <v>2.6553</v>
      </c>
      <c r="N300">
        <v>2.3261000000000003</v>
      </c>
      <c r="O300">
        <v>2.6554000000000002</v>
      </c>
    </row>
    <row r="301" spans="2:15" x14ac:dyDescent="0.25">
      <c r="B301" t="s">
        <v>427</v>
      </c>
      <c r="C301" t="s">
        <v>19</v>
      </c>
      <c r="D301">
        <v>3.3</v>
      </c>
      <c r="E301">
        <v>33</v>
      </c>
      <c r="F301">
        <v>0.01</v>
      </c>
      <c r="G301" t="s">
        <v>16</v>
      </c>
      <c r="H301" t="s">
        <v>14</v>
      </c>
      <c r="I301">
        <v>50</v>
      </c>
      <c r="J301">
        <v>100</v>
      </c>
      <c r="K301" t="s">
        <v>21</v>
      </c>
      <c r="L301">
        <v>3.8845000000000001</v>
      </c>
      <c r="M301">
        <v>2.6137999999999999</v>
      </c>
      <c r="N301">
        <v>3.8742000000000001</v>
      </c>
      <c r="O301">
        <v>2.6141000000000001</v>
      </c>
    </row>
    <row r="302" spans="2:15" x14ac:dyDescent="0.25">
      <c r="B302" t="s">
        <v>428</v>
      </c>
      <c r="C302" t="s">
        <v>19</v>
      </c>
      <c r="D302">
        <v>3.3</v>
      </c>
      <c r="E302">
        <v>33</v>
      </c>
      <c r="F302">
        <v>0.1</v>
      </c>
      <c r="G302" t="s">
        <v>16</v>
      </c>
      <c r="H302" t="s">
        <v>14</v>
      </c>
      <c r="I302">
        <v>50</v>
      </c>
      <c r="J302">
        <v>100</v>
      </c>
      <c r="K302" t="s">
        <v>21</v>
      </c>
      <c r="L302">
        <v>53.723999999999997</v>
      </c>
      <c r="M302">
        <v>1.6154999999999999</v>
      </c>
      <c r="N302">
        <v>53.717999999999996</v>
      </c>
      <c r="O302">
        <v>1.6154999999999999</v>
      </c>
    </row>
    <row r="303" spans="2:15" x14ac:dyDescent="0.25">
      <c r="B303" t="s">
        <v>429</v>
      </c>
      <c r="C303" t="s">
        <v>19</v>
      </c>
      <c r="D303">
        <v>3.3</v>
      </c>
      <c r="E303">
        <v>33</v>
      </c>
      <c r="F303">
        <v>1</v>
      </c>
      <c r="G303" t="s">
        <v>16</v>
      </c>
      <c r="H303" t="s">
        <v>14</v>
      </c>
      <c r="I303">
        <v>50</v>
      </c>
      <c r="J303">
        <v>100</v>
      </c>
      <c r="K303" t="s">
        <v>21</v>
      </c>
      <c r="L303">
        <v>579.35</v>
      </c>
      <c r="M303">
        <v>0.22997000000000001</v>
      </c>
      <c r="N303">
        <v>579.35</v>
      </c>
      <c r="O303">
        <v>0.22989999999999999</v>
      </c>
    </row>
    <row r="304" spans="2:15" x14ac:dyDescent="0.25">
      <c r="B304" t="s">
        <v>430</v>
      </c>
      <c r="C304" t="s">
        <v>19</v>
      </c>
      <c r="D304">
        <v>3.3</v>
      </c>
      <c r="E304">
        <v>33</v>
      </c>
      <c r="F304">
        <v>1E-4</v>
      </c>
      <c r="G304" t="s">
        <v>16</v>
      </c>
      <c r="H304" t="s">
        <v>14</v>
      </c>
      <c r="I304">
        <v>100</v>
      </c>
      <c r="J304">
        <v>500</v>
      </c>
      <c r="K304" t="s">
        <v>21</v>
      </c>
      <c r="L304">
        <v>13</v>
      </c>
      <c r="M304">
        <v>4.5999999999999996</v>
      </c>
      <c r="N304">
        <v>2.3098000000000001</v>
      </c>
      <c r="O304">
        <v>2.6558000000000002</v>
      </c>
    </row>
    <row r="305" spans="2:15" x14ac:dyDescent="0.25">
      <c r="B305" t="s">
        <v>431</v>
      </c>
      <c r="C305" t="s">
        <v>19</v>
      </c>
      <c r="D305">
        <v>3.3</v>
      </c>
      <c r="E305">
        <v>33</v>
      </c>
      <c r="F305">
        <v>1E-3</v>
      </c>
      <c r="G305" t="s">
        <v>16</v>
      </c>
      <c r="H305" t="s">
        <v>14</v>
      </c>
      <c r="I305">
        <v>100</v>
      </c>
      <c r="J305">
        <v>500</v>
      </c>
      <c r="K305" t="s">
        <v>21</v>
      </c>
      <c r="L305">
        <v>13</v>
      </c>
      <c r="M305">
        <v>4.5999999999999996</v>
      </c>
      <c r="N305">
        <v>2.3261000000000003</v>
      </c>
      <c r="O305">
        <v>2.6554000000000002</v>
      </c>
    </row>
    <row r="306" spans="2:15" x14ac:dyDescent="0.25">
      <c r="B306" t="s">
        <v>432</v>
      </c>
      <c r="C306" t="s">
        <v>19</v>
      </c>
      <c r="D306">
        <v>3.3</v>
      </c>
      <c r="E306">
        <v>33</v>
      </c>
      <c r="F306">
        <v>0.01</v>
      </c>
      <c r="G306" t="s">
        <v>16</v>
      </c>
      <c r="H306" t="s">
        <v>14</v>
      </c>
      <c r="I306">
        <v>100</v>
      </c>
      <c r="J306">
        <v>500</v>
      </c>
      <c r="K306" t="s">
        <v>21</v>
      </c>
      <c r="L306">
        <v>13</v>
      </c>
      <c r="M306">
        <v>4.5999999999999996</v>
      </c>
      <c r="N306">
        <v>3.8742000000000001</v>
      </c>
      <c r="O306">
        <v>2.6141000000000001</v>
      </c>
    </row>
    <row r="307" spans="2:15" x14ac:dyDescent="0.25">
      <c r="B307" t="s">
        <v>433</v>
      </c>
      <c r="C307" t="s">
        <v>19</v>
      </c>
      <c r="D307">
        <v>3.3</v>
      </c>
      <c r="E307">
        <v>33</v>
      </c>
      <c r="F307">
        <v>0.1</v>
      </c>
      <c r="G307" t="s">
        <v>16</v>
      </c>
      <c r="H307" t="s">
        <v>14</v>
      </c>
      <c r="I307">
        <v>100</v>
      </c>
      <c r="J307">
        <v>500</v>
      </c>
      <c r="K307" t="s">
        <v>21</v>
      </c>
      <c r="L307">
        <v>47.305</v>
      </c>
      <c r="M307">
        <v>3.5605000000000002</v>
      </c>
      <c r="N307">
        <v>53.717999999999996</v>
      </c>
      <c r="O307">
        <v>1.6154999999999999</v>
      </c>
    </row>
    <row r="308" spans="2:15" x14ac:dyDescent="0.25">
      <c r="B308" t="s">
        <v>434</v>
      </c>
      <c r="C308" t="s">
        <v>19</v>
      </c>
      <c r="D308">
        <v>3.3</v>
      </c>
      <c r="E308">
        <v>33</v>
      </c>
      <c r="F308">
        <v>1</v>
      </c>
      <c r="G308" t="s">
        <v>16</v>
      </c>
      <c r="H308" t="s">
        <v>14</v>
      </c>
      <c r="I308">
        <v>100</v>
      </c>
      <c r="J308">
        <v>500</v>
      </c>
      <c r="K308" t="s">
        <v>21</v>
      </c>
      <c r="L308">
        <v>579.35</v>
      </c>
      <c r="M308">
        <v>0.22997000000000001</v>
      </c>
      <c r="N308">
        <v>579.35</v>
      </c>
      <c r="O308">
        <v>0.22989999999999999</v>
      </c>
    </row>
    <row r="309" spans="2:15" x14ac:dyDescent="0.25">
      <c r="B309" t="s">
        <v>435</v>
      </c>
      <c r="C309" t="s">
        <v>19</v>
      </c>
      <c r="D309">
        <v>33</v>
      </c>
      <c r="E309">
        <v>330</v>
      </c>
      <c r="F309">
        <v>1E-3</v>
      </c>
      <c r="G309" t="s">
        <v>16</v>
      </c>
      <c r="H309" t="s">
        <v>14</v>
      </c>
      <c r="I309">
        <v>10</v>
      </c>
      <c r="J309">
        <v>45</v>
      </c>
      <c r="K309" t="s">
        <v>21</v>
      </c>
      <c r="L309">
        <v>3.5</v>
      </c>
      <c r="M309">
        <v>0.57999999999999996</v>
      </c>
      <c r="N309">
        <v>3.4803999999999999</v>
      </c>
      <c r="O309">
        <v>0.57730999999999999</v>
      </c>
    </row>
    <row r="310" spans="2:15" x14ac:dyDescent="0.25">
      <c r="B310" t="s">
        <v>436</v>
      </c>
      <c r="C310" t="s">
        <v>19</v>
      </c>
      <c r="D310">
        <v>33</v>
      </c>
      <c r="E310">
        <v>330</v>
      </c>
      <c r="F310">
        <v>0.01</v>
      </c>
      <c r="G310" t="s">
        <v>16</v>
      </c>
      <c r="H310" t="s">
        <v>14</v>
      </c>
      <c r="I310">
        <v>10</v>
      </c>
      <c r="J310">
        <v>45</v>
      </c>
      <c r="K310" t="s">
        <v>21</v>
      </c>
      <c r="L310">
        <v>4.3065999999999995</v>
      </c>
      <c r="M310">
        <v>0.57508999999999999</v>
      </c>
      <c r="N310">
        <v>4.2789999999999999</v>
      </c>
      <c r="O310">
        <v>0.57515000000000005</v>
      </c>
    </row>
    <row r="311" spans="2:15" x14ac:dyDescent="0.25">
      <c r="B311" t="s">
        <v>437</v>
      </c>
      <c r="C311" t="s">
        <v>19</v>
      </c>
      <c r="D311">
        <v>33</v>
      </c>
      <c r="E311">
        <v>330</v>
      </c>
      <c r="F311">
        <v>0.1</v>
      </c>
      <c r="G311" t="s">
        <v>16</v>
      </c>
      <c r="H311" t="s">
        <v>14</v>
      </c>
      <c r="I311">
        <v>10</v>
      </c>
      <c r="J311">
        <v>45</v>
      </c>
      <c r="K311" t="s">
        <v>21</v>
      </c>
      <c r="L311">
        <v>46.675999999999995</v>
      </c>
      <c r="M311">
        <v>0.47221999999999997</v>
      </c>
      <c r="N311">
        <v>46.637</v>
      </c>
      <c r="O311">
        <v>0.47223999999999999</v>
      </c>
    </row>
    <row r="312" spans="2:15" x14ac:dyDescent="0.25">
      <c r="B312" t="s">
        <v>438</v>
      </c>
      <c r="C312" t="s">
        <v>19</v>
      </c>
      <c r="D312">
        <v>33</v>
      </c>
      <c r="E312">
        <v>330</v>
      </c>
      <c r="F312">
        <v>1</v>
      </c>
      <c r="G312" t="s">
        <v>16</v>
      </c>
      <c r="H312" t="s">
        <v>14</v>
      </c>
      <c r="I312">
        <v>10</v>
      </c>
      <c r="J312">
        <v>45</v>
      </c>
      <c r="K312" t="s">
        <v>21</v>
      </c>
      <c r="L312">
        <v>576.99</v>
      </c>
      <c r="M312">
        <v>0.10496</v>
      </c>
      <c r="N312">
        <v>576.98</v>
      </c>
      <c r="O312">
        <v>0.10485999999999999</v>
      </c>
    </row>
    <row r="313" spans="2:15" x14ac:dyDescent="0.25">
      <c r="B313" t="s">
        <v>439</v>
      </c>
      <c r="C313" t="s">
        <v>19</v>
      </c>
      <c r="D313">
        <v>33</v>
      </c>
      <c r="E313">
        <v>330</v>
      </c>
      <c r="F313">
        <v>10</v>
      </c>
      <c r="G313" t="s">
        <v>16</v>
      </c>
      <c r="H313" t="s">
        <v>14</v>
      </c>
      <c r="I313">
        <v>10</v>
      </c>
      <c r="J313">
        <v>45</v>
      </c>
      <c r="K313" t="s">
        <v>21</v>
      </c>
      <c r="L313">
        <v>5799.7000000000007</v>
      </c>
      <c r="M313">
        <v>1.0813E-2</v>
      </c>
      <c r="N313">
        <v>5799.7000000000007</v>
      </c>
      <c r="O313">
        <v>1.0773E-2</v>
      </c>
    </row>
    <row r="314" spans="2:15" x14ac:dyDescent="0.25">
      <c r="B314" t="s">
        <v>440</v>
      </c>
      <c r="C314" t="s">
        <v>19</v>
      </c>
      <c r="D314">
        <v>33</v>
      </c>
      <c r="E314">
        <v>330</v>
      </c>
      <c r="F314">
        <v>1E-3</v>
      </c>
      <c r="G314" t="s">
        <v>16</v>
      </c>
      <c r="H314" t="s">
        <v>14</v>
      </c>
      <c r="I314">
        <v>4.4999999999999998E-2</v>
      </c>
      <c r="J314">
        <v>10</v>
      </c>
      <c r="K314" t="s">
        <v>21</v>
      </c>
      <c r="L314">
        <v>12</v>
      </c>
      <c r="M314">
        <v>0.92</v>
      </c>
      <c r="N314">
        <v>10.401</v>
      </c>
      <c r="O314">
        <v>0.92374000000000001</v>
      </c>
    </row>
    <row r="315" spans="2:15" x14ac:dyDescent="0.25">
      <c r="B315" t="s">
        <v>441</v>
      </c>
      <c r="C315" t="s">
        <v>19</v>
      </c>
      <c r="D315">
        <v>33</v>
      </c>
      <c r="E315">
        <v>330</v>
      </c>
      <c r="F315">
        <v>0.01</v>
      </c>
      <c r="G315" t="s">
        <v>16</v>
      </c>
      <c r="H315" t="s">
        <v>14</v>
      </c>
      <c r="I315">
        <v>4.4999999999999998E-2</v>
      </c>
      <c r="J315">
        <v>10</v>
      </c>
      <c r="K315" t="s">
        <v>21</v>
      </c>
      <c r="L315">
        <v>12</v>
      </c>
      <c r="M315">
        <v>0.92245999999999995</v>
      </c>
      <c r="N315">
        <v>10.846</v>
      </c>
      <c r="O315">
        <v>0.92254999999999998</v>
      </c>
    </row>
    <row r="316" spans="2:15" x14ac:dyDescent="0.25">
      <c r="B316" t="s">
        <v>442</v>
      </c>
      <c r="C316" t="s">
        <v>19</v>
      </c>
      <c r="D316">
        <v>33</v>
      </c>
      <c r="E316">
        <v>330</v>
      </c>
      <c r="F316">
        <v>0.1</v>
      </c>
      <c r="G316" t="s">
        <v>16</v>
      </c>
      <c r="H316" t="s">
        <v>14</v>
      </c>
      <c r="I316">
        <v>4.4999999999999998E-2</v>
      </c>
      <c r="J316">
        <v>10</v>
      </c>
      <c r="K316" t="s">
        <v>21</v>
      </c>
      <c r="L316">
        <v>43.33</v>
      </c>
      <c r="M316">
        <v>0.84014</v>
      </c>
      <c r="N316">
        <v>43.23</v>
      </c>
      <c r="O316">
        <v>0.84028999999999998</v>
      </c>
    </row>
    <row r="317" spans="2:15" x14ac:dyDescent="0.25">
      <c r="B317" t="s">
        <v>443</v>
      </c>
      <c r="C317" t="s">
        <v>19</v>
      </c>
      <c r="D317">
        <v>33</v>
      </c>
      <c r="E317">
        <v>330</v>
      </c>
      <c r="F317">
        <v>1</v>
      </c>
      <c r="G317" t="s">
        <v>16</v>
      </c>
      <c r="H317" t="s">
        <v>14</v>
      </c>
      <c r="I317">
        <v>4.4999999999999998E-2</v>
      </c>
      <c r="J317">
        <v>10</v>
      </c>
      <c r="K317" t="s">
        <v>21</v>
      </c>
      <c r="L317">
        <v>572.74</v>
      </c>
      <c r="M317">
        <v>0.26512999999999998</v>
      </c>
      <c r="N317">
        <v>572.70000000000005</v>
      </c>
      <c r="O317">
        <v>0.26495999999999997</v>
      </c>
    </row>
    <row r="318" spans="2:15" x14ac:dyDescent="0.25">
      <c r="B318" t="s">
        <v>444</v>
      </c>
      <c r="C318" t="s">
        <v>19</v>
      </c>
      <c r="D318">
        <v>33</v>
      </c>
      <c r="E318">
        <v>330</v>
      </c>
      <c r="F318">
        <v>10</v>
      </c>
      <c r="G318" t="s">
        <v>16</v>
      </c>
      <c r="H318" t="s">
        <v>14</v>
      </c>
      <c r="I318">
        <v>4.4999999999999998E-2</v>
      </c>
      <c r="J318">
        <v>10</v>
      </c>
      <c r="K318" t="s">
        <v>21</v>
      </c>
      <c r="L318">
        <v>5799.2000000000007</v>
      </c>
      <c r="M318">
        <v>2.8424999999999999E-2</v>
      </c>
      <c r="N318">
        <v>5799.2000000000007</v>
      </c>
      <c r="O318">
        <v>2.8337999999999999E-2</v>
      </c>
    </row>
    <row r="319" spans="2:15" x14ac:dyDescent="0.25">
      <c r="B319" t="s">
        <v>435</v>
      </c>
      <c r="C319" t="s">
        <v>19</v>
      </c>
      <c r="D319">
        <v>33</v>
      </c>
      <c r="E319">
        <v>330</v>
      </c>
      <c r="F319">
        <v>1E-3</v>
      </c>
      <c r="G319" t="s">
        <v>16</v>
      </c>
      <c r="H319" t="s">
        <v>14</v>
      </c>
      <c r="I319">
        <v>10</v>
      </c>
      <c r="J319">
        <v>20</v>
      </c>
      <c r="K319" t="s">
        <v>21</v>
      </c>
      <c r="L319">
        <v>24</v>
      </c>
      <c r="M319">
        <v>1</v>
      </c>
      <c r="N319">
        <v>10.403</v>
      </c>
      <c r="O319">
        <v>1.0391999999999999</v>
      </c>
    </row>
    <row r="320" spans="2:15" x14ac:dyDescent="0.25">
      <c r="B320" t="s">
        <v>436</v>
      </c>
      <c r="C320" t="s">
        <v>19</v>
      </c>
      <c r="D320">
        <v>33</v>
      </c>
      <c r="E320">
        <v>330</v>
      </c>
      <c r="F320">
        <v>0.01</v>
      </c>
      <c r="G320" t="s">
        <v>16</v>
      </c>
      <c r="H320" t="s">
        <v>14</v>
      </c>
      <c r="I320">
        <v>10</v>
      </c>
      <c r="J320">
        <v>20</v>
      </c>
      <c r="K320" t="s">
        <v>21</v>
      </c>
      <c r="L320">
        <v>24</v>
      </c>
      <c r="M320">
        <v>1.0324</v>
      </c>
      <c r="N320">
        <v>10.814</v>
      </c>
      <c r="O320">
        <v>1.0381</v>
      </c>
    </row>
    <row r="321" spans="2:15" x14ac:dyDescent="0.25">
      <c r="B321" t="s">
        <v>437</v>
      </c>
      <c r="C321" t="s">
        <v>19</v>
      </c>
      <c r="D321">
        <v>33</v>
      </c>
      <c r="E321">
        <v>330</v>
      </c>
      <c r="F321">
        <v>0.1</v>
      </c>
      <c r="G321" t="s">
        <v>16</v>
      </c>
      <c r="H321" t="s">
        <v>14</v>
      </c>
      <c r="I321">
        <v>10</v>
      </c>
      <c r="J321">
        <v>20</v>
      </c>
      <c r="K321" t="s">
        <v>21</v>
      </c>
      <c r="L321">
        <v>41.667999999999999</v>
      </c>
      <c r="M321">
        <v>0.95892999999999995</v>
      </c>
      <c r="N321">
        <v>41.571999999999996</v>
      </c>
      <c r="O321">
        <v>0.95908000000000004</v>
      </c>
    </row>
    <row r="322" spans="2:15" x14ac:dyDescent="0.25">
      <c r="B322" t="s">
        <v>438</v>
      </c>
      <c r="C322" t="s">
        <v>19</v>
      </c>
      <c r="D322">
        <v>33</v>
      </c>
      <c r="E322">
        <v>330</v>
      </c>
      <c r="F322">
        <v>1</v>
      </c>
      <c r="G322" t="s">
        <v>16</v>
      </c>
      <c r="H322" t="s">
        <v>14</v>
      </c>
      <c r="I322">
        <v>10</v>
      </c>
      <c r="J322">
        <v>20</v>
      </c>
      <c r="K322" t="s">
        <v>21</v>
      </c>
      <c r="L322">
        <v>570.92999999999995</v>
      </c>
      <c r="M322">
        <v>0.32823000000000002</v>
      </c>
      <c r="N322">
        <v>570.89</v>
      </c>
      <c r="O322">
        <v>0.32806000000000002</v>
      </c>
    </row>
    <row r="323" spans="2:15" x14ac:dyDescent="0.25">
      <c r="B323" t="s">
        <v>439</v>
      </c>
      <c r="C323" t="s">
        <v>19</v>
      </c>
      <c r="D323">
        <v>33</v>
      </c>
      <c r="E323">
        <v>330</v>
      </c>
      <c r="F323">
        <v>10</v>
      </c>
      <c r="G323" t="s">
        <v>16</v>
      </c>
      <c r="H323" t="s">
        <v>14</v>
      </c>
      <c r="I323">
        <v>10</v>
      </c>
      <c r="J323">
        <v>20</v>
      </c>
      <c r="K323" t="s">
        <v>21</v>
      </c>
      <c r="L323">
        <v>5799</v>
      </c>
      <c r="M323">
        <v>3.5713000000000002E-2</v>
      </c>
      <c r="N323">
        <v>5799</v>
      </c>
      <c r="O323">
        <v>3.5624999999999997E-2</v>
      </c>
    </row>
    <row r="324" spans="2:15" x14ac:dyDescent="0.25">
      <c r="B324" t="s">
        <v>445</v>
      </c>
      <c r="C324" t="s">
        <v>19</v>
      </c>
      <c r="D324">
        <v>33</v>
      </c>
      <c r="E324">
        <v>330</v>
      </c>
      <c r="F324">
        <v>1E-3</v>
      </c>
      <c r="G324" t="s">
        <v>16</v>
      </c>
      <c r="H324" t="s">
        <v>14</v>
      </c>
      <c r="I324">
        <v>20</v>
      </c>
      <c r="J324">
        <v>50</v>
      </c>
      <c r="K324" t="s">
        <v>21</v>
      </c>
      <c r="L324">
        <v>22</v>
      </c>
      <c r="M324">
        <v>1.4</v>
      </c>
      <c r="N324">
        <v>10.406000000000001</v>
      </c>
      <c r="O324">
        <v>1.3855999999999999</v>
      </c>
    </row>
    <row r="325" spans="2:15" x14ac:dyDescent="0.25">
      <c r="B325" t="s">
        <v>446</v>
      </c>
      <c r="C325" t="s">
        <v>19</v>
      </c>
      <c r="D325">
        <v>33</v>
      </c>
      <c r="E325">
        <v>330</v>
      </c>
      <c r="F325">
        <v>0.01</v>
      </c>
      <c r="G325" t="s">
        <v>16</v>
      </c>
      <c r="H325" t="s">
        <v>14</v>
      </c>
      <c r="I325">
        <v>20</v>
      </c>
      <c r="J325">
        <v>50</v>
      </c>
      <c r="K325" t="s">
        <v>21</v>
      </c>
      <c r="L325">
        <v>22</v>
      </c>
      <c r="M325">
        <v>1.4</v>
      </c>
      <c r="N325">
        <v>10.74</v>
      </c>
      <c r="O325">
        <v>1.3847</v>
      </c>
    </row>
    <row r="326" spans="2:15" x14ac:dyDescent="0.25">
      <c r="B326" t="s">
        <v>447</v>
      </c>
      <c r="C326" t="s">
        <v>19</v>
      </c>
      <c r="D326">
        <v>33</v>
      </c>
      <c r="E326">
        <v>330</v>
      </c>
      <c r="F326">
        <v>0.1</v>
      </c>
      <c r="G326" t="s">
        <v>16</v>
      </c>
      <c r="H326" t="s">
        <v>14</v>
      </c>
      <c r="I326">
        <v>20</v>
      </c>
      <c r="J326">
        <v>50</v>
      </c>
      <c r="K326" t="s">
        <v>21</v>
      </c>
      <c r="L326">
        <v>35.989999999999995</v>
      </c>
      <c r="M326">
        <v>1.3575999999999999</v>
      </c>
      <c r="N326">
        <v>37.32</v>
      </c>
      <c r="O326">
        <v>1.3149</v>
      </c>
    </row>
    <row r="327" spans="2:15" x14ac:dyDescent="0.25">
      <c r="B327" t="s">
        <v>448</v>
      </c>
      <c r="C327" t="s">
        <v>19</v>
      </c>
      <c r="D327">
        <v>33</v>
      </c>
      <c r="E327">
        <v>330</v>
      </c>
      <c r="F327">
        <v>1</v>
      </c>
      <c r="G327" t="s">
        <v>16</v>
      </c>
      <c r="H327" t="s">
        <v>14</v>
      </c>
      <c r="I327">
        <v>20</v>
      </c>
      <c r="J327">
        <v>50</v>
      </c>
      <c r="K327" t="s">
        <v>21</v>
      </c>
      <c r="L327">
        <v>564.71</v>
      </c>
      <c r="M327">
        <v>0.54674999999999996</v>
      </c>
      <c r="N327">
        <v>564.66999999999996</v>
      </c>
      <c r="O327">
        <v>0.54661000000000004</v>
      </c>
    </row>
    <row r="328" spans="2:15" x14ac:dyDescent="0.25">
      <c r="B328" t="s">
        <v>449</v>
      </c>
      <c r="C328" t="s">
        <v>19</v>
      </c>
      <c r="D328">
        <v>33</v>
      </c>
      <c r="E328">
        <v>330</v>
      </c>
      <c r="F328">
        <v>10</v>
      </c>
      <c r="G328" t="s">
        <v>16</v>
      </c>
      <c r="H328" t="s">
        <v>14</v>
      </c>
      <c r="I328">
        <v>20</v>
      </c>
      <c r="J328">
        <v>50</v>
      </c>
      <c r="K328" t="s">
        <v>21</v>
      </c>
      <c r="L328">
        <v>5798.2000000000007</v>
      </c>
      <c r="M328">
        <v>6.2550999999999995E-2</v>
      </c>
      <c r="N328">
        <v>5798.2000000000007</v>
      </c>
      <c r="O328">
        <v>6.2462999999999998E-2</v>
      </c>
    </row>
    <row r="329" spans="2:15" x14ac:dyDescent="0.25">
      <c r="B329" t="s">
        <v>450</v>
      </c>
      <c r="C329" t="s">
        <v>19</v>
      </c>
      <c r="D329">
        <v>33</v>
      </c>
      <c r="E329">
        <v>330</v>
      </c>
      <c r="F329">
        <v>1E-3</v>
      </c>
      <c r="G329" t="s">
        <v>16</v>
      </c>
      <c r="H329" t="s">
        <v>14</v>
      </c>
      <c r="I329">
        <v>50</v>
      </c>
      <c r="J329">
        <v>100</v>
      </c>
      <c r="K329" t="s">
        <v>21</v>
      </c>
      <c r="L329">
        <v>93</v>
      </c>
      <c r="M329">
        <v>2.8</v>
      </c>
      <c r="N329">
        <v>92.376999999999995</v>
      </c>
      <c r="O329">
        <v>2.7713000000000001</v>
      </c>
    </row>
    <row r="330" spans="2:15" x14ac:dyDescent="0.25">
      <c r="B330" t="s">
        <v>451</v>
      </c>
      <c r="C330" t="s">
        <v>19</v>
      </c>
      <c r="D330">
        <v>33</v>
      </c>
      <c r="E330">
        <v>330</v>
      </c>
      <c r="F330">
        <v>0.01</v>
      </c>
      <c r="G330" t="s">
        <v>16</v>
      </c>
      <c r="H330" t="s">
        <v>14</v>
      </c>
      <c r="I330">
        <v>50</v>
      </c>
      <c r="J330">
        <v>100</v>
      </c>
      <c r="K330" t="s">
        <v>21</v>
      </c>
      <c r="L330">
        <v>93</v>
      </c>
      <c r="M330">
        <v>2.7709999999999999</v>
      </c>
      <c r="N330">
        <v>92.486000000000004</v>
      </c>
      <c r="O330">
        <v>2.7709999999999999</v>
      </c>
    </row>
    <row r="331" spans="2:15" x14ac:dyDescent="0.25">
      <c r="B331" t="s">
        <v>452</v>
      </c>
      <c r="C331" t="s">
        <v>19</v>
      </c>
      <c r="D331">
        <v>33</v>
      </c>
      <c r="E331">
        <v>330</v>
      </c>
      <c r="F331">
        <v>0.1</v>
      </c>
      <c r="G331" t="s">
        <v>16</v>
      </c>
      <c r="H331" t="s">
        <v>14</v>
      </c>
      <c r="I331">
        <v>50</v>
      </c>
      <c r="J331">
        <v>100</v>
      </c>
      <c r="K331" t="s">
        <v>21</v>
      </c>
      <c r="L331">
        <v>102.21000000000001</v>
      </c>
      <c r="M331">
        <v>2.7467000000000001</v>
      </c>
      <c r="N331">
        <v>102.13000000000001</v>
      </c>
      <c r="O331">
        <v>2.7467999999999999</v>
      </c>
    </row>
    <row r="332" spans="2:15" x14ac:dyDescent="0.25">
      <c r="B332" t="s">
        <v>453</v>
      </c>
      <c r="C332" t="s">
        <v>19</v>
      </c>
      <c r="D332">
        <v>33</v>
      </c>
      <c r="E332">
        <v>330</v>
      </c>
      <c r="F332">
        <v>1</v>
      </c>
      <c r="G332" t="s">
        <v>16</v>
      </c>
      <c r="H332" t="s">
        <v>14</v>
      </c>
      <c r="I332">
        <v>50</v>
      </c>
      <c r="J332">
        <v>100</v>
      </c>
      <c r="K332" t="s">
        <v>21</v>
      </c>
      <c r="L332">
        <v>547.03</v>
      </c>
      <c r="M332">
        <v>1.8640000000000001</v>
      </c>
      <c r="N332">
        <v>546.92999999999995</v>
      </c>
      <c r="O332">
        <v>1.8638999999999999</v>
      </c>
    </row>
    <row r="333" spans="2:15" x14ac:dyDescent="0.25">
      <c r="B333" t="s">
        <v>454</v>
      </c>
      <c r="C333" t="s">
        <v>19</v>
      </c>
      <c r="D333">
        <v>33</v>
      </c>
      <c r="E333">
        <v>330</v>
      </c>
      <c r="F333">
        <v>10</v>
      </c>
      <c r="G333" t="s">
        <v>16</v>
      </c>
      <c r="H333" t="s">
        <v>14</v>
      </c>
      <c r="I333">
        <v>50</v>
      </c>
      <c r="J333">
        <v>100</v>
      </c>
      <c r="K333" t="s">
        <v>21</v>
      </c>
      <c r="L333">
        <v>5793.6</v>
      </c>
      <c r="M333">
        <v>0.28251999999999999</v>
      </c>
      <c r="N333">
        <v>5793.6</v>
      </c>
      <c r="O333">
        <v>0.28228999999999999</v>
      </c>
    </row>
    <row r="334" spans="2:15" x14ac:dyDescent="0.25">
      <c r="B334" t="s">
        <v>455</v>
      </c>
      <c r="C334" t="s">
        <v>19</v>
      </c>
      <c r="D334">
        <v>330</v>
      </c>
      <c r="E334">
        <v>1020</v>
      </c>
      <c r="F334">
        <v>1E-3</v>
      </c>
      <c r="G334" t="s">
        <v>16</v>
      </c>
      <c r="H334" t="s">
        <v>14</v>
      </c>
      <c r="I334">
        <v>4.4999999999999998E-2</v>
      </c>
      <c r="J334">
        <v>1</v>
      </c>
      <c r="K334" t="s">
        <v>21</v>
      </c>
      <c r="L334">
        <v>24</v>
      </c>
      <c r="M334">
        <v>0.57999999999999996</v>
      </c>
      <c r="N334">
        <v>23.302</v>
      </c>
      <c r="O334">
        <v>0.57720000000000005</v>
      </c>
    </row>
    <row r="335" spans="2:15" x14ac:dyDescent="0.25">
      <c r="B335" t="s">
        <v>456</v>
      </c>
      <c r="C335" t="s">
        <v>19</v>
      </c>
      <c r="D335">
        <v>330</v>
      </c>
      <c r="E335">
        <v>1020</v>
      </c>
      <c r="F335">
        <v>0.01</v>
      </c>
      <c r="G335" t="s">
        <v>16</v>
      </c>
      <c r="H335" t="s">
        <v>14</v>
      </c>
      <c r="I335">
        <v>4.4999999999999998E-2</v>
      </c>
      <c r="J335">
        <v>1</v>
      </c>
      <c r="K335" t="s">
        <v>21</v>
      </c>
      <c r="L335">
        <v>33.347999999999999</v>
      </c>
      <c r="M335">
        <v>0.57020000000000004</v>
      </c>
      <c r="N335">
        <v>33.312999999999995</v>
      </c>
      <c r="O335">
        <v>0.57004999999999995</v>
      </c>
    </row>
    <row r="336" spans="2:15" x14ac:dyDescent="0.25">
      <c r="B336" t="s">
        <v>457</v>
      </c>
      <c r="C336" t="s">
        <v>19</v>
      </c>
      <c r="D336">
        <v>330</v>
      </c>
      <c r="E336">
        <v>1020</v>
      </c>
      <c r="F336">
        <v>0.1</v>
      </c>
      <c r="G336" t="s">
        <v>16</v>
      </c>
      <c r="H336" t="s">
        <v>14</v>
      </c>
      <c r="I336">
        <v>4.4999999999999998E-2</v>
      </c>
      <c r="J336">
        <v>1</v>
      </c>
      <c r="K336" t="s">
        <v>21</v>
      </c>
      <c r="L336">
        <v>510.39</v>
      </c>
      <c r="M336">
        <v>0.32680999999999999</v>
      </c>
      <c r="N336">
        <v>510.48</v>
      </c>
      <c r="O336">
        <v>0.32618999999999998</v>
      </c>
    </row>
    <row r="337" spans="2:15" x14ac:dyDescent="0.25">
      <c r="B337" t="s">
        <v>458</v>
      </c>
      <c r="C337" t="s">
        <v>19</v>
      </c>
      <c r="D337">
        <v>330</v>
      </c>
      <c r="E337">
        <v>1020</v>
      </c>
      <c r="F337">
        <v>1</v>
      </c>
      <c r="G337" t="s">
        <v>16</v>
      </c>
      <c r="H337" t="s">
        <v>14</v>
      </c>
      <c r="I337">
        <v>4.4999999999999998E-2</v>
      </c>
      <c r="J337">
        <v>1</v>
      </c>
      <c r="K337" t="s">
        <v>21</v>
      </c>
      <c r="L337">
        <v>5790.4000000000005</v>
      </c>
      <c r="M337">
        <v>4.1348000000000003E-2</v>
      </c>
      <c r="N337">
        <v>5790.4000000000005</v>
      </c>
      <c r="O337">
        <v>4.0965000000000001E-2</v>
      </c>
    </row>
    <row r="338" spans="2:15" x14ac:dyDescent="0.25">
      <c r="B338" t="s">
        <v>459</v>
      </c>
      <c r="C338" t="s">
        <v>19</v>
      </c>
      <c r="D338">
        <v>330</v>
      </c>
      <c r="E338">
        <v>1020</v>
      </c>
      <c r="F338">
        <v>10</v>
      </c>
      <c r="G338" t="s">
        <v>16</v>
      </c>
      <c r="H338" t="s">
        <v>14</v>
      </c>
      <c r="I338">
        <v>4.4999999999999998E-2</v>
      </c>
      <c r="J338">
        <v>1</v>
      </c>
      <c r="K338" t="s">
        <v>21</v>
      </c>
      <c r="L338">
        <v>57999</v>
      </c>
      <c r="M338">
        <v>4.2633999999999997E-3</v>
      </c>
      <c r="N338">
        <v>57999</v>
      </c>
      <c r="O338">
        <v>4.1091000000000001E-3</v>
      </c>
    </row>
    <row r="339" spans="2:15" x14ac:dyDescent="0.25">
      <c r="B339" t="s">
        <v>460</v>
      </c>
      <c r="C339" t="s">
        <v>19</v>
      </c>
      <c r="D339">
        <v>330</v>
      </c>
      <c r="E339">
        <v>1020</v>
      </c>
      <c r="F339">
        <v>1E-3</v>
      </c>
      <c r="G339" t="s">
        <v>16</v>
      </c>
      <c r="H339" t="s">
        <v>14</v>
      </c>
      <c r="I339">
        <v>1</v>
      </c>
      <c r="J339">
        <v>5</v>
      </c>
      <c r="K339" t="s">
        <v>21</v>
      </c>
      <c r="L339">
        <v>27</v>
      </c>
      <c r="M339">
        <v>0.92</v>
      </c>
      <c r="N339">
        <v>23.231000000000002</v>
      </c>
      <c r="O339">
        <v>0.92366000000000004</v>
      </c>
    </row>
    <row r="340" spans="2:15" x14ac:dyDescent="0.25">
      <c r="B340" t="s">
        <v>461</v>
      </c>
      <c r="C340" t="s">
        <v>19</v>
      </c>
      <c r="D340">
        <v>330</v>
      </c>
      <c r="E340">
        <v>1020</v>
      </c>
      <c r="F340">
        <v>0.01</v>
      </c>
      <c r="G340" t="s">
        <v>16</v>
      </c>
      <c r="H340" t="s">
        <v>14</v>
      </c>
      <c r="I340">
        <v>1</v>
      </c>
      <c r="J340">
        <v>5</v>
      </c>
      <c r="K340" t="s">
        <v>21</v>
      </c>
      <c r="L340">
        <v>29.878</v>
      </c>
      <c r="M340">
        <v>0.91895000000000004</v>
      </c>
      <c r="N340">
        <v>29.852</v>
      </c>
      <c r="O340">
        <v>0.91886000000000001</v>
      </c>
    </row>
    <row r="341" spans="2:15" x14ac:dyDescent="0.25">
      <c r="B341" t="s">
        <v>462</v>
      </c>
      <c r="C341" t="s">
        <v>19</v>
      </c>
      <c r="D341">
        <v>330</v>
      </c>
      <c r="E341">
        <v>1020</v>
      </c>
      <c r="F341">
        <v>0.1</v>
      </c>
      <c r="G341" t="s">
        <v>16</v>
      </c>
      <c r="H341" t="s">
        <v>14</v>
      </c>
      <c r="I341">
        <v>1</v>
      </c>
      <c r="J341">
        <v>5</v>
      </c>
      <c r="K341" t="s">
        <v>21</v>
      </c>
      <c r="L341">
        <v>446.34999999999997</v>
      </c>
      <c r="M341">
        <v>0.66691</v>
      </c>
      <c r="N341">
        <v>446.38</v>
      </c>
      <c r="O341">
        <v>0.66647999999999996</v>
      </c>
    </row>
    <row r="342" spans="2:15" x14ac:dyDescent="0.25">
      <c r="B342" t="s">
        <v>463</v>
      </c>
      <c r="C342" t="s">
        <v>19</v>
      </c>
      <c r="D342">
        <v>330</v>
      </c>
      <c r="E342">
        <v>1020</v>
      </c>
      <c r="F342">
        <v>1</v>
      </c>
      <c r="G342" t="s">
        <v>16</v>
      </c>
      <c r="H342" t="s">
        <v>14</v>
      </c>
      <c r="I342">
        <v>1</v>
      </c>
      <c r="J342">
        <v>5</v>
      </c>
      <c r="K342" t="s">
        <v>21</v>
      </c>
      <c r="L342">
        <v>5775.5</v>
      </c>
      <c r="M342">
        <v>0.10258</v>
      </c>
      <c r="N342">
        <v>5775.6</v>
      </c>
      <c r="O342">
        <v>0.1022</v>
      </c>
    </row>
    <row r="343" spans="2:15" x14ac:dyDescent="0.25">
      <c r="B343" t="s">
        <v>464</v>
      </c>
      <c r="C343" t="s">
        <v>19</v>
      </c>
      <c r="D343">
        <v>330</v>
      </c>
      <c r="E343">
        <v>1020</v>
      </c>
      <c r="F343">
        <v>10</v>
      </c>
      <c r="G343" t="s">
        <v>16</v>
      </c>
      <c r="H343" t="s">
        <v>14</v>
      </c>
      <c r="I343">
        <v>1</v>
      </c>
      <c r="J343">
        <v>5</v>
      </c>
      <c r="K343" t="s">
        <v>21</v>
      </c>
      <c r="L343">
        <v>57998</v>
      </c>
      <c r="M343">
        <v>1.0451999999999999E-2</v>
      </c>
      <c r="N343">
        <v>57998</v>
      </c>
      <c r="O343">
        <v>1.0298E-2</v>
      </c>
    </row>
    <row r="344" spans="2:15" x14ac:dyDescent="0.25">
      <c r="B344" t="s">
        <v>465</v>
      </c>
      <c r="C344" t="s">
        <v>19</v>
      </c>
      <c r="D344">
        <v>330</v>
      </c>
      <c r="E344">
        <v>1020</v>
      </c>
      <c r="F344">
        <v>1E-3</v>
      </c>
      <c r="G344" t="s">
        <v>16</v>
      </c>
      <c r="H344" t="s">
        <v>14</v>
      </c>
      <c r="I344">
        <v>5</v>
      </c>
      <c r="J344">
        <v>10</v>
      </c>
      <c r="K344" t="s">
        <v>21</v>
      </c>
      <c r="L344">
        <v>64</v>
      </c>
      <c r="M344">
        <v>1</v>
      </c>
      <c r="N344">
        <v>23.257999999999999</v>
      </c>
      <c r="O344">
        <v>1.0390999999999999</v>
      </c>
    </row>
    <row r="345" spans="2:15" x14ac:dyDescent="0.25">
      <c r="B345" t="s">
        <v>466</v>
      </c>
      <c r="C345" t="s">
        <v>19</v>
      </c>
      <c r="D345">
        <v>330</v>
      </c>
      <c r="E345">
        <v>1020</v>
      </c>
      <c r="F345">
        <v>0.01</v>
      </c>
      <c r="G345" t="s">
        <v>16</v>
      </c>
      <c r="H345" t="s">
        <v>14</v>
      </c>
      <c r="I345">
        <v>5</v>
      </c>
      <c r="J345">
        <v>10</v>
      </c>
      <c r="K345" t="s">
        <v>21</v>
      </c>
      <c r="L345">
        <v>64</v>
      </c>
      <c r="M345">
        <v>1.0348999999999999</v>
      </c>
      <c r="N345">
        <v>29.181000000000001</v>
      </c>
      <c r="O345">
        <v>1.0347999999999999</v>
      </c>
    </row>
    <row r="346" spans="2:15" x14ac:dyDescent="0.25">
      <c r="B346" t="s">
        <v>467</v>
      </c>
      <c r="C346" t="s">
        <v>19</v>
      </c>
      <c r="D346">
        <v>330</v>
      </c>
      <c r="E346">
        <v>1020</v>
      </c>
      <c r="F346">
        <v>0.1</v>
      </c>
      <c r="G346" t="s">
        <v>16</v>
      </c>
      <c r="H346" t="s">
        <v>14</v>
      </c>
      <c r="I346">
        <v>5</v>
      </c>
      <c r="J346">
        <v>10</v>
      </c>
      <c r="K346" t="s">
        <v>21</v>
      </c>
      <c r="L346">
        <v>426.27</v>
      </c>
      <c r="M346">
        <v>0.78700999999999999</v>
      </c>
      <c r="N346">
        <v>426.28</v>
      </c>
      <c r="O346">
        <v>0.78663000000000005</v>
      </c>
    </row>
    <row r="347" spans="2:15" x14ac:dyDescent="0.25">
      <c r="B347" t="s">
        <v>468</v>
      </c>
      <c r="C347" t="s">
        <v>19</v>
      </c>
      <c r="D347">
        <v>330</v>
      </c>
      <c r="E347">
        <v>1020</v>
      </c>
      <c r="F347">
        <v>1</v>
      </c>
      <c r="G347" t="s">
        <v>16</v>
      </c>
      <c r="H347" t="s">
        <v>14</v>
      </c>
      <c r="I347">
        <v>5</v>
      </c>
      <c r="J347">
        <v>10</v>
      </c>
      <c r="K347" t="s">
        <v>21</v>
      </c>
      <c r="L347">
        <v>5769</v>
      </c>
      <c r="M347">
        <v>0.12897</v>
      </c>
      <c r="N347">
        <v>5769.1</v>
      </c>
      <c r="O347">
        <v>0.12859000000000001</v>
      </c>
    </row>
    <row r="348" spans="2:15" x14ac:dyDescent="0.25">
      <c r="B348" t="s">
        <v>469</v>
      </c>
      <c r="C348" t="s">
        <v>19</v>
      </c>
      <c r="D348">
        <v>330</v>
      </c>
      <c r="E348">
        <v>1020</v>
      </c>
      <c r="F348">
        <v>10</v>
      </c>
      <c r="G348" t="s">
        <v>16</v>
      </c>
      <c r="H348" t="s">
        <v>14</v>
      </c>
      <c r="I348">
        <v>5</v>
      </c>
      <c r="J348">
        <v>10</v>
      </c>
      <c r="K348" t="s">
        <v>21</v>
      </c>
      <c r="L348">
        <v>57997</v>
      </c>
      <c r="M348">
        <v>1.3136E-2</v>
      </c>
      <c r="N348">
        <v>57997</v>
      </c>
      <c r="O348">
        <v>1.2982E-2</v>
      </c>
    </row>
    <row r="349" spans="2:15" x14ac:dyDescent="0.25">
      <c r="B349" t="s">
        <v>470</v>
      </c>
      <c r="C349" t="s">
        <v>103</v>
      </c>
      <c r="D349">
        <v>2.9E-5</v>
      </c>
      <c r="E349">
        <v>3.3E-4</v>
      </c>
      <c r="F349">
        <v>1E-8</v>
      </c>
      <c r="G349" t="s">
        <v>24</v>
      </c>
      <c r="H349" t="s">
        <v>22</v>
      </c>
      <c r="I349">
        <v>0.01</v>
      </c>
      <c r="J349">
        <v>0.02</v>
      </c>
      <c r="K349" t="s">
        <v>21</v>
      </c>
      <c r="L349">
        <v>0.25</v>
      </c>
      <c r="M349">
        <v>4600</v>
      </c>
      <c r="N349">
        <v>0.11567</v>
      </c>
      <c r="O349">
        <v>2308.9</v>
      </c>
    </row>
    <row r="350" spans="2:15" x14ac:dyDescent="0.25">
      <c r="B350" t="s">
        <v>471</v>
      </c>
      <c r="C350" t="s">
        <v>103</v>
      </c>
      <c r="D350">
        <v>2.9E-5</v>
      </c>
      <c r="E350">
        <v>3.3E-4</v>
      </c>
      <c r="F350">
        <v>9.9999999999999995E-8</v>
      </c>
      <c r="G350" t="s">
        <v>24</v>
      </c>
      <c r="H350" t="s">
        <v>22</v>
      </c>
      <c r="I350">
        <v>0.01</v>
      </c>
      <c r="J350">
        <v>0.02</v>
      </c>
      <c r="K350" t="s">
        <v>21</v>
      </c>
      <c r="L350">
        <v>0.25</v>
      </c>
      <c r="M350">
        <v>4600</v>
      </c>
      <c r="N350">
        <v>0.12526000000000001</v>
      </c>
      <c r="O350">
        <v>2285.6</v>
      </c>
    </row>
    <row r="351" spans="2:15" x14ac:dyDescent="0.25">
      <c r="B351" t="s">
        <v>472</v>
      </c>
      <c r="C351" t="s">
        <v>103</v>
      </c>
      <c r="D351">
        <v>2.9E-5</v>
      </c>
      <c r="E351">
        <v>3.3E-4</v>
      </c>
      <c r="F351">
        <v>9.9999999999999995E-7</v>
      </c>
      <c r="G351" t="s">
        <v>24</v>
      </c>
      <c r="H351" t="s">
        <v>22</v>
      </c>
      <c r="I351">
        <v>0.01</v>
      </c>
      <c r="J351">
        <v>0.02</v>
      </c>
      <c r="K351" t="s">
        <v>21</v>
      </c>
      <c r="L351">
        <v>0.49657000000000001</v>
      </c>
      <c r="M351">
        <v>3852.8</v>
      </c>
      <c r="N351">
        <v>0.56528999999999996</v>
      </c>
      <c r="O351">
        <v>1474.7</v>
      </c>
    </row>
    <row r="352" spans="2:15" x14ac:dyDescent="0.25">
      <c r="B352" t="s">
        <v>473</v>
      </c>
      <c r="C352" t="s">
        <v>103</v>
      </c>
      <c r="D352">
        <v>2.9E-5</v>
      </c>
      <c r="E352">
        <v>3.3E-4</v>
      </c>
      <c r="F352">
        <v>9.9999999999999991E-6</v>
      </c>
      <c r="G352" t="s">
        <v>24</v>
      </c>
      <c r="H352" t="s">
        <v>22</v>
      </c>
      <c r="I352">
        <v>0.01</v>
      </c>
      <c r="J352">
        <v>0.02</v>
      </c>
      <c r="K352" t="s">
        <v>21</v>
      </c>
      <c r="L352">
        <v>5.7968999999999999</v>
      </c>
      <c r="M352">
        <v>210.33</v>
      </c>
      <c r="N352">
        <v>5.7968000000000002</v>
      </c>
      <c r="O352">
        <v>209.79000000000002</v>
      </c>
    </row>
    <row r="353" spans="2:15" x14ac:dyDescent="0.25">
      <c r="B353" t="s">
        <v>474</v>
      </c>
      <c r="C353" t="s">
        <v>103</v>
      </c>
      <c r="D353">
        <v>2.9E-5</v>
      </c>
      <c r="E353">
        <v>3.3E-4</v>
      </c>
      <c r="F353">
        <v>9.9999999999999991E-5</v>
      </c>
      <c r="G353" t="s">
        <v>24</v>
      </c>
      <c r="H353" t="s">
        <v>22</v>
      </c>
      <c r="I353">
        <v>0.01</v>
      </c>
      <c r="J353">
        <v>0.02</v>
      </c>
      <c r="K353" t="s">
        <v>21</v>
      </c>
      <c r="L353">
        <v>58</v>
      </c>
      <c r="M353">
        <v>21.321000000000002</v>
      </c>
      <c r="N353">
        <v>58</v>
      </c>
      <c r="O353">
        <v>21.102</v>
      </c>
    </row>
    <row r="354" spans="2:15" x14ac:dyDescent="0.25">
      <c r="B354" t="s">
        <v>475</v>
      </c>
      <c r="C354" t="s">
        <v>103</v>
      </c>
      <c r="D354">
        <v>2.9E-5</v>
      </c>
      <c r="E354">
        <v>3.3E-4</v>
      </c>
      <c r="F354">
        <v>1E-8</v>
      </c>
      <c r="G354" t="s">
        <v>24</v>
      </c>
      <c r="H354" t="s">
        <v>22</v>
      </c>
      <c r="I354">
        <v>0.02</v>
      </c>
      <c r="J354">
        <v>4.4999999999999998E-2</v>
      </c>
      <c r="K354" t="s">
        <v>21</v>
      </c>
      <c r="L354">
        <v>0.26</v>
      </c>
      <c r="M354">
        <v>1700</v>
      </c>
      <c r="N354">
        <v>0.1157</v>
      </c>
      <c r="O354">
        <v>1731.5</v>
      </c>
    </row>
    <row r="355" spans="2:15" x14ac:dyDescent="0.25">
      <c r="B355" t="s">
        <v>476</v>
      </c>
      <c r="C355" t="s">
        <v>103</v>
      </c>
      <c r="D355">
        <v>2.9E-5</v>
      </c>
      <c r="E355">
        <v>3.3E-4</v>
      </c>
      <c r="F355">
        <v>9.9999999999999995E-8</v>
      </c>
      <c r="G355" t="s">
        <v>24</v>
      </c>
      <c r="H355" t="s">
        <v>22</v>
      </c>
      <c r="I355">
        <v>0.02</v>
      </c>
      <c r="J355">
        <v>4.4999999999999998E-2</v>
      </c>
      <c r="K355" t="s">
        <v>21</v>
      </c>
      <c r="L355">
        <v>0.26</v>
      </c>
      <c r="M355">
        <v>1700</v>
      </c>
      <c r="N355">
        <v>0.12615000000000001</v>
      </c>
      <c r="O355">
        <v>1707.2</v>
      </c>
    </row>
    <row r="356" spans="2:15" x14ac:dyDescent="0.25">
      <c r="B356" t="s">
        <v>477</v>
      </c>
      <c r="C356" t="s">
        <v>103</v>
      </c>
      <c r="D356">
        <v>2.9E-5</v>
      </c>
      <c r="E356">
        <v>3.3E-4</v>
      </c>
      <c r="F356">
        <v>9.9999999999999995E-7</v>
      </c>
      <c r="G356" t="s">
        <v>24</v>
      </c>
      <c r="H356" t="s">
        <v>22</v>
      </c>
      <c r="I356">
        <v>0.02</v>
      </c>
      <c r="J356">
        <v>4.4999999999999998E-2</v>
      </c>
      <c r="K356" t="s">
        <v>21</v>
      </c>
      <c r="L356">
        <v>0.57495999999999992</v>
      </c>
      <c r="M356">
        <v>983.71</v>
      </c>
      <c r="N356">
        <v>0.57472000000000001</v>
      </c>
      <c r="O356">
        <v>983.1099999999999</v>
      </c>
    </row>
    <row r="357" spans="2:15" x14ac:dyDescent="0.25">
      <c r="B357" t="s">
        <v>478</v>
      </c>
      <c r="C357" t="s">
        <v>103</v>
      </c>
      <c r="D357">
        <v>2.9E-5</v>
      </c>
      <c r="E357">
        <v>3.3E-4</v>
      </c>
      <c r="F357">
        <v>9.9999999999999991E-6</v>
      </c>
      <c r="G357" t="s">
        <v>24</v>
      </c>
      <c r="H357" t="s">
        <v>22</v>
      </c>
      <c r="I357">
        <v>0.02</v>
      </c>
      <c r="J357">
        <v>4.4999999999999998E-2</v>
      </c>
      <c r="K357" t="s">
        <v>21</v>
      </c>
      <c r="L357">
        <v>5.7988</v>
      </c>
      <c r="M357">
        <v>127.4</v>
      </c>
      <c r="N357">
        <v>5.7987000000000002</v>
      </c>
      <c r="O357">
        <v>126.85999999999999</v>
      </c>
    </row>
    <row r="358" spans="2:15" x14ac:dyDescent="0.25">
      <c r="B358" t="s">
        <v>479</v>
      </c>
      <c r="C358" t="s">
        <v>103</v>
      </c>
      <c r="D358">
        <v>2.9E-5</v>
      </c>
      <c r="E358">
        <v>3.3E-4</v>
      </c>
      <c r="F358">
        <v>9.9999999999999991E-5</v>
      </c>
      <c r="G358" t="s">
        <v>24</v>
      </c>
      <c r="H358" t="s">
        <v>22</v>
      </c>
      <c r="I358">
        <v>0.02</v>
      </c>
      <c r="J358">
        <v>4.4999999999999998E-2</v>
      </c>
      <c r="K358" t="s">
        <v>21</v>
      </c>
      <c r="L358">
        <v>58</v>
      </c>
      <c r="M358">
        <v>12.951000000000001</v>
      </c>
      <c r="N358">
        <v>58</v>
      </c>
      <c r="O358">
        <v>12.731999999999999</v>
      </c>
    </row>
    <row r="359" spans="2:15" x14ac:dyDescent="0.25">
      <c r="B359" t="s">
        <v>480</v>
      </c>
      <c r="C359" t="s">
        <v>103</v>
      </c>
      <c r="D359">
        <v>2.9E-5</v>
      </c>
      <c r="E359">
        <v>3.3E-4</v>
      </c>
      <c r="F359">
        <v>1E-8</v>
      </c>
      <c r="G359" t="s">
        <v>24</v>
      </c>
      <c r="H359" t="s">
        <v>22</v>
      </c>
      <c r="I359">
        <v>4.4999999999999998E-2</v>
      </c>
      <c r="J359">
        <v>1</v>
      </c>
      <c r="K359" t="s">
        <v>21</v>
      </c>
      <c r="L359">
        <v>0.23</v>
      </c>
      <c r="M359">
        <v>1100</v>
      </c>
      <c r="N359">
        <v>0.1157</v>
      </c>
      <c r="O359">
        <v>1442.9</v>
      </c>
    </row>
    <row r="360" spans="2:15" x14ac:dyDescent="0.25">
      <c r="B360" t="s">
        <v>481</v>
      </c>
      <c r="C360" t="s">
        <v>103</v>
      </c>
      <c r="D360">
        <v>2.9E-5</v>
      </c>
      <c r="E360">
        <v>3.3E-4</v>
      </c>
      <c r="F360">
        <v>9.9999999999999995E-8</v>
      </c>
      <c r="G360" t="s">
        <v>24</v>
      </c>
      <c r="H360" t="s">
        <v>22</v>
      </c>
      <c r="I360">
        <v>4.4999999999999998E-2</v>
      </c>
      <c r="J360">
        <v>1</v>
      </c>
      <c r="K360" t="s">
        <v>21</v>
      </c>
      <c r="L360">
        <v>0.23</v>
      </c>
      <c r="M360">
        <v>1144.5999999999999</v>
      </c>
      <c r="N360">
        <v>0.12666000000000002</v>
      </c>
      <c r="O360">
        <v>1418.2</v>
      </c>
    </row>
    <row r="361" spans="2:15" x14ac:dyDescent="0.25">
      <c r="B361" t="s">
        <v>482</v>
      </c>
      <c r="C361" t="s">
        <v>103</v>
      </c>
      <c r="D361">
        <v>2.9E-5</v>
      </c>
      <c r="E361">
        <v>3.3E-4</v>
      </c>
      <c r="F361">
        <v>9.9999999999999995E-7</v>
      </c>
      <c r="G361" t="s">
        <v>24</v>
      </c>
      <c r="H361" t="s">
        <v>22</v>
      </c>
      <c r="I361">
        <v>4.4999999999999998E-2</v>
      </c>
      <c r="J361">
        <v>1</v>
      </c>
      <c r="K361" t="s">
        <v>21</v>
      </c>
      <c r="L361">
        <v>0.57928999999999997</v>
      </c>
      <c r="M361">
        <v>757.04</v>
      </c>
      <c r="N361">
        <v>0.57905999999999991</v>
      </c>
      <c r="O361">
        <v>756.32</v>
      </c>
    </row>
    <row r="362" spans="2:15" x14ac:dyDescent="0.25">
      <c r="B362" t="s">
        <v>483</v>
      </c>
      <c r="C362" t="s">
        <v>103</v>
      </c>
      <c r="D362">
        <v>2.9E-5</v>
      </c>
      <c r="E362">
        <v>3.3E-4</v>
      </c>
      <c r="F362">
        <v>9.9999999999999991E-6</v>
      </c>
      <c r="G362" t="s">
        <v>24</v>
      </c>
      <c r="H362" t="s">
        <v>22</v>
      </c>
      <c r="I362">
        <v>4.4999999999999998E-2</v>
      </c>
      <c r="J362">
        <v>1</v>
      </c>
      <c r="K362" t="s">
        <v>21</v>
      </c>
      <c r="L362">
        <v>5.7995000000000001</v>
      </c>
      <c r="M362">
        <v>93.495000000000005</v>
      </c>
      <c r="N362">
        <v>5.7995000000000001</v>
      </c>
      <c r="O362">
        <v>92.953000000000003</v>
      </c>
    </row>
    <row r="363" spans="2:15" x14ac:dyDescent="0.25">
      <c r="B363" t="s">
        <v>484</v>
      </c>
      <c r="C363" t="s">
        <v>103</v>
      </c>
      <c r="D363">
        <v>2.9E-5</v>
      </c>
      <c r="E363">
        <v>3.3E-4</v>
      </c>
      <c r="F363">
        <v>9.9999999999999991E-5</v>
      </c>
      <c r="G363" t="s">
        <v>24</v>
      </c>
      <c r="H363" t="s">
        <v>22</v>
      </c>
      <c r="I363">
        <v>4.4999999999999998E-2</v>
      </c>
      <c r="J363">
        <v>1</v>
      </c>
      <c r="K363" t="s">
        <v>21</v>
      </c>
      <c r="L363">
        <v>58</v>
      </c>
      <c r="M363">
        <v>9.5395000000000003</v>
      </c>
      <c r="N363">
        <v>58</v>
      </c>
      <c r="O363">
        <v>9.3209</v>
      </c>
    </row>
    <row r="364" spans="2:15" x14ac:dyDescent="0.25">
      <c r="B364" t="s">
        <v>485</v>
      </c>
      <c r="C364" t="s">
        <v>103</v>
      </c>
      <c r="D364">
        <v>2.9E-5</v>
      </c>
      <c r="E364">
        <v>3.3E-4</v>
      </c>
      <c r="F364">
        <v>1E-8</v>
      </c>
      <c r="G364" t="s">
        <v>24</v>
      </c>
      <c r="H364" t="s">
        <v>22</v>
      </c>
      <c r="I364">
        <v>1</v>
      </c>
      <c r="J364">
        <v>5</v>
      </c>
      <c r="K364" t="s">
        <v>21</v>
      </c>
      <c r="L364">
        <v>0.18000000000000002</v>
      </c>
      <c r="M364">
        <v>3500</v>
      </c>
      <c r="N364">
        <v>0.17333999999999999</v>
      </c>
      <c r="O364">
        <v>3463.7999999999997</v>
      </c>
    </row>
    <row r="365" spans="2:15" x14ac:dyDescent="0.25">
      <c r="B365" t="s">
        <v>486</v>
      </c>
      <c r="C365" t="s">
        <v>103</v>
      </c>
      <c r="D365">
        <v>2.9E-5</v>
      </c>
      <c r="E365">
        <v>3.3E-4</v>
      </c>
      <c r="F365">
        <v>9.9999999999999995E-8</v>
      </c>
      <c r="G365" t="s">
        <v>24</v>
      </c>
      <c r="H365" t="s">
        <v>22</v>
      </c>
      <c r="I365">
        <v>1</v>
      </c>
      <c r="J365">
        <v>5</v>
      </c>
      <c r="K365" t="s">
        <v>21</v>
      </c>
      <c r="L365">
        <v>0.18000000000000002</v>
      </c>
      <c r="M365">
        <v>3447.8</v>
      </c>
      <c r="N365">
        <v>0.17982000000000001</v>
      </c>
      <c r="O365">
        <v>3448</v>
      </c>
    </row>
    <row r="366" spans="2:15" x14ac:dyDescent="0.25">
      <c r="B366" t="s">
        <v>487</v>
      </c>
      <c r="C366" t="s">
        <v>103</v>
      </c>
      <c r="D366">
        <v>2.9E-5</v>
      </c>
      <c r="E366">
        <v>3.3E-4</v>
      </c>
      <c r="F366">
        <v>9.9999999999999995E-7</v>
      </c>
      <c r="G366" t="s">
        <v>24</v>
      </c>
      <c r="H366" t="s">
        <v>22</v>
      </c>
      <c r="I366">
        <v>1</v>
      </c>
      <c r="J366">
        <v>5</v>
      </c>
      <c r="K366" t="s">
        <v>21</v>
      </c>
      <c r="L366">
        <v>0.5647899999999999</v>
      </c>
      <c r="M366">
        <v>2648.4</v>
      </c>
      <c r="N366">
        <v>0.56455</v>
      </c>
      <c r="O366">
        <v>2648.3</v>
      </c>
    </row>
    <row r="367" spans="2:15" x14ac:dyDescent="0.25">
      <c r="B367" t="s">
        <v>488</v>
      </c>
      <c r="C367" t="s">
        <v>103</v>
      </c>
      <c r="D367">
        <v>2.9E-5</v>
      </c>
      <c r="E367">
        <v>3.3E-4</v>
      </c>
      <c r="F367">
        <v>9.9999999999999991E-6</v>
      </c>
      <c r="G367" t="s">
        <v>24</v>
      </c>
      <c r="H367" t="s">
        <v>22</v>
      </c>
      <c r="I367">
        <v>1</v>
      </c>
      <c r="J367">
        <v>5</v>
      </c>
      <c r="K367" t="s">
        <v>21</v>
      </c>
      <c r="L367">
        <v>5.7930000000000001</v>
      </c>
      <c r="M367">
        <v>469.14</v>
      </c>
      <c r="N367">
        <v>5.7928999999999995</v>
      </c>
      <c r="O367">
        <v>468.61</v>
      </c>
    </row>
    <row r="368" spans="2:15" x14ac:dyDescent="0.25">
      <c r="B368" t="s">
        <v>489</v>
      </c>
      <c r="C368" t="s">
        <v>103</v>
      </c>
      <c r="D368">
        <v>2.9E-5</v>
      </c>
      <c r="E368">
        <v>3.3E-4</v>
      </c>
      <c r="F368">
        <v>9.9999999999999991E-5</v>
      </c>
      <c r="G368" t="s">
        <v>24</v>
      </c>
      <c r="H368" t="s">
        <v>22</v>
      </c>
      <c r="I368">
        <v>1</v>
      </c>
      <c r="J368">
        <v>5</v>
      </c>
      <c r="K368" t="s">
        <v>21</v>
      </c>
      <c r="L368">
        <v>57.998999999999995</v>
      </c>
      <c r="M368">
        <v>47.695</v>
      </c>
      <c r="N368">
        <v>57.998999999999995</v>
      </c>
      <c r="O368">
        <v>47.476999999999997</v>
      </c>
    </row>
    <row r="369" spans="2:15" x14ac:dyDescent="0.25">
      <c r="B369" t="s">
        <v>490</v>
      </c>
      <c r="C369" t="s">
        <v>103</v>
      </c>
      <c r="D369">
        <v>2.9E-5</v>
      </c>
      <c r="E369">
        <v>3.3E-4</v>
      </c>
      <c r="F369">
        <v>1E-8</v>
      </c>
      <c r="G369" t="s">
        <v>24</v>
      </c>
      <c r="H369" t="s">
        <v>22</v>
      </c>
      <c r="I369">
        <v>5</v>
      </c>
      <c r="J369">
        <v>10</v>
      </c>
      <c r="K369" t="s">
        <v>21</v>
      </c>
      <c r="L369">
        <v>0.25</v>
      </c>
      <c r="M369">
        <v>9200</v>
      </c>
      <c r="N369">
        <v>0.23102</v>
      </c>
      <c r="O369">
        <v>9237.4</v>
      </c>
    </row>
    <row r="370" spans="2:15" x14ac:dyDescent="0.25">
      <c r="B370" t="s">
        <v>491</v>
      </c>
      <c r="C370" t="s">
        <v>103</v>
      </c>
      <c r="D370">
        <v>2.9E-5</v>
      </c>
      <c r="E370">
        <v>3.3E-4</v>
      </c>
      <c r="F370">
        <v>9.9999999999999995E-8</v>
      </c>
      <c r="G370" t="s">
        <v>24</v>
      </c>
      <c r="H370" t="s">
        <v>22</v>
      </c>
      <c r="I370">
        <v>5</v>
      </c>
      <c r="J370">
        <v>10</v>
      </c>
      <c r="K370" t="s">
        <v>21</v>
      </c>
      <c r="L370">
        <v>0.25</v>
      </c>
      <c r="M370">
        <v>9227.6</v>
      </c>
      <c r="N370">
        <v>0.23463000000000001</v>
      </c>
      <c r="O370">
        <v>9228</v>
      </c>
    </row>
    <row r="371" spans="2:15" x14ac:dyDescent="0.25">
      <c r="B371" t="s">
        <v>492</v>
      </c>
      <c r="C371" t="s">
        <v>103</v>
      </c>
      <c r="D371">
        <v>2.9E-5</v>
      </c>
      <c r="E371">
        <v>3.3E-4</v>
      </c>
      <c r="F371">
        <v>9.9999999999999995E-7</v>
      </c>
      <c r="G371" t="s">
        <v>24</v>
      </c>
      <c r="H371" t="s">
        <v>22</v>
      </c>
      <c r="I371">
        <v>5</v>
      </c>
      <c r="J371">
        <v>10</v>
      </c>
      <c r="K371" t="s">
        <v>21</v>
      </c>
      <c r="L371">
        <v>0.51842999999999995</v>
      </c>
      <c r="M371">
        <v>8521.5</v>
      </c>
      <c r="N371">
        <v>0.51789999999999992</v>
      </c>
      <c r="O371">
        <v>8522.2999999999993</v>
      </c>
    </row>
    <row r="372" spans="2:15" x14ac:dyDescent="0.25">
      <c r="B372" t="s">
        <v>493</v>
      </c>
      <c r="C372" t="s">
        <v>103</v>
      </c>
      <c r="D372">
        <v>2.9E-5</v>
      </c>
      <c r="E372">
        <v>3.3E-4</v>
      </c>
      <c r="F372">
        <v>9.9999999999999991E-6</v>
      </c>
      <c r="G372" t="s">
        <v>24</v>
      </c>
      <c r="H372" t="s">
        <v>22</v>
      </c>
      <c r="I372">
        <v>5</v>
      </c>
      <c r="J372">
        <v>10</v>
      </c>
      <c r="K372" t="s">
        <v>21</v>
      </c>
      <c r="L372">
        <v>5.7405999999999997</v>
      </c>
      <c r="M372">
        <v>2796.5</v>
      </c>
      <c r="N372">
        <v>5.7404000000000002</v>
      </c>
      <c r="O372">
        <v>2795.6</v>
      </c>
    </row>
    <row r="373" spans="2:15" x14ac:dyDescent="0.25">
      <c r="B373" t="s">
        <v>494</v>
      </c>
      <c r="C373" t="s">
        <v>103</v>
      </c>
      <c r="D373">
        <v>2.9E-5</v>
      </c>
      <c r="E373">
        <v>3.3E-4</v>
      </c>
      <c r="F373">
        <v>9.9999999999999991E-5</v>
      </c>
      <c r="G373" t="s">
        <v>24</v>
      </c>
      <c r="H373" t="s">
        <v>22</v>
      </c>
      <c r="I373">
        <v>5</v>
      </c>
      <c r="J373">
        <v>10</v>
      </c>
      <c r="K373" t="s">
        <v>21</v>
      </c>
      <c r="L373">
        <v>57.994</v>
      </c>
      <c r="M373">
        <v>301.10000000000002</v>
      </c>
      <c r="N373">
        <v>57.994</v>
      </c>
      <c r="O373">
        <v>300.63000000000005</v>
      </c>
    </row>
    <row r="374" spans="2:15" x14ac:dyDescent="0.25">
      <c r="B374" t="s">
        <v>495</v>
      </c>
      <c r="C374" t="s">
        <v>103</v>
      </c>
      <c r="D374">
        <v>2.9E-5</v>
      </c>
      <c r="E374">
        <v>3.3E-4</v>
      </c>
      <c r="F374">
        <v>1E-8</v>
      </c>
      <c r="G374" t="s">
        <v>24</v>
      </c>
      <c r="H374" t="s">
        <v>22</v>
      </c>
      <c r="I374">
        <v>10</v>
      </c>
      <c r="J374">
        <v>30</v>
      </c>
      <c r="K374" t="s">
        <v>21</v>
      </c>
      <c r="L374">
        <v>0.62</v>
      </c>
      <c r="M374">
        <v>18000</v>
      </c>
      <c r="N374">
        <v>0.46195000000000003</v>
      </c>
      <c r="O374">
        <v>18475</v>
      </c>
    </row>
    <row r="375" spans="2:15" x14ac:dyDescent="0.25">
      <c r="B375" t="s">
        <v>496</v>
      </c>
      <c r="C375" t="s">
        <v>103</v>
      </c>
      <c r="D375">
        <v>2.9E-5</v>
      </c>
      <c r="E375">
        <v>3.3E-4</v>
      </c>
      <c r="F375">
        <v>9.9999999999999995E-8</v>
      </c>
      <c r="G375" t="s">
        <v>24</v>
      </c>
      <c r="H375" t="s">
        <v>22</v>
      </c>
      <c r="I375">
        <v>10</v>
      </c>
      <c r="J375">
        <v>30</v>
      </c>
      <c r="K375" t="s">
        <v>21</v>
      </c>
      <c r="L375">
        <v>0.62</v>
      </c>
      <c r="M375">
        <v>18470</v>
      </c>
      <c r="N375">
        <v>0.46385999999999999</v>
      </c>
      <c r="O375">
        <v>18470</v>
      </c>
    </row>
    <row r="376" spans="2:15" x14ac:dyDescent="0.25">
      <c r="B376" t="s">
        <v>497</v>
      </c>
      <c r="C376" t="s">
        <v>103</v>
      </c>
      <c r="D376">
        <v>2.9E-5</v>
      </c>
      <c r="E376">
        <v>3.3E-4</v>
      </c>
      <c r="F376">
        <v>9.9999999999999995E-7</v>
      </c>
      <c r="G376" t="s">
        <v>24</v>
      </c>
      <c r="H376" t="s">
        <v>22</v>
      </c>
      <c r="I376">
        <v>10</v>
      </c>
      <c r="J376">
        <v>30</v>
      </c>
      <c r="K376" t="s">
        <v>21</v>
      </c>
      <c r="L376">
        <v>0.63123999999999991</v>
      </c>
      <c r="M376">
        <v>18040</v>
      </c>
      <c r="N376">
        <v>0.63083</v>
      </c>
      <c r="O376">
        <v>18041</v>
      </c>
    </row>
    <row r="377" spans="2:15" x14ac:dyDescent="0.25">
      <c r="B377" t="s">
        <v>498</v>
      </c>
      <c r="C377" t="s">
        <v>103</v>
      </c>
      <c r="D377">
        <v>2.9E-5</v>
      </c>
      <c r="E377">
        <v>3.3E-4</v>
      </c>
      <c r="F377">
        <v>9.9999999999999991E-6</v>
      </c>
      <c r="G377" t="s">
        <v>24</v>
      </c>
      <c r="H377" t="s">
        <v>22</v>
      </c>
      <c r="I377">
        <v>10</v>
      </c>
      <c r="J377">
        <v>30</v>
      </c>
      <c r="K377" t="s">
        <v>21</v>
      </c>
      <c r="L377">
        <v>5.6088999999999993</v>
      </c>
      <c r="M377">
        <v>9536</v>
      </c>
      <c r="N377">
        <v>5.6086999999999998</v>
      </c>
      <c r="O377">
        <v>9535.6</v>
      </c>
    </row>
    <row r="378" spans="2:15" x14ac:dyDescent="0.25">
      <c r="B378" t="s">
        <v>499</v>
      </c>
      <c r="C378" t="s">
        <v>103</v>
      </c>
      <c r="D378">
        <v>2.9E-5</v>
      </c>
      <c r="E378">
        <v>3.3E-4</v>
      </c>
      <c r="F378">
        <v>9.9999999999999991E-5</v>
      </c>
      <c r="G378" t="s">
        <v>24</v>
      </c>
      <c r="H378" t="s">
        <v>22</v>
      </c>
      <c r="I378">
        <v>10</v>
      </c>
      <c r="J378">
        <v>30</v>
      </c>
      <c r="K378" t="s">
        <v>21</v>
      </c>
      <c r="L378">
        <v>57.973999999999997</v>
      </c>
      <c r="M378">
        <v>1200.0999999999999</v>
      </c>
      <c r="N378">
        <v>57.973999999999997</v>
      </c>
      <c r="O378">
        <v>1199.6000000000001</v>
      </c>
    </row>
    <row r="379" spans="2:15" x14ac:dyDescent="0.25">
      <c r="B379" t="s">
        <v>500</v>
      </c>
      <c r="C379" t="s">
        <v>103</v>
      </c>
      <c r="D379">
        <v>3.3E-4</v>
      </c>
      <c r="E379">
        <v>3.3E-3</v>
      </c>
      <c r="F379">
        <v>1E-8</v>
      </c>
      <c r="G379" t="s">
        <v>24</v>
      </c>
      <c r="H379" t="s">
        <v>22</v>
      </c>
      <c r="I379">
        <v>0.01</v>
      </c>
      <c r="J379">
        <v>0.02</v>
      </c>
      <c r="K379" t="s">
        <v>21</v>
      </c>
      <c r="L379">
        <v>2.5</v>
      </c>
      <c r="M379">
        <v>4600</v>
      </c>
      <c r="N379">
        <v>0.17324000000000001</v>
      </c>
      <c r="O379">
        <v>2309.4</v>
      </c>
    </row>
    <row r="380" spans="2:15" x14ac:dyDescent="0.25">
      <c r="B380" t="s">
        <v>501</v>
      </c>
      <c r="C380" t="s">
        <v>103</v>
      </c>
      <c r="D380">
        <v>3.3E-4</v>
      </c>
      <c r="E380">
        <v>3.3E-3</v>
      </c>
      <c r="F380">
        <v>1.0000000000000001E-7</v>
      </c>
      <c r="G380" t="s">
        <v>24</v>
      </c>
      <c r="H380" t="s">
        <v>22</v>
      </c>
      <c r="I380">
        <v>0.01</v>
      </c>
      <c r="J380">
        <v>0.02</v>
      </c>
      <c r="K380" t="s">
        <v>21</v>
      </c>
      <c r="L380">
        <v>2.5</v>
      </c>
      <c r="M380">
        <v>4600</v>
      </c>
      <c r="N380">
        <v>0.17519000000000001</v>
      </c>
      <c r="O380">
        <v>2308.9</v>
      </c>
    </row>
    <row r="381" spans="2:15" x14ac:dyDescent="0.25">
      <c r="B381" t="s">
        <v>502</v>
      </c>
      <c r="C381" t="s">
        <v>103</v>
      </c>
      <c r="D381">
        <v>3.3E-4</v>
      </c>
      <c r="E381">
        <v>3.3E-3</v>
      </c>
      <c r="F381">
        <v>9.9999999999999995E-7</v>
      </c>
      <c r="G381" t="s">
        <v>24</v>
      </c>
      <c r="H381" t="s">
        <v>22</v>
      </c>
      <c r="I381">
        <v>0.01</v>
      </c>
      <c r="J381">
        <v>0.02</v>
      </c>
      <c r="K381" t="s">
        <v>21</v>
      </c>
      <c r="L381">
        <v>2.5</v>
      </c>
      <c r="M381">
        <v>4600</v>
      </c>
      <c r="N381">
        <v>0.35449000000000003</v>
      </c>
      <c r="O381">
        <v>2261</v>
      </c>
    </row>
    <row r="382" spans="2:15" x14ac:dyDescent="0.25">
      <c r="B382" t="s">
        <v>503</v>
      </c>
      <c r="C382" t="s">
        <v>103</v>
      </c>
      <c r="D382">
        <v>3.3E-4</v>
      </c>
      <c r="E382">
        <v>3.3E-3</v>
      </c>
      <c r="F382">
        <v>1.0000000000000001E-5</v>
      </c>
      <c r="G382" t="s">
        <v>24</v>
      </c>
      <c r="H382" t="s">
        <v>22</v>
      </c>
      <c r="I382">
        <v>0.01</v>
      </c>
      <c r="J382">
        <v>0.02</v>
      </c>
      <c r="K382" t="s">
        <v>21</v>
      </c>
      <c r="L382">
        <v>4.5636999999999999</v>
      </c>
      <c r="M382">
        <v>3974.7</v>
      </c>
      <c r="N382">
        <v>5.4481999999999999</v>
      </c>
      <c r="O382">
        <v>1293.0999999999999</v>
      </c>
    </row>
    <row r="383" spans="2:15" x14ac:dyDescent="0.25">
      <c r="B383" t="s">
        <v>504</v>
      </c>
      <c r="C383" t="s">
        <v>103</v>
      </c>
      <c r="D383">
        <v>3.3E-4</v>
      </c>
      <c r="E383">
        <v>3.3E-3</v>
      </c>
      <c r="F383">
        <v>1E-4</v>
      </c>
      <c r="G383" t="s">
        <v>24</v>
      </c>
      <c r="H383" t="s">
        <v>22</v>
      </c>
      <c r="I383">
        <v>0.01</v>
      </c>
      <c r="J383">
        <v>0.02</v>
      </c>
      <c r="K383" t="s">
        <v>21</v>
      </c>
      <c r="L383">
        <v>57.951000000000001</v>
      </c>
      <c r="M383">
        <v>173.04</v>
      </c>
      <c r="N383">
        <v>57.951000000000001</v>
      </c>
      <c r="O383">
        <v>173.01</v>
      </c>
    </row>
    <row r="384" spans="2:15" x14ac:dyDescent="0.25">
      <c r="B384" t="s">
        <v>505</v>
      </c>
      <c r="C384" t="s">
        <v>103</v>
      </c>
      <c r="D384">
        <v>3.3E-4</v>
      </c>
      <c r="E384">
        <v>3.3E-3</v>
      </c>
      <c r="F384">
        <v>1E-8</v>
      </c>
      <c r="G384" t="s">
        <v>24</v>
      </c>
      <c r="H384" t="s">
        <v>22</v>
      </c>
      <c r="I384">
        <v>0.02</v>
      </c>
      <c r="J384">
        <v>4.4999999999999998E-2</v>
      </c>
      <c r="K384" t="s">
        <v>21</v>
      </c>
      <c r="L384">
        <v>2.6</v>
      </c>
      <c r="M384">
        <v>1700</v>
      </c>
      <c r="N384">
        <v>0.17324999999999999</v>
      </c>
      <c r="O384">
        <v>1443.4</v>
      </c>
    </row>
    <row r="385" spans="2:15" x14ac:dyDescent="0.25">
      <c r="B385" t="s">
        <v>506</v>
      </c>
      <c r="C385" t="s">
        <v>103</v>
      </c>
      <c r="D385">
        <v>3.3E-4</v>
      </c>
      <c r="E385">
        <v>3.3E-3</v>
      </c>
      <c r="F385">
        <v>1.0000000000000001E-7</v>
      </c>
      <c r="G385" t="s">
        <v>24</v>
      </c>
      <c r="H385" t="s">
        <v>22</v>
      </c>
      <c r="I385">
        <v>0.02</v>
      </c>
      <c r="J385">
        <v>4.4999999999999998E-2</v>
      </c>
      <c r="K385" t="s">
        <v>21</v>
      </c>
      <c r="L385">
        <v>2.6</v>
      </c>
      <c r="M385">
        <v>1700</v>
      </c>
      <c r="N385">
        <v>0.17611000000000002</v>
      </c>
      <c r="O385">
        <v>1442.6000000000001</v>
      </c>
    </row>
    <row r="386" spans="2:15" x14ac:dyDescent="0.25">
      <c r="B386" t="s">
        <v>507</v>
      </c>
      <c r="C386" t="s">
        <v>103</v>
      </c>
      <c r="D386">
        <v>3.3E-4</v>
      </c>
      <c r="E386">
        <v>3.3E-3</v>
      </c>
      <c r="F386">
        <v>9.9999999999999995E-7</v>
      </c>
      <c r="G386" t="s">
        <v>24</v>
      </c>
      <c r="H386" t="s">
        <v>22</v>
      </c>
      <c r="I386">
        <v>0.02</v>
      </c>
      <c r="J386">
        <v>4.4999999999999998E-2</v>
      </c>
      <c r="K386" t="s">
        <v>21</v>
      </c>
      <c r="L386">
        <v>2.6</v>
      </c>
      <c r="M386">
        <v>1700</v>
      </c>
      <c r="N386">
        <v>0.41532000000000002</v>
      </c>
      <c r="O386">
        <v>1380.3000000000002</v>
      </c>
    </row>
    <row r="387" spans="2:15" x14ac:dyDescent="0.25">
      <c r="B387" t="s">
        <v>508</v>
      </c>
      <c r="C387" t="s">
        <v>103</v>
      </c>
      <c r="D387">
        <v>3.3E-4</v>
      </c>
      <c r="E387">
        <v>3.3E-3</v>
      </c>
      <c r="F387">
        <v>1.0000000000000001E-5</v>
      </c>
      <c r="G387" t="s">
        <v>24</v>
      </c>
      <c r="H387" t="s">
        <v>22</v>
      </c>
      <c r="I387">
        <v>0.02</v>
      </c>
      <c r="J387">
        <v>4.4999999999999998E-2</v>
      </c>
      <c r="K387" t="s">
        <v>21</v>
      </c>
      <c r="L387">
        <v>5.5728999999999997</v>
      </c>
      <c r="M387">
        <v>799.14</v>
      </c>
      <c r="N387">
        <v>5.6384999999999996</v>
      </c>
      <c r="O387">
        <v>599.33000000000004</v>
      </c>
    </row>
    <row r="388" spans="2:15" x14ac:dyDescent="0.25">
      <c r="B388" t="s">
        <v>509</v>
      </c>
      <c r="C388" t="s">
        <v>103</v>
      </c>
      <c r="D388">
        <v>3.3E-4</v>
      </c>
      <c r="E388">
        <v>3.3E-3</v>
      </c>
      <c r="F388">
        <v>1E-4</v>
      </c>
      <c r="G388" t="s">
        <v>24</v>
      </c>
      <c r="H388" t="s">
        <v>22</v>
      </c>
      <c r="I388">
        <v>0.02</v>
      </c>
      <c r="J388">
        <v>4.4999999999999998E-2</v>
      </c>
      <c r="K388" t="s">
        <v>21</v>
      </c>
      <c r="L388">
        <v>57.980999999999995</v>
      </c>
      <c r="M388">
        <v>69.408000000000001</v>
      </c>
      <c r="N388">
        <v>57.980999999999995</v>
      </c>
      <c r="O388">
        <v>69.376999999999995</v>
      </c>
    </row>
    <row r="389" spans="2:15" x14ac:dyDescent="0.25">
      <c r="B389" t="s">
        <v>510</v>
      </c>
      <c r="C389" t="s">
        <v>103</v>
      </c>
      <c r="D389">
        <v>3.3E-4</v>
      </c>
      <c r="E389">
        <v>3.3E-3</v>
      </c>
      <c r="F389">
        <v>1E-8</v>
      </c>
      <c r="G389" t="s">
        <v>24</v>
      </c>
      <c r="H389" t="s">
        <v>22</v>
      </c>
      <c r="I389">
        <v>4.4999999999999998E-2</v>
      </c>
      <c r="J389">
        <v>1</v>
      </c>
      <c r="K389" t="s">
        <v>21</v>
      </c>
      <c r="L389">
        <v>2.3000000000000003</v>
      </c>
      <c r="M389">
        <v>530</v>
      </c>
      <c r="N389">
        <v>0.17327000000000001</v>
      </c>
      <c r="O389">
        <v>1154.7</v>
      </c>
    </row>
    <row r="390" spans="2:15" x14ac:dyDescent="0.25">
      <c r="B390" t="s">
        <v>511</v>
      </c>
      <c r="C390" t="s">
        <v>103</v>
      </c>
      <c r="D390">
        <v>3.3E-4</v>
      </c>
      <c r="E390">
        <v>3.3E-3</v>
      </c>
      <c r="F390">
        <v>1.0000000000000001E-7</v>
      </c>
      <c r="G390" t="s">
        <v>24</v>
      </c>
      <c r="H390" t="s">
        <v>22</v>
      </c>
      <c r="I390">
        <v>4.4999999999999998E-2</v>
      </c>
      <c r="J390">
        <v>1</v>
      </c>
      <c r="K390" t="s">
        <v>21</v>
      </c>
      <c r="L390">
        <v>2.3000000000000003</v>
      </c>
      <c r="M390">
        <v>528.17999999999995</v>
      </c>
      <c r="N390">
        <v>0.17661000000000002</v>
      </c>
      <c r="O390">
        <v>1153.8</v>
      </c>
    </row>
    <row r="391" spans="2:15" x14ac:dyDescent="0.25">
      <c r="B391" t="s">
        <v>512</v>
      </c>
      <c r="C391" t="s">
        <v>103</v>
      </c>
      <c r="D391">
        <v>3.3E-4</v>
      </c>
      <c r="E391">
        <v>3.3E-3</v>
      </c>
      <c r="F391">
        <v>9.9999999999999995E-7</v>
      </c>
      <c r="G391" t="s">
        <v>24</v>
      </c>
      <c r="H391" t="s">
        <v>22</v>
      </c>
      <c r="I391">
        <v>4.4999999999999998E-2</v>
      </c>
      <c r="J391">
        <v>1</v>
      </c>
      <c r="K391" t="s">
        <v>21</v>
      </c>
      <c r="L391">
        <v>2.3000000000000003</v>
      </c>
      <c r="M391">
        <v>542.23</v>
      </c>
      <c r="N391">
        <v>0.44424000000000002</v>
      </c>
      <c r="O391">
        <v>1085.3</v>
      </c>
    </row>
    <row r="392" spans="2:15" x14ac:dyDescent="0.25">
      <c r="B392" t="s">
        <v>149</v>
      </c>
      <c r="C392" t="s">
        <v>103</v>
      </c>
      <c r="D392">
        <v>3.3E-4</v>
      </c>
      <c r="E392">
        <v>3.3E-3</v>
      </c>
      <c r="F392">
        <v>1.0000000000000001E-5</v>
      </c>
      <c r="G392" t="s">
        <v>24</v>
      </c>
      <c r="H392" t="s">
        <v>22</v>
      </c>
      <c r="I392">
        <v>4.4999999999999998E-2</v>
      </c>
      <c r="J392">
        <v>1</v>
      </c>
      <c r="K392" t="s">
        <v>21</v>
      </c>
      <c r="L392">
        <v>5.6922999999999995</v>
      </c>
      <c r="M392">
        <v>407.42</v>
      </c>
      <c r="N392">
        <v>5.6920000000000002</v>
      </c>
      <c r="O392">
        <v>407.38</v>
      </c>
    </row>
    <row r="393" spans="2:15" x14ac:dyDescent="0.25">
      <c r="B393" t="s">
        <v>513</v>
      </c>
      <c r="C393" t="s">
        <v>103</v>
      </c>
      <c r="D393">
        <v>3.3E-4</v>
      </c>
      <c r="E393">
        <v>3.3E-3</v>
      </c>
      <c r="F393">
        <v>1E-4</v>
      </c>
      <c r="G393" t="s">
        <v>24</v>
      </c>
      <c r="H393" t="s">
        <v>22</v>
      </c>
      <c r="I393">
        <v>4.4999999999999998E-2</v>
      </c>
      <c r="J393">
        <v>1</v>
      </c>
      <c r="K393" t="s">
        <v>21</v>
      </c>
      <c r="L393">
        <v>57.988</v>
      </c>
      <c r="M393">
        <v>45.149000000000001</v>
      </c>
      <c r="N393">
        <v>57.988</v>
      </c>
      <c r="O393">
        <v>45.119</v>
      </c>
    </row>
    <row r="394" spans="2:15" x14ac:dyDescent="0.25">
      <c r="B394" t="s">
        <v>514</v>
      </c>
      <c r="C394" t="s">
        <v>103</v>
      </c>
      <c r="D394">
        <v>3.3E-4</v>
      </c>
      <c r="E394">
        <v>3.3E-3</v>
      </c>
      <c r="F394">
        <v>1E-8</v>
      </c>
      <c r="G394" t="s">
        <v>24</v>
      </c>
      <c r="H394" t="s">
        <v>22</v>
      </c>
      <c r="I394">
        <v>1</v>
      </c>
      <c r="J394">
        <v>5</v>
      </c>
      <c r="K394" t="s">
        <v>21</v>
      </c>
      <c r="L394">
        <v>2</v>
      </c>
      <c r="M394">
        <v>1800</v>
      </c>
      <c r="N394">
        <v>0.23097000000000001</v>
      </c>
      <c r="O394">
        <v>2309.4</v>
      </c>
    </row>
    <row r="395" spans="2:15" x14ac:dyDescent="0.25">
      <c r="B395" t="s">
        <v>515</v>
      </c>
      <c r="C395" t="s">
        <v>103</v>
      </c>
      <c r="D395">
        <v>3.3E-4</v>
      </c>
      <c r="E395">
        <v>3.3E-3</v>
      </c>
      <c r="F395">
        <v>1.0000000000000001E-7</v>
      </c>
      <c r="G395" t="s">
        <v>24</v>
      </c>
      <c r="H395" t="s">
        <v>22</v>
      </c>
      <c r="I395">
        <v>1</v>
      </c>
      <c r="J395">
        <v>5</v>
      </c>
      <c r="K395" t="s">
        <v>21</v>
      </c>
      <c r="L395">
        <v>2</v>
      </c>
      <c r="M395">
        <v>1830.5</v>
      </c>
      <c r="N395">
        <v>0.23282</v>
      </c>
      <c r="O395">
        <v>2308.9</v>
      </c>
    </row>
    <row r="396" spans="2:15" x14ac:dyDescent="0.25">
      <c r="B396" t="s">
        <v>516</v>
      </c>
      <c r="C396" t="s">
        <v>103</v>
      </c>
      <c r="D396">
        <v>3.3E-4</v>
      </c>
      <c r="E396">
        <v>3.3E-3</v>
      </c>
      <c r="F396">
        <v>9.9999999999999995E-7</v>
      </c>
      <c r="G396" t="s">
        <v>24</v>
      </c>
      <c r="H396" t="s">
        <v>22</v>
      </c>
      <c r="I396">
        <v>1</v>
      </c>
      <c r="J396">
        <v>5</v>
      </c>
      <c r="K396" t="s">
        <v>21</v>
      </c>
      <c r="L396">
        <v>2</v>
      </c>
      <c r="M396">
        <v>1837.6999999999998</v>
      </c>
      <c r="N396">
        <v>0.40315000000000001</v>
      </c>
      <c r="O396">
        <v>2263.6999999999998</v>
      </c>
    </row>
    <row r="397" spans="2:15" x14ac:dyDescent="0.25">
      <c r="B397" t="s">
        <v>517</v>
      </c>
      <c r="C397" t="s">
        <v>103</v>
      </c>
      <c r="D397">
        <v>3.3E-4</v>
      </c>
      <c r="E397">
        <v>3.3E-3</v>
      </c>
      <c r="F397">
        <v>1.0000000000000001E-5</v>
      </c>
      <c r="G397" t="s">
        <v>24</v>
      </c>
      <c r="H397" t="s">
        <v>22</v>
      </c>
      <c r="I397">
        <v>1</v>
      </c>
      <c r="J397">
        <v>5</v>
      </c>
      <c r="K397" t="s">
        <v>21</v>
      </c>
      <c r="L397">
        <v>5.4540999999999995</v>
      </c>
      <c r="M397">
        <v>1305.5</v>
      </c>
      <c r="N397">
        <v>5.4536999999999995</v>
      </c>
      <c r="O397">
        <v>1305.5</v>
      </c>
    </row>
    <row r="398" spans="2:15" x14ac:dyDescent="0.25">
      <c r="B398" t="s">
        <v>518</v>
      </c>
      <c r="C398" t="s">
        <v>103</v>
      </c>
      <c r="D398">
        <v>3.3E-4</v>
      </c>
      <c r="E398">
        <v>3.3E-3</v>
      </c>
      <c r="F398">
        <v>1E-4</v>
      </c>
      <c r="G398" t="s">
        <v>24</v>
      </c>
      <c r="H398" t="s">
        <v>22</v>
      </c>
      <c r="I398">
        <v>1</v>
      </c>
      <c r="J398">
        <v>5</v>
      </c>
      <c r="K398" t="s">
        <v>21</v>
      </c>
      <c r="L398">
        <v>57.951000000000001</v>
      </c>
      <c r="M398">
        <v>175.31</v>
      </c>
      <c r="N398">
        <v>57.951000000000001</v>
      </c>
      <c r="O398">
        <v>175.28</v>
      </c>
    </row>
    <row r="399" spans="2:15" x14ac:dyDescent="0.25">
      <c r="B399" t="s">
        <v>519</v>
      </c>
      <c r="C399" t="s">
        <v>103</v>
      </c>
      <c r="D399">
        <v>3.3E-4</v>
      </c>
      <c r="E399">
        <v>3.3E-3</v>
      </c>
      <c r="F399">
        <v>1E-8</v>
      </c>
      <c r="G399" t="s">
        <v>24</v>
      </c>
      <c r="H399" t="s">
        <v>22</v>
      </c>
      <c r="I399">
        <v>5</v>
      </c>
      <c r="J399">
        <v>10</v>
      </c>
      <c r="K399" t="s">
        <v>21</v>
      </c>
      <c r="L399">
        <v>0.66</v>
      </c>
      <c r="M399">
        <v>5700</v>
      </c>
      <c r="N399">
        <v>0.34643000000000002</v>
      </c>
      <c r="O399">
        <v>5773.5</v>
      </c>
    </row>
    <row r="400" spans="2:15" x14ac:dyDescent="0.25">
      <c r="B400" t="s">
        <v>520</v>
      </c>
      <c r="C400" t="s">
        <v>103</v>
      </c>
      <c r="D400">
        <v>3.3E-4</v>
      </c>
      <c r="E400">
        <v>3.3E-3</v>
      </c>
      <c r="F400">
        <v>1.0000000000000001E-7</v>
      </c>
      <c r="G400" t="s">
        <v>24</v>
      </c>
      <c r="H400" t="s">
        <v>22</v>
      </c>
      <c r="I400">
        <v>5</v>
      </c>
      <c r="J400">
        <v>10</v>
      </c>
      <c r="K400" t="s">
        <v>21</v>
      </c>
      <c r="L400">
        <v>0.66</v>
      </c>
      <c r="M400">
        <v>5679.5</v>
      </c>
      <c r="N400">
        <v>0.34723999999999999</v>
      </c>
      <c r="O400">
        <v>5773.3</v>
      </c>
    </row>
    <row r="401" spans="2:15" x14ac:dyDescent="0.25">
      <c r="B401" t="s">
        <v>521</v>
      </c>
      <c r="C401" t="s">
        <v>103</v>
      </c>
      <c r="D401">
        <v>3.3E-4</v>
      </c>
      <c r="E401">
        <v>3.3E-3</v>
      </c>
      <c r="F401">
        <v>9.9999999999999995E-7</v>
      </c>
      <c r="G401" t="s">
        <v>24</v>
      </c>
      <c r="H401" t="s">
        <v>22</v>
      </c>
      <c r="I401">
        <v>5</v>
      </c>
      <c r="J401">
        <v>10</v>
      </c>
      <c r="K401" t="s">
        <v>21</v>
      </c>
      <c r="L401">
        <v>0.66</v>
      </c>
      <c r="M401">
        <v>5682.4000000000005</v>
      </c>
      <c r="N401">
        <v>0.42712</v>
      </c>
      <c r="O401">
        <v>5751.7</v>
      </c>
    </row>
    <row r="402" spans="2:15" x14ac:dyDescent="0.25">
      <c r="B402" t="s">
        <v>522</v>
      </c>
      <c r="C402" t="s">
        <v>103</v>
      </c>
      <c r="D402">
        <v>3.3E-4</v>
      </c>
      <c r="E402">
        <v>3.3E-3</v>
      </c>
      <c r="F402">
        <v>1.0000000000000001E-5</v>
      </c>
      <c r="G402" t="s">
        <v>24</v>
      </c>
      <c r="H402" t="s">
        <v>22</v>
      </c>
      <c r="I402">
        <v>5</v>
      </c>
      <c r="J402">
        <v>10</v>
      </c>
      <c r="K402" t="s">
        <v>21</v>
      </c>
      <c r="L402">
        <v>4.6639999999999997</v>
      </c>
      <c r="M402">
        <v>4722.4000000000005</v>
      </c>
      <c r="N402">
        <v>4.6632999999999996</v>
      </c>
      <c r="O402">
        <v>4722.5</v>
      </c>
    </row>
    <row r="403" spans="2:15" x14ac:dyDescent="0.25">
      <c r="B403" t="s">
        <v>523</v>
      </c>
      <c r="C403" t="s">
        <v>103</v>
      </c>
      <c r="D403">
        <v>3.3E-4</v>
      </c>
      <c r="E403">
        <v>3.3E-3</v>
      </c>
      <c r="F403">
        <v>1E-4</v>
      </c>
      <c r="G403" t="s">
        <v>24</v>
      </c>
      <c r="H403" t="s">
        <v>22</v>
      </c>
      <c r="I403">
        <v>5</v>
      </c>
      <c r="J403">
        <v>10</v>
      </c>
      <c r="K403" t="s">
        <v>21</v>
      </c>
      <c r="L403">
        <v>57.698</v>
      </c>
      <c r="M403">
        <v>1048.7</v>
      </c>
      <c r="N403">
        <v>57.698</v>
      </c>
      <c r="O403">
        <v>1048.5999999999999</v>
      </c>
    </row>
    <row r="404" spans="2:15" x14ac:dyDescent="0.25">
      <c r="B404" t="s">
        <v>524</v>
      </c>
      <c r="C404" t="s">
        <v>103</v>
      </c>
      <c r="D404">
        <v>3.3E-4</v>
      </c>
      <c r="E404">
        <v>3.3E-3</v>
      </c>
      <c r="F404">
        <v>1E-8</v>
      </c>
      <c r="G404" t="s">
        <v>24</v>
      </c>
      <c r="H404" t="s">
        <v>22</v>
      </c>
      <c r="I404">
        <v>10</v>
      </c>
      <c r="J404">
        <v>30</v>
      </c>
      <c r="K404" t="s">
        <v>21</v>
      </c>
      <c r="L404">
        <v>2.8000000000000003</v>
      </c>
      <c r="M404">
        <v>11000</v>
      </c>
      <c r="N404">
        <v>0.69284000000000001</v>
      </c>
      <c r="O404">
        <v>11547</v>
      </c>
    </row>
    <row r="405" spans="2:15" x14ac:dyDescent="0.25">
      <c r="B405" t="s">
        <v>525</v>
      </c>
      <c r="C405" t="s">
        <v>103</v>
      </c>
      <c r="D405">
        <v>3.3E-4</v>
      </c>
      <c r="E405">
        <v>3.3E-3</v>
      </c>
      <c r="F405">
        <v>1.0000000000000001E-7</v>
      </c>
      <c r="G405" t="s">
        <v>24</v>
      </c>
      <c r="H405" t="s">
        <v>22</v>
      </c>
      <c r="I405">
        <v>10</v>
      </c>
      <c r="J405">
        <v>30</v>
      </c>
      <c r="K405" t="s">
        <v>21</v>
      </c>
      <c r="L405">
        <v>2.8000000000000003</v>
      </c>
      <c r="M405">
        <v>10936</v>
      </c>
      <c r="N405">
        <v>0.69319999999999993</v>
      </c>
      <c r="O405">
        <v>11547</v>
      </c>
    </row>
    <row r="406" spans="2:15" x14ac:dyDescent="0.25">
      <c r="B406" t="s">
        <v>526</v>
      </c>
      <c r="C406" t="s">
        <v>103</v>
      </c>
      <c r="D406">
        <v>3.3E-4</v>
      </c>
      <c r="E406">
        <v>3.3E-3</v>
      </c>
      <c r="F406">
        <v>9.9999999999999995E-7</v>
      </c>
      <c r="G406" t="s">
        <v>24</v>
      </c>
      <c r="H406" t="s">
        <v>22</v>
      </c>
      <c r="I406">
        <v>10</v>
      </c>
      <c r="J406">
        <v>30</v>
      </c>
      <c r="K406" t="s">
        <v>21</v>
      </c>
      <c r="L406">
        <v>2.8000000000000003</v>
      </c>
      <c r="M406">
        <v>10937</v>
      </c>
      <c r="N406">
        <v>0.73365999999999998</v>
      </c>
      <c r="O406">
        <v>11536</v>
      </c>
    </row>
    <row r="407" spans="2:15" x14ac:dyDescent="0.25">
      <c r="B407" t="s">
        <v>527</v>
      </c>
      <c r="C407" t="s">
        <v>103</v>
      </c>
      <c r="D407">
        <v>3.3E-4</v>
      </c>
      <c r="E407">
        <v>3.3E-3</v>
      </c>
      <c r="F407">
        <v>1.0000000000000001E-5</v>
      </c>
      <c r="G407" t="s">
        <v>24</v>
      </c>
      <c r="H407" t="s">
        <v>22</v>
      </c>
      <c r="I407">
        <v>10</v>
      </c>
      <c r="J407">
        <v>30</v>
      </c>
      <c r="K407" t="s">
        <v>21</v>
      </c>
      <c r="L407">
        <v>3.8012000000000001</v>
      </c>
      <c r="M407">
        <v>10736</v>
      </c>
      <c r="N407">
        <v>3.8003</v>
      </c>
      <c r="O407">
        <v>10736</v>
      </c>
    </row>
    <row r="408" spans="2:15" x14ac:dyDescent="0.25">
      <c r="B408" t="s">
        <v>528</v>
      </c>
      <c r="C408" t="s">
        <v>103</v>
      </c>
      <c r="D408">
        <v>3.3E-4</v>
      </c>
      <c r="E408">
        <v>3.3E-3</v>
      </c>
      <c r="F408">
        <v>1E-4</v>
      </c>
      <c r="G408" t="s">
        <v>24</v>
      </c>
      <c r="H408" t="s">
        <v>22</v>
      </c>
      <c r="I408">
        <v>10</v>
      </c>
      <c r="J408">
        <v>30</v>
      </c>
      <c r="K408" t="s">
        <v>21</v>
      </c>
      <c r="L408">
        <v>56.885999999999996</v>
      </c>
      <c r="M408">
        <v>3907.7999999999997</v>
      </c>
      <c r="N408">
        <v>56.884999999999998</v>
      </c>
      <c r="O408">
        <v>3907.7000000000003</v>
      </c>
    </row>
    <row r="409" spans="2:15" x14ac:dyDescent="0.25">
      <c r="B409" t="s">
        <v>529</v>
      </c>
      <c r="C409" t="s">
        <v>103</v>
      </c>
      <c r="D409">
        <v>3.3E-3</v>
      </c>
      <c r="E409">
        <v>3.3000000000000002E-2</v>
      </c>
      <c r="F409">
        <v>1E-8</v>
      </c>
      <c r="G409" t="s">
        <v>24</v>
      </c>
      <c r="H409" t="s">
        <v>22</v>
      </c>
      <c r="I409">
        <v>0.01</v>
      </c>
      <c r="J409">
        <v>0.02</v>
      </c>
      <c r="K409" t="s">
        <v>21</v>
      </c>
      <c r="L409">
        <v>25</v>
      </c>
      <c r="M409">
        <v>4600</v>
      </c>
      <c r="N409">
        <v>2.3096000000000001</v>
      </c>
      <c r="O409">
        <v>2078.5</v>
      </c>
    </row>
    <row r="410" spans="2:15" x14ac:dyDescent="0.25">
      <c r="B410" t="s">
        <v>530</v>
      </c>
      <c r="C410" t="s">
        <v>103</v>
      </c>
      <c r="D410">
        <v>3.3E-3</v>
      </c>
      <c r="E410">
        <v>3.3000000000000002E-2</v>
      </c>
      <c r="F410">
        <v>1.0000000000000001E-7</v>
      </c>
      <c r="G410" t="s">
        <v>24</v>
      </c>
      <c r="H410" t="s">
        <v>22</v>
      </c>
      <c r="I410">
        <v>0.01</v>
      </c>
      <c r="J410">
        <v>0.02</v>
      </c>
      <c r="K410" t="s">
        <v>21</v>
      </c>
      <c r="L410">
        <v>25</v>
      </c>
      <c r="M410">
        <v>4600</v>
      </c>
      <c r="N410">
        <v>2.3304</v>
      </c>
      <c r="O410">
        <v>2077.9</v>
      </c>
    </row>
    <row r="411" spans="2:15" x14ac:dyDescent="0.25">
      <c r="B411" t="s">
        <v>531</v>
      </c>
      <c r="C411" t="s">
        <v>103</v>
      </c>
      <c r="D411">
        <v>3.3E-3</v>
      </c>
      <c r="E411">
        <v>3.3000000000000002E-2</v>
      </c>
      <c r="F411">
        <v>9.9999999999999995E-7</v>
      </c>
      <c r="G411" t="s">
        <v>24</v>
      </c>
      <c r="H411" t="s">
        <v>22</v>
      </c>
      <c r="I411">
        <v>0.01</v>
      </c>
      <c r="J411">
        <v>0.02</v>
      </c>
      <c r="K411" t="s">
        <v>21</v>
      </c>
      <c r="L411">
        <v>25</v>
      </c>
      <c r="M411">
        <v>4600</v>
      </c>
      <c r="N411">
        <v>4.1520999999999999</v>
      </c>
      <c r="O411">
        <v>2029.7999999999997</v>
      </c>
    </row>
    <row r="412" spans="2:15" x14ac:dyDescent="0.25">
      <c r="B412" t="s">
        <v>532</v>
      </c>
      <c r="C412" t="s">
        <v>103</v>
      </c>
      <c r="D412">
        <v>3.3E-3</v>
      </c>
      <c r="E412">
        <v>3.3000000000000002E-2</v>
      </c>
      <c r="F412">
        <v>1.0000000000000001E-5</v>
      </c>
      <c r="G412" t="s">
        <v>24</v>
      </c>
      <c r="H412" t="s">
        <v>22</v>
      </c>
      <c r="I412">
        <v>0.01</v>
      </c>
      <c r="J412">
        <v>0.02</v>
      </c>
      <c r="K412" t="s">
        <v>21</v>
      </c>
      <c r="L412">
        <v>45.601999999999997</v>
      </c>
      <c r="M412">
        <v>3975.7</v>
      </c>
      <c r="N412">
        <v>55.067</v>
      </c>
      <c r="O412">
        <v>1107.0999999999999</v>
      </c>
    </row>
    <row r="413" spans="2:15" x14ac:dyDescent="0.25">
      <c r="B413" t="s">
        <v>533</v>
      </c>
      <c r="C413" t="s">
        <v>103</v>
      </c>
      <c r="D413">
        <v>3.3E-3</v>
      </c>
      <c r="E413">
        <v>3.3000000000000002E-2</v>
      </c>
      <c r="F413">
        <v>1E-4</v>
      </c>
      <c r="G413" t="s">
        <v>24</v>
      </c>
      <c r="H413" t="s">
        <v>22</v>
      </c>
      <c r="I413">
        <v>0.01</v>
      </c>
      <c r="J413">
        <v>0.02</v>
      </c>
      <c r="K413" t="s">
        <v>21</v>
      </c>
      <c r="L413">
        <v>579.6</v>
      </c>
      <c r="M413">
        <v>142.97999999999999</v>
      </c>
      <c r="N413">
        <v>579.6</v>
      </c>
      <c r="O413">
        <v>142.91999999999999</v>
      </c>
    </row>
    <row r="414" spans="2:15" x14ac:dyDescent="0.25">
      <c r="B414" t="s">
        <v>534</v>
      </c>
      <c r="C414" t="s">
        <v>103</v>
      </c>
      <c r="D414">
        <v>3.3E-3</v>
      </c>
      <c r="E414">
        <v>3.3000000000000002E-2</v>
      </c>
      <c r="F414">
        <v>1E-8</v>
      </c>
      <c r="G414" t="s">
        <v>24</v>
      </c>
      <c r="H414" t="s">
        <v>22</v>
      </c>
      <c r="I414">
        <v>0.02</v>
      </c>
      <c r="J414">
        <v>4.4999999999999998E-2</v>
      </c>
      <c r="K414" t="s">
        <v>21</v>
      </c>
      <c r="L414">
        <v>26</v>
      </c>
      <c r="M414">
        <v>1700</v>
      </c>
      <c r="N414">
        <v>2.3105000000000002</v>
      </c>
      <c r="O414">
        <v>1039.1999999999998</v>
      </c>
    </row>
    <row r="415" spans="2:15" x14ac:dyDescent="0.25">
      <c r="B415" t="s">
        <v>535</v>
      </c>
      <c r="C415" t="s">
        <v>103</v>
      </c>
      <c r="D415">
        <v>3.3E-3</v>
      </c>
      <c r="E415">
        <v>3.3000000000000002E-2</v>
      </c>
      <c r="F415">
        <v>1.0000000000000001E-7</v>
      </c>
      <c r="G415" t="s">
        <v>24</v>
      </c>
      <c r="H415" t="s">
        <v>22</v>
      </c>
      <c r="I415">
        <v>0.02</v>
      </c>
      <c r="J415">
        <v>4.4999999999999998E-2</v>
      </c>
      <c r="K415" t="s">
        <v>21</v>
      </c>
      <c r="L415">
        <v>26</v>
      </c>
      <c r="M415">
        <v>1700</v>
      </c>
      <c r="N415">
        <v>2.3417000000000003</v>
      </c>
      <c r="O415">
        <v>1038.4000000000001</v>
      </c>
    </row>
    <row r="416" spans="2:15" x14ac:dyDescent="0.25">
      <c r="B416" t="s">
        <v>536</v>
      </c>
      <c r="C416" t="s">
        <v>103</v>
      </c>
      <c r="D416">
        <v>3.3E-3</v>
      </c>
      <c r="E416">
        <v>3.3000000000000002E-2</v>
      </c>
      <c r="F416">
        <v>9.9999999999999995E-7</v>
      </c>
      <c r="G416" t="s">
        <v>24</v>
      </c>
      <c r="H416" t="s">
        <v>22</v>
      </c>
      <c r="I416">
        <v>0.02</v>
      </c>
      <c r="J416">
        <v>4.4999999999999998E-2</v>
      </c>
      <c r="K416" t="s">
        <v>21</v>
      </c>
      <c r="L416">
        <v>26</v>
      </c>
      <c r="M416">
        <v>1700</v>
      </c>
      <c r="N416">
        <v>4.9485000000000001</v>
      </c>
      <c r="O416">
        <v>973.09999999999991</v>
      </c>
    </row>
    <row r="417" spans="2:15" x14ac:dyDescent="0.25">
      <c r="B417" t="s">
        <v>537</v>
      </c>
      <c r="C417" t="s">
        <v>103</v>
      </c>
      <c r="D417">
        <v>3.3E-3</v>
      </c>
      <c r="E417">
        <v>3.3000000000000002E-2</v>
      </c>
      <c r="F417">
        <v>1.0000000000000001E-5</v>
      </c>
      <c r="G417" t="s">
        <v>24</v>
      </c>
      <c r="H417" t="s">
        <v>22</v>
      </c>
      <c r="I417">
        <v>0.02</v>
      </c>
      <c r="J417">
        <v>4.4999999999999998E-2</v>
      </c>
      <c r="K417" t="s">
        <v>21</v>
      </c>
      <c r="L417">
        <v>55.638999999999996</v>
      </c>
      <c r="M417">
        <v>801.88</v>
      </c>
      <c r="N417">
        <v>57.138999999999996</v>
      </c>
      <c r="O417">
        <v>346.84999999999997</v>
      </c>
    </row>
    <row r="418" spans="2:15" x14ac:dyDescent="0.25">
      <c r="B418" t="s">
        <v>538</v>
      </c>
      <c r="C418" t="s">
        <v>103</v>
      </c>
      <c r="D418">
        <v>3.3E-3</v>
      </c>
      <c r="E418">
        <v>3.3000000000000002E-2</v>
      </c>
      <c r="F418">
        <v>1E-4</v>
      </c>
      <c r="G418" t="s">
        <v>24</v>
      </c>
      <c r="H418" t="s">
        <v>22</v>
      </c>
      <c r="I418">
        <v>0.02</v>
      </c>
      <c r="J418">
        <v>4.4999999999999998E-2</v>
      </c>
      <c r="K418" t="s">
        <v>21</v>
      </c>
      <c r="L418">
        <v>579.9</v>
      </c>
      <c r="M418">
        <v>37.954000000000001</v>
      </c>
      <c r="N418">
        <v>579.9</v>
      </c>
      <c r="O418">
        <v>37.896000000000001</v>
      </c>
    </row>
    <row r="419" spans="2:15" x14ac:dyDescent="0.25">
      <c r="B419" t="s">
        <v>539</v>
      </c>
      <c r="C419" t="s">
        <v>103</v>
      </c>
      <c r="D419">
        <v>3.3E-3</v>
      </c>
      <c r="E419">
        <v>3.3000000000000002E-2</v>
      </c>
      <c r="F419">
        <v>1E-8</v>
      </c>
      <c r="G419" t="s">
        <v>24</v>
      </c>
      <c r="H419" t="s">
        <v>22</v>
      </c>
      <c r="I419">
        <v>4.4999999999999998E-2</v>
      </c>
      <c r="J419">
        <v>1</v>
      </c>
      <c r="K419" t="s">
        <v>21</v>
      </c>
      <c r="L419">
        <v>23</v>
      </c>
      <c r="M419">
        <v>350</v>
      </c>
      <c r="N419">
        <v>2.3102999999999998</v>
      </c>
      <c r="O419">
        <v>461.86</v>
      </c>
    </row>
    <row r="420" spans="2:15" x14ac:dyDescent="0.25">
      <c r="B420" t="s">
        <v>540</v>
      </c>
      <c r="C420" t="s">
        <v>103</v>
      </c>
      <c r="D420">
        <v>3.3E-3</v>
      </c>
      <c r="E420">
        <v>3.3000000000000002E-2</v>
      </c>
      <c r="F420">
        <v>1.0000000000000001E-7</v>
      </c>
      <c r="G420" t="s">
        <v>24</v>
      </c>
      <c r="H420" t="s">
        <v>22</v>
      </c>
      <c r="I420">
        <v>4.4999999999999998E-2</v>
      </c>
      <c r="J420">
        <v>1</v>
      </c>
      <c r="K420" t="s">
        <v>21</v>
      </c>
      <c r="L420">
        <v>23</v>
      </c>
      <c r="M420">
        <v>350</v>
      </c>
      <c r="N420">
        <v>2.3574000000000002</v>
      </c>
      <c r="O420">
        <v>460.72</v>
      </c>
    </row>
    <row r="421" spans="2:15" x14ac:dyDescent="0.25">
      <c r="B421" t="s">
        <v>541</v>
      </c>
      <c r="C421" t="s">
        <v>103</v>
      </c>
      <c r="D421">
        <v>3.3E-3</v>
      </c>
      <c r="E421">
        <v>3.3000000000000002E-2</v>
      </c>
      <c r="F421">
        <v>9.9999999999999995E-7</v>
      </c>
      <c r="G421" t="s">
        <v>24</v>
      </c>
      <c r="H421" t="s">
        <v>22</v>
      </c>
      <c r="I421">
        <v>4.4999999999999998E-2</v>
      </c>
      <c r="J421">
        <v>1</v>
      </c>
      <c r="K421" t="s">
        <v>21</v>
      </c>
      <c r="L421">
        <v>23</v>
      </c>
      <c r="M421">
        <v>350</v>
      </c>
      <c r="N421">
        <v>5.6712999999999996</v>
      </c>
      <c r="O421">
        <v>388.29999999999995</v>
      </c>
    </row>
    <row r="422" spans="2:15" x14ac:dyDescent="0.25">
      <c r="B422" t="s">
        <v>542</v>
      </c>
      <c r="C422" t="s">
        <v>103</v>
      </c>
      <c r="D422">
        <v>3.3E-3</v>
      </c>
      <c r="E422">
        <v>3.3000000000000002E-2</v>
      </c>
      <c r="F422">
        <v>1.0000000000000001E-5</v>
      </c>
      <c r="G422" t="s">
        <v>24</v>
      </c>
      <c r="H422" t="s">
        <v>22</v>
      </c>
      <c r="I422">
        <v>4.4999999999999998E-2</v>
      </c>
      <c r="J422">
        <v>1</v>
      </c>
      <c r="K422" t="s">
        <v>21</v>
      </c>
      <c r="L422">
        <v>57.852999999999994</v>
      </c>
      <c r="M422">
        <v>83.334000000000003</v>
      </c>
      <c r="N422">
        <v>57.851999999999997</v>
      </c>
      <c r="O422">
        <v>83.196000000000012</v>
      </c>
    </row>
    <row r="423" spans="2:15" x14ac:dyDescent="0.25">
      <c r="B423" t="s">
        <v>543</v>
      </c>
      <c r="C423" t="s">
        <v>103</v>
      </c>
      <c r="D423">
        <v>3.3E-3</v>
      </c>
      <c r="E423">
        <v>3.3000000000000002E-2</v>
      </c>
      <c r="F423">
        <v>1E-4</v>
      </c>
      <c r="G423" t="s">
        <v>24</v>
      </c>
      <c r="H423" t="s">
        <v>22</v>
      </c>
      <c r="I423">
        <v>4.4999999999999998E-2</v>
      </c>
      <c r="J423">
        <v>1</v>
      </c>
      <c r="K423" t="s">
        <v>21</v>
      </c>
      <c r="L423">
        <v>579.99</v>
      </c>
      <c r="M423">
        <v>8.5711999999999993</v>
      </c>
      <c r="N423">
        <v>579.99</v>
      </c>
      <c r="O423">
        <v>8.5129999999999999</v>
      </c>
    </row>
    <row r="424" spans="2:15" x14ac:dyDescent="0.25">
      <c r="B424" t="s">
        <v>544</v>
      </c>
      <c r="C424" t="s">
        <v>103</v>
      </c>
      <c r="D424">
        <v>3.3E-3</v>
      </c>
      <c r="E424">
        <v>3.3000000000000002E-2</v>
      </c>
      <c r="F424">
        <v>1E-8</v>
      </c>
      <c r="G424" t="s">
        <v>24</v>
      </c>
      <c r="H424" t="s">
        <v>22</v>
      </c>
      <c r="I424">
        <v>1</v>
      </c>
      <c r="J424">
        <v>5</v>
      </c>
      <c r="K424" t="s">
        <v>21</v>
      </c>
      <c r="L424">
        <v>23</v>
      </c>
      <c r="M424">
        <v>350</v>
      </c>
      <c r="N424">
        <v>2.3102</v>
      </c>
      <c r="O424">
        <v>923.74</v>
      </c>
    </row>
    <row r="425" spans="2:15" x14ac:dyDescent="0.25">
      <c r="B425" t="s">
        <v>545</v>
      </c>
      <c r="C425" t="s">
        <v>103</v>
      </c>
      <c r="D425">
        <v>3.3E-3</v>
      </c>
      <c r="E425">
        <v>3.3000000000000002E-2</v>
      </c>
      <c r="F425">
        <v>1.0000000000000001E-7</v>
      </c>
      <c r="G425" t="s">
        <v>24</v>
      </c>
      <c r="H425" t="s">
        <v>22</v>
      </c>
      <c r="I425">
        <v>1</v>
      </c>
      <c r="J425">
        <v>5</v>
      </c>
      <c r="K425" t="s">
        <v>21</v>
      </c>
      <c r="L425">
        <v>23</v>
      </c>
      <c r="M425">
        <v>350</v>
      </c>
      <c r="N425">
        <v>2.3440000000000003</v>
      </c>
      <c r="O425">
        <v>922.87</v>
      </c>
    </row>
    <row r="426" spans="2:15" x14ac:dyDescent="0.25">
      <c r="B426" t="s">
        <v>546</v>
      </c>
      <c r="C426" t="s">
        <v>103</v>
      </c>
      <c r="D426">
        <v>3.3E-3</v>
      </c>
      <c r="E426">
        <v>3.3000000000000002E-2</v>
      </c>
      <c r="F426">
        <v>9.9999999999999995E-7</v>
      </c>
      <c r="G426" t="s">
        <v>24</v>
      </c>
      <c r="H426" t="s">
        <v>22</v>
      </c>
      <c r="I426">
        <v>1</v>
      </c>
      <c r="J426">
        <v>5</v>
      </c>
      <c r="K426" t="s">
        <v>21</v>
      </c>
      <c r="L426">
        <v>23</v>
      </c>
      <c r="M426">
        <v>350</v>
      </c>
      <c r="N426">
        <v>5.0733999999999995</v>
      </c>
      <c r="O426">
        <v>855.43000000000006</v>
      </c>
    </row>
    <row r="427" spans="2:15" x14ac:dyDescent="0.25">
      <c r="B427" t="s">
        <v>547</v>
      </c>
      <c r="C427" t="s">
        <v>103</v>
      </c>
      <c r="D427">
        <v>3.3E-3</v>
      </c>
      <c r="E427">
        <v>3.3000000000000002E-2</v>
      </c>
      <c r="F427">
        <v>1.0000000000000001E-5</v>
      </c>
      <c r="G427" t="s">
        <v>24</v>
      </c>
      <c r="H427" t="s">
        <v>22</v>
      </c>
      <c r="I427">
        <v>1</v>
      </c>
      <c r="J427">
        <v>5</v>
      </c>
      <c r="K427" t="s">
        <v>21</v>
      </c>
      <c r="L427">
        <v>57.317</v>
      </c>
      <c r="M427">
        <v>282.33999999999997</v>
      </c>
      <c r="N427">
        <v>57.315999999999995</v>
      </c>
      <c r="O427">
        <v>282.22000000000003</v>
      </c>
    </row>
    <row r="428" spans="2:15" x14ac:dyDescent="0.25">
      <c r="B428" t="s">
        <v>548</v>
      </c>
      <c r="C428" t="s">
        <v>103</v>
      </c>
      <c r="D428">
        <v>3.3E-3</v>
      </c>
      <c r="E428">
        <v>3.3000000000000002E-2</v>
      </c>
      <c r="F428">
        <v>1E-4</v>
      </c>
      <c r="G428" t="s">
        <v>24</v>
      </c>
      <c r="H428" t="s">
        <v>22</v>
      </c>
      <c r="I428">
        <v>1</v>
      </c>
      <c r="J428">
        <v>5</v>
      </c>
      <c r="K428" t="s">
        <v>21</v>
      </c>
      <c r="L428">
        <v>579.92999999999995</v>
      </c>
      <c r="M428">
        <v>30.415000000000003</v>
      </c>
      <c r="N428">
        <v>579.92999999999995</v>
      </c>
      <c r="O428">
        <v>30.356999999999999</v>
      </c>
    </row>
    <row r="429" spans="2:15" x14ac:dyDescent="0.25">
      <c r="B429" t="s">
        <v>549</v>
      </c>
      <c r="C429" t="s">
        <v>103</v>
      </c>
      <c r="D429">
        <v>3.3E-3</v>
      </c>
      <c r="E429">
        <v>3.3000000000000002E-2</v>
      </c>
      <c r="F429">
        <v>1E-8</v>
      </c>
      <c r="G429" t="s">
        <v>24</v>
      </c>
      <c r="H429" t="s">
        <v>22</v>
      </c>
      <c r="I429">
        <v>5</v>
      </c>
      <c r="J429">
        <v>10</v>
      </c>
      <c r="K429" t="s">
        <v>21</v>
      </c>
      <c r="L429">
        <v>21</v>
      </c>
      <c r="M429">
        <v>1800</v>
      </c>
      <c r="N429">
        <v>3.4643999999999999</v>
      </c>
      <c r="O429">
        <v>2309.4</v>
      </c>
    </row>
    <row r="430" spans="2:15" x14ac:dyDescent="0.25">
      <c r="B430" t="s">
        <v>550</v>
      </c>
      <c r="C430" t="s">
        <v>103</v>
      </c>
      <c r="D430">
        <v>3.3E-3</v>
      </c>
      <c r="E430">
        <v>3.3000000000000002E-2</v>
      </c>
      <c r="F430">
        <v>1.0000000000000001E-7</v>
      </c>
      <c r="G430" t="s">
        <v>24</v>
      </c>
      <c r="H430" t="s">
        <v>22</v>
      </c>
      <c r="I430">
        <v>5</v>
      </c>
      <c r="J430">
        <v>10</v>
      </c>
      <c r="K430" t="s">
        <v>21</v>
      </c>
      <c r="L430">
        <v>21</v>
      </c>
      <c r="M430">
        <v>1830.5</v>
      </c>
      <c r="N430">
        <v>3.4808000000000003</v>
      </c>
      <c r="O430">
        <v>2309</v>
      </c>
    </row>
    <row r="431" spans="2:15" x14ac:dyDescent="0.25">
      <c r="B431" t="s">
        <v>551</v>
      </c>
      <c r="C431" t="s">
        <v>103</v>
      </c>
      <c r="D431">
        <v>3.3E-3</v>
      </c>
      <c r="E431">
        <v>3.3000000000000002E-2</v>
      </c>
      <c r="F431">
        <v>9.9999999999999995E-7</v>
      </c>
      <c r="G431" t="s">
        <v>24</v>
      </c>
      <c r="H431" t="s">
        <v>22</v>
      </c>
      <c r="I431">
        <v>5</v>
      </c>
      <c r="J431">
        <v>10</v>
      </c>
      <c r="K431" t="s">
        <v>21</v>
      </c>
      <c r="L431">
        <v>21</v>
      </c>
      <c r="M431">
        <v>1837.6</v>
      </c>
      <c r="N431">
        <v>5.0248999999999997</v>
      </c>
      <c r="O431">
        <v>2268.5</v>
      </c>
    </row>
    <row r="432" spans="2:15" x14ac:dyDescent="0.25">
      <c r="B432" t="s">
        <v>552</v>
      </c>
      <c r="C432" t="s">
        <v>103</v>
      </c>
      <c r="D432">
        <v>3.3E-3</v>
      </c>
      <c r="E432">
        <v>3.3000000000000002E-2</v>
      </c>
      <c r="F432">
        <v>1.0000000000000001E-5</v>
      </c>
      <c r="G432" t="s">
        <v>24</v>
      </c>
      <c r="H432" t="s">
        <v>22</v>
      </c>
      <c r="I432">
        <v>5</v>
      </c>
      <c r="J432">
        <v>10</v>
      </c>
      <c r="K432" t="s">
        <v>21</v>
      </c>
      <c r="L432">
        <v>54.667999999999999</v>
      </c>
      <c r="M432">
        <v>1330</v>
      </c>
      <c r="N432">
        <v>54.660999999999994</v>
      </c>
      <c r="O432">
        <v>1330</v>
      </c>
    </row>
    <row r="433" spans="2:15" x14ac:dyDescent="0.25">
      <c r="B433" t="s">
        <v>553</v>
      </c>
      <c r="C433" t="s">
        <v>103</v>
      </c>
      <c r="D433">
        <v>3.3E-3</v>
      </c>
      <c r="E433">
        <v>3.3000000000000002E-2</v>
      </c>
      <c r="F433">
        <v>1E-4</v>
      </c>
      <c r="G433" t="s">
        <v>24</v>
      </c>
      <c r="H433" t="s">
        <v>22</v>
      </c>
      <c r="I433">
        <v>5</v>
      </c>
      <c r="J433">
        <v>10</v>
      </c>
      <c r="K433" t="s">
        <v>21</v>
      </c>
      <c r="L433">
        <v>579.52</v>
      </c>
      <c r="M433">
        <v>179.93</v>
      </c>
      <c r="N433">
        <v>579.51</v>
      </c>
      <c r="O433">
        <v>179.82999999999998</v>
      </c>
    </row>
    <row r="434" spans="2:15" x14ac:dyDescent="0.25">
      <c r="B434" t="s">
        <v>554</v>
      </c>
      <c r="C434" t="s">
        <v>103</v>
      </c>
      <c r="D434">
        <v>3.3E-3</v>
      </c>
      <c r="E434">
        <v>3.3000000000000002E-2</v>
      </c>
      <c r="F434">
        <v>1E-8</v>
      </c>
      <c r="G434" t="s">
        <v>24</v>
      </c>
      <c r="H434" t="s">
        <v>22</v>
      </c>
      <c r="I434">
        <v>10</v>
      </c>
      <c r="J434">
        <v>30</v>
      </c>
      <c r="K434" t="s">
        <v>21</v>
      </c>
      <c r="L434">
        <v>48</v>
      </c>
      <c r="M434">
        <v>4600</v>
      </c>
      <c r="N434">
        <v>4.6189999999999998</v>
      </c>
      <c r="O434">
        <v>4618.8</v>
      </c>
    </row>
    <row r="435" spans="2:15" x14ac:dyDescent="0.25">
      <c r="B435" t="s">
        <v>555</v>
      </c>
      <c r="C435" t="s">
        <v>103</v>
      </c>
      <c r="D435">
        <v>3.3E-3</v>
      </c>
      <c r="E435">
        <v>3.3000000000000002E-2</v>
      </c>
      <c r="F435">
        <v>1.0000000000000001E-7</v>
      </c>
      <c r="G435" t="s">
        <v>24</v>
      </c>
      <c r="H435" t="s">
        <v>22</v>
      </c>
      <c r="I435">
        <v>10</v>
      </c>
      <c r="J435">
        <v>30</v>
      </c>
      <c r="K435" t="s">
        <v>21</v>
      </c>
      <c r="L435">
        <v>48</v>
      </c>
      <c r="M435">
        <v>4600</v>
      </c>
      <c r="N435">
        <v>4.6280999999999999</v>
      </c>
      <c r="O435">
        <v>4618.5999999999995</v>
      </c>
    </row>
    <row r="436" spans="2:15" x14ac:dyDescent="0.25">
      <c r="B436" t="s">
        <v>556</v>
      </c>
      <c r="C436" t="s">
        <v>103</v>
      </c>
      <c r="D436">
        <v>3.3E-3</v>
      </c>
      <c r="E436">
        <v>3.3000000000000002E-2</v>
      </c>
      <c r="F436">
        <v>9.9999999999999995E-7</v>
      </c>
      <c r="G436" t="s">
        <v>24</v>
      </c>
      <c r="H436" t="s">
        <v>22</v>
      </c>
      <c r="I436">
        <v>10</v>
      </c>
      <c r="J436">
        <v>30</v>
      </c>
      <c r="K436" t="s">
        <v>21</v>
      </c>
      <c r="L436">
        <v>48</v>
      </c>
      <c r="M436">
        <v>4600</v>
      </c>
      <c r="N436">
        <v>5.5286999999999997</v>
      </c>
      <c r="O436">
        <v>4594.5</v>
      </c>
    </row>
    <row r="437" spans="2:15" x14ac:dyDescent="0.25">
      <c r="B437" t="s">
        <v>557</v>
      </c>
      <c r="C437" t="s">
        <v>103</v>
      </c>
      <c r="D437">
        <v>3.3E-3</v>
      </c>
      <c r="E437">
        <v>3.3000000000000002E-2</v>
      </c>
      <c r="F437">
        <v>1.0000000000000001E-5</v>
      </c>
      <c r="G437" t="s">
        <v>24</v>
      </c>
      <c r="H437" t="s">
        <v>22</v>
      </c>
      <c r="I437">
        <v>10</v>
      </c>
      <c r="J437">
        <v>30</v>
      </c>
      <c r="K437" t="s">
        <v>21</v>
      </c>
      <c r="L437">
        <v>48</v>
      </c>
      <c r="M437">
        <v>4600</v>
      </c>
      <c r="N437">
        <v>49.518999999999998</v>
      </c>
      <c r="O437">
        <v>3572.4</v>
      </c>
    </row>
    <row r="438" spans="2:15" x14ac:dyDescent="0.25">
      <c r="B438" t="s">
        <v>558</v>
      </c>
      <c r="C438" t="s">
        <v>103</v>
      </c>
      <c r="D438">
        <v>3.3E-3</v>
      </c>
      <c r="E438">
        <v>3.3000000000000002E-2</v>
      </c>
      <c r="F438">
        <v>1E-4</v>
      </c>
      <c r="G438" t="s">
        <v>24</v>
      </c>
      <c r="H438" t="s">
        <v>22</v>
      </c>
      <c r="I438">
        <v>10</v>
      </c>
      <c r="J438">
        <v>30</v>
      </c>
      <c r="K438" t="s">
        <v>21</v>
      </c>
      <c r="L438">
        <v>578.05999999999995</v>
      </c>
      <c r="M438">
        <v>691.94999999999993</v>
      </c>
      <c r="N438">
        <v>578.05999999999995</v>
      </c>
      <c r="O438">
        <v>691.72</v>
      </c>
    </row>
    <row r="439" spans="2:15" x14ac:dyDescent="0.25">
      <c r="B439" t="s">
        <v>559</v>
      </c>
      <c r="C439" t="s">
        <v>103</v>
      </c>
      <c r="D439">
        <v>3.3000000000000002E-2</v>
      </c>
      <c r="E439">
        <v>0.33</v>
      </c>
      <c r="F439">
        <v>9.9999999999999995E-7</v>
      </c>
      <c r="G439" t="s">
        <v>24</v>
      </c>
      <c r="H439" t="s">
        <v>23</v>
      </c>
      <c r="I439">
        <v>0.01</v>
      </c>
      <c r="J439">
        <v>0.02</v>
      </c>
      <c r="K439" t="s">
        <v>21</v>
      </c>
      <c r="L439">
        <v>0.25</v>
      </c>
      <c r="M439">
        <v>4.5999999999999996</v>
      </c>
      <c r="N439">
        <v>2.3095999999999998E-2</v>
      </c>
      <c r="O439">
        <v>2.0785</v>
      </c>
    </row>
    <row r="440" spans="2:15" x14ac:dyDescent="0.25">
      <c r="B440" t="s">
        <v>560</v>
      </c>
      <c r="C440" t="s">
        <v>103</v>
      </c>
      <c r="D440">
        <v>3.3000000000000002E-2</v>
      </c>
      <c r="E440">
        <v>0.33</v>
      </c>
      <c r="F440">
        <v>1.0000000000000001E-5</v>
      </c>
      <c r="G440" t="s">
        <v>24</v>
      </c>
      <c r="H440" t="s">
        <v>23</v>
      </c>
      <c r="I440">
        <v>0.01</v>
      </c>
      <c r="J440">
        <v>0.02</v>
      </c>
      <c r="K440" t="s">
        <v>21</v>
      </c>
      <c r="L440">
        <v>0.25</v>
      </c>
      <c r="M440">
        <v>4.5999999999999996</v>
      </c>
      <c r="N440">
        <v>2.3304000000000002E-2</v>
      </c>
      <c r="O440">
        <v>2.0779000000000001</v>
      </c>
    </row>
    <row r="441" spans="2:15" x14ac:dyDescent="0.25">
      <c r="B441" t="s">
        <v>561</v>
      </c>
      <c r="C441" t="s">
        <v>103</v>
      </c>
      <c r="D441">
        <v>3.3000000000000002E-2</v>
      </c>
      <c r="E441">
        <v>0.33</v>
      </c>
      <c r="F441">
        <v>1E-4</v>
      </c>
      <c r="G441" t="s">
        <v>24</v>
      </c>
      <c r="H441" t="s">
        <v>23</v>
      </c>
      <c r="I441">
        <v>0.01</v>
      </c>
      <c r="J441">
        <v>0.02</v>
      </c>
      <c r="K441" t="s">
        <v>21</v>
      </c>
      <c r="L441">
        <v>0.25</v>
      </c>
      <c r="M441">
        <v>4.5999999999999996</v>
      </c>
      <c r="N441">
        <v>4.1521000000000002E-2</v>
      </c>
      <c r="O441">
        <v>2.0297999999999998</v>
      </c>
    </row>
    <row r="442" spans="2:15" x14ac:dyDescent="0.25">
      <c r="B442" t="s">
        <v>562</v>
      </c>
      <c r="C442" t="s">
        <v>103</v>
      </c>
      <c r="D442">
        <v>3.3000000000000002E-2</v>
      </c>
      <c r="E442">
        <v>0.33</v>
      </c>
      <c r="F442">
        <v>1E-3</v>
      </c>
      <c r="G442" t="s">
        <v>24</v>
      </c>
      <c r="H442" t="s">
        <v>23</v>
      </c>
      <c r="I442">
        <v>0.01</v>
      </c>
      <c r="J442">
        <v>0.02</v>
      </c>
      <c r="K442" t="s">
        <v>21</v>
      </c>
      <c r="L442">
        <v>0.45601000000000003</v>
      </c>
      <c r="M442">
        <v>3.9757000000000002</v>
      </c>
      <c r="N442">
        <v>0.55066999999999999</v>
      </c>
      <c r="O442">
        <v>1.1071</v>
      </c>
    </row>
    <row r="443" spans="2:15" x14ac:dyDescent="0.25">
      <c r="B443" t="s">
        <v>563</v>
      </c>
      <c r="C443" t="s">
        <v>103</v>
      </c>
      <c r="D443">
        <v>3.3000000000000002E-2</v>
      </c>
      <c r="E443">
        <v>0.33</v>
      </c>
      <c r="F443">
        <v>0.01</v>
      </c>
      <c r="G443" t="s">
        <v>24</v>
      </c>
      <c r="H443" t="s">
        <v>23</v>
      </c>
      <c r="I443">
        <v>0.01</v>
      </c>
      <c r="J443">
        <v>0.02</v>
      </c>
      <c r="K443" t="s">
        <v>21</v>
      </c>
      <c r="L443">
        <v>5.7959999999999994</v>
      </c>
      <c r="M443">
        <v>0.14294999999999999</v>
      </c>
      <c r="N443">
        <v>5.7959999999999994</v>
      </c>
      <c r="O443">
        <v>0.14291999999999999</v>
      </c>
    </row>
    <row r="444" spans="2:15" x14ac:dyDescent="0.25">
      <c r="B444" t="s">
        <v>564</v>
      </c>
      <c r="C444" t="s">
        <v>103</v>
      </c>
      <c r="D444">
        <v>3.3000000000000002E-2</v>
      </c>
      <c r="E444">
        <v>0.33</v>
      </c>
      <c r="F444">
        <v>9.9999999999999995E-7</v>
      </c>
      <c r="G444" t="s">
        <v>24</v>
      </c>
      <c r="H444" t="s">
        <v>23</v>
      </c>
      <c r="I444">
        <v>0.02</v>
      </c>
      <c r="J444">
        <v>4.4999999999999998E-2</v>
      </c>
      <c r="K444" t="s">
        <v>21</v>
      </c>
      <c r="L444">
        <v>0.28000000000000003</v>
      </c>
      <c r="M444">
        <v>1.8</v>
      </c>
      <c r="N444">
        <v>2.3105000000000001E-2</v>
      </c>
      <c r="O444">
        <v>1.0392000000000001</v>
      </c>
    </row>
    <row r="445" spans="2:15" x14ac:dyDescent="0.25">
      <c r="B445" t="s">
        <v>565</v>
      </c>
      <c r="C445" t="s">
        <v>103</v>
      </c>
      <c r="D445">
        <v>3.3000000000000002E-2</v>
      </c>
      <c r="E445">
        <v>0.33</v>
      </c>
      <c r="F445">
        <v>1.0000000000000001E-5</v>
      </c>
      <c r="G445" t="s">
        <v>24</v>
      </c>
      <c r="H445" t="s">
        <v>23</v>
      </c>
      <c r="I445">
        <v>0.02</v>
      </c>
      <c r="J445">
        <v>4.4999999999999998E-2</v>
      </c>
      <c r="K445" t="s">
        <v>21</v>
      </c>
      <c r="L445">
        <v>0.28000000000000003</v>
      </c>
      <c r="M445">
        <v>1.8</v>
      </c>
      <c r="N445">
        <v>2.3417E-2</v>
      </c>
      <c r="O445">
        <v>1.0384</v>
      </c>
    </row>
    <row r="446" spans="2:15" x14ac:dyDescent="0.25">
      <c r="B446" t="s">
        <v>566</v>
      </c>
      <c r="C446" t="s">
        <v>103</v>
      </c>
      <c r="D446">
        <v>3.3000000000000002E-2</v>
      </c>
      <c r="E446">
        <v>0.33</v>
      </c>
      <c r="F446">
        <v>1E-4</v>
      </c>
      <c r="G446" t="s">
        <v>24</v>
      </c>
      <c r="H446" t="s">
        <v>23</v>
      </c>
      <c r="I446">
        <v>0.02</v>
      </c>
      <c r="J446">
        <v>4.4999999999999998E-2</v>
      </c>
      <c r="K446" t="s">
        <v>21</v>
      </c>
      <c r="L446">
        <v>0.28000000000000003</v>
      </c>
      <c r="M446">
        <v>1.8</v>
      </c>
      <c r="N446">
        <v>4.9485000000000001E-2</v>
      </c>
      <c r="O446">
        <v>0.97309999999999997</v>
      </c>
    </row>
    <row r="447" spans="2:15" x14ac:dyDescent="0.25">
      <c r="B447" t="s">
        <v>567</v>
      </c>
      <c r="C447" t="s">
        <v>103</v>
      </c>
      <c r="D447">
        <v>3.3000000000000002E-2</v>
      </c>
      <c r="E447">
        <v>0.33</v>
      </c>
      <c r="F447">
        <v>1E-3</v>
      </c>
      <c r="G447" t="s">
        <v>24</v>
      </c>
      <c r="H447" t="s">
        <v>23</v>
      </c>
      <c r="I447">
        <v>0.02</v>
      </c>
      <c r="J447">
        <v>4.4999999999999998E-2</v>
      </c>
      <c r="K447" t="s">
        <v>21</v>
      </c>
      <c r="L447">
        <v>0.55048999999999992</v>
      </c>
      <c r="M447">
        <v>0.98035000000000005</v>
      </c>
      <c r="N447">
        <v>0.57138999999999995</v>
      </c>
      <c r="O447">
        <v>0.34684999999999999</v>
      </c>
    </row>
    <row r="448" spans="2:15" x14ac:dyDescent="0.25">
      <c r="B448" t="s">
        <v>568</v>
      </c>
      <c r="C448" t="s">
        <v>103</v>
      </c>
      <c r="D448">
        <v>3.3000000000000002E-2</v>
      </c>
      <c r="E448">
        <v>0.33</v>
      </c>
      <c r="F448">
        <v>0.01</v>
      </c>
      <c r="G448" t="s">
        <v>24</v>
      </c>
      <c r="H448" t="s">
        <v>23</v>
      </c>
      <c r="I448">
        <v>0.02</v>
      </c>
      <c r="J448">
        <v>4.4999999999999998E-2</v>
      </c>
      <c r="K448" t="s">
        <v>21</v>
      </c>
      <c r="L448">
        <v>5.7989999999999995</v>
      </c>
      <c r="M448">
        <v>3.7921999999999997E-2</v>
      </c>
      <c r="N448">
        <v>5.7989999999999995</v>
      </c>
      <c r="O448">
        <v>3.7895999999999999E-2</v>
      </c>
    </row>
    <row r="449" spans="2:15" x14ac:dyDescent="0.25">
      <c r="B449" t="s">
        <v>569</v>
      </c>
      <c r="C449" t="s">
        <v>103</v>
      </c>
      <c r="D449">
        <v>3.3000000000000002E-2</v>
      </c>
      <c r="E449">
        <v>0.33</v>
      </c>
      <c r="F449">
        <v>9.9999999999999995E-7</v>
      </c>
      <c r="G449" t="s">
        <v>24</v>
      </c>
      <c r="H449" t="s">
        <v>23</v>
      </c>
      <c r="I449">
        <v>4.4999999999999998E-2</v>
      </c>
      <c r="J449">
        <v>1</v>
      </c>
      <c r="K449" t="s">
        <v>21</v>
      </c>
      <c r="L449">
        <v>0.23</v>
      </c>
      <c r="M449">
        <v>1.2</v>
      </c>
      <c r="N449">
        <v>2.3102999999999999E-2</v>
      </c>
      <c r="O449">
        <v>0.46186000000000005</v>
      </c>
    </row>
    <row r="450" spans="2:15" x14ac:dyDescent="0.25">
      <c r="B450" t="s">
        <v>570</v>
      </c>
      <c r="C450" t="s">
        <v>103</v>
      </c>
      <c r="D450">
        <v>3.3000000000000002E-2</v>
      </c>
      <c r="E450">
        <v>0.33</v>
      </c>
      <c r="F450">
        <v>1.0000000000000001E-5</v>
      </c>
      <c r="G450" t="s">
        <v>24</v>
      </c>
      <c r="H450" t="s">
        <v>23</v>
      </c>
      <c r="I450">
        <v>4.4999999999999998E-2</v>
      </c>
      <c r="J450">
        <v>1</v>
      </c>
      <c r="K450" t="s">
        <v>21</v>
      </c>
      <c r="L450">
        <v>0.23</v>
      </c>
      <c r="M450">
        <v>1.2</v>
      </c>
      <c r="N450">
        <v>2.3574000000000001E-2</v>
      </c>
      <c r="O450">
        <v>0.46072000000000002</v>
      </c>
    </row>
    <row r="451" spans="2:15" x14ac:dyDescent="0.25">
      <c r="B451" t="s">
        <v>571</v>
      </c>
      <c r="C451" t="s">
        <v>103</v>
      </c>
      <c r="D451">
        <v>3.3000000000000002E-2</v>
      </c>
      <c r="E451">
        <v>0.33</v>
      </c>
      <c r="F451">
        <v>1E-4</v>
      </c>
      <c r="G451" t="s">
        <v>24</v>
      </c>
      <c r="H451" t="s">
        <v>23</v>
      </c>
      <c r="I451">
        <v>4.4999999999999998E-2</v>
      </c>
      <c r="J451">
        <v>1</v>
      </c>
      <c r="K451" t="s">
        <v>21</v>
      </c>
      <c r="L451">
        <v>0.23</v>
      </c>
      <c r="M451">
        <v>1.2</v>
      </c>
      <c r="N451">
        <v>5.6713E-2</v>
      </c>
      <c r="O451">
        <v>0.38829999999999998</v>
      </c>
    </row>
    <row r="452" spans="2:15" x14ac:dyDescent="0.25">
      <c r="B452" t="s">
        <v>572</v>
      </c>
      <c r="C452" t="s">
        <v>103</v>
      </c>
      <c r="D452">
        <v>3.3000000000000002E-2</v>
      </c>
      <c r="E452">
        <v>0.33</v>
      </c>
      <c r="F452">
        <v>1E-3</v>
      </c>
      <c r="G452" t="s">
        <v>24</v>
      </c>
      <c r="H452" t="s">
        <v>23</v>
      </c>
      <c r="I452">
        <v>4.4999999999999998E-2</v>
      </c>
      <c r="J452">
        <v>1</v>
      </c>
      <c r="K452" t="s">
        <v>21</v>
      </c>
      <c r="L452">
        <v>0.57629999999999992</v>
      </c>
      <c r="M452">
        <v>0.15060999999999999</v>
      </c>
      <c r="N452">
        <v>0.57851999999999992</v>
      </c>
      <c r="O452">
        <v>8.3195999999999992E-2</v>
      </c>
    </row>
    <row r="453" spans="2:15" x14ac:dyDescent="0.25">
      <c r="B453" t="s">
        <v>573</v>
      </c>
      <c r="C453" t="s">
        <v>103</v>
      </c>
      <c r="D453">
        <v>3.3000000000000002E-2</v>
      </c>
      <c r="E453">
        <v>0.33</v>
      </c>
      <c r="F453">
        <v>0.01</v>
      </c>
      <c r="G453" t="s">
        <v>24</v>
      </c>
      <c r="H453" t="s">
        <v>23</v>
      </c>
      <c r="I453">
        <v>4.4999999999999998E-2</v>
      </c>
      <c r="J453">
        <v>1</v>
      </c>
      <c r="K453" t="s">
        <v>21</v>
      </c>
      <c r="L453">
        <v>5.7999000000000001</v>
      </c>
      <c r="M453">
        <v>8.5386999999999998E-3</v>
      </c>
      <c r="N453">
        <v>5.7999000000000001</v>
      </c>
      <c r="O453">
        <v>8.5129999999999997E-3</v>
      </c>
    </row>
    <row r="454" spans="2:15" x14ac:dyDescent="0.25">
      <c r="B454" t="s">
        <v>574</v>
      </c>
      <c r="C454" t="s">
        <v>103</v>
      </c>
      <c r="D454">
        <v>3.3000000000000002E-2</v>
      </c>
      <c r="E454">
        <v>0.33</v>
      </c>
      <c r="F454">
        <v>9.9999999999999995E-7</v>
      </c>
      <c r="G454" t="s">
        <v>24</v>
      </c>
      <c r="H454" t="s">
        <v>23</v>
      </c>
      <c r="I454">
        <v>1</v>
      </c>
      <c r="J454">
        <v>5</v>
      </c>
      <c r="K454" t="s">
        <v>21</v>
      </c>
      <c r="L454">
        <v>0.23</v>
      </c>
      <c r="M454">
        <v>1.2</v>
      </c>
      <c r="N454">
        <v>5.7738999999999999E-2</v>
      </c>
      <c r="O454">
        <v>1.1547000000000001</v>
      </c>
    </row>
    <row r="455" spans="2:15" x14ac:dyDescent="0.25">
      <c r="B455" t="s">
        <v>575</v>
      </c>
      <c r="C455" t="s">
        <v>103</v>
      </c>
      <c r="D455">
        <v>3.3000000000000002E-2</v>
      </c>
      <c r="E455">
        <v>0.33</v>
      </c>
      <c r="F455">
        <v>1.0000000000000001E-5</v>
      </c>
      <c r="G455" t="s">
        <v>24</v>
      </c>
      <c r="H455" t="s">
        <v>23</v>
      </c>
      <c r="I455">
        <v>1</v>
      </c>
      <c r="J455">
        <v>5</v>
      </c>
      <c r="K455" t="s">
        <v>21</v>
      </c>
      <c r="L455">
        <v>0.23</v>
      </c>
      <c r="M455">
        <v>1.2</v>
      </c>
      <c r="N455">
        <v>5.7939000000000004E-2</v>
      </c>
      <c r="O455">
        <v>1.1541999999999999</v>
      </c>
    </row>
    <row r="456" spans="2:15" x14ac:dyDescent="0.25">
      <c r="B456" t="s">
        <v>576</v>
      </c>
      <c r="C456" t="s">
        <v>103</v>
      </c>
      <c r="D456">
        <v>3.3000000000000002E-2</v>
      </c>
      <c r="E456">
        <v>0.33</v>
      </c>
      <c r="F456">
        <v>1E-4</v>
      </c>
      <c r="G456" t="s">
        <v>24</v>
      </c>
      <c r="H456" t="s">
        <v>23</v>
      </c>
      <c r="I456">
        <v>1</v>
      </c>
      <c r="J456">
        <v>5</v>
      </c>
      <c r="K456" t="s">
        <v>21</v>
      </c>
      <c r="L456">
        <v>0.23</v>
      </c>
      <c r="M456">
        <v>1.2</v>
      </c>
      <c r="N456">
        <v>7.5292999999999999E-2</v>
      </c>
      <c r="O456">
        <v>1.1131</v>
      </c>
    </row>
    <row r="457" spans="2:15" x14ac:dyDescent="0.25">
      <c r="B457" t="s">
        <v>577</v>
      </c>
      <c r="C457" t="s">
        <v>103</v>
      </c>
      <c r="D457">
        <v>3.3000000000000002E-2</v>
      </c>
      <c r="E457">
        <v>0.33</v>
      </c>
      <c r="F457">
        <v>1E-3</v>
      </c>
      <c r="G457" t="s">
        <v>24</v>
      </c>
      <c r="H457" t="s">
        <v>23</v>
      </c>
      <c r="I457">
        <v>1</v>
      </c>
      <c r="J457">
        <v>5</v>
      </c>
      <c r="K457" t="s">
        <v>21</v>
      </c>
      <c r="L457">
        <v>0.57239999999999991</v>
      </c>
      <c r="M457">
        <v>0.46948000000000001</v>
      </c>
      <c r="N457">
        <v>0.57238</v>
      </c>
      <c r="O457">
        <v>0.46940999999999999</v>
      </c>
    </row>
    <row r="458" spans="2:15" x14ac:dyDescent="0.25">
      <c r="B458" t="s">
        <v>578</v>
      </c>
      <c r="C458" t="s">
        <v>103</v>
      </c>
      <c r="D458">
        <v>3.3000000000000002E-2</v>
      </c>
      <c r="E458">
        <v>0.33</v>
      </c>
      <c r="F458">
        <v>0.01</v>
      </c>
      <c r="G458" t="s">
        <v>24</v>
      </c>
      <c r="H458" t="s">
        <v>23</v>
      </c>
      <c r="I458">
        <v>1</v>
      </c>
      <c r="J458">
        <v>5</v>
      </c>
      <c r="K458" t="s">
        <v>21</v>
      </c>
      <c r="L458">
        <v>5.7991000000000001</v>
      </c>
      <c r="M458">
        <v>5.3183999999999995E-2</v>
      </c>
      <c r="N458">
        <v>5.7989999999999995</v>
      </c>
      <c r="O458">
        <v>5.3138999999999999E-2</v>
      </c>
    </row>
    <row r="459" spans="2:15" x14ac:dyDescent="0.25">
      <c r="B459" t="s">
        <v>579</v>
      </c>
      <c r="C459" t="s">
        <v>103</v>
      </c>
      <c r="D459">
        <v>3.3000000000000002E-2</v>
      </c>
      <c r="E459">
        <v>0.33</v>
      </c>
      <c r="F459">
        <v>9.9999999999999995E-7</v>
      </c>
      <c r="G459" t="s">
        <v>24</v>
      </c>
      <c r="H459" t="s">
        <v>23</v>
      </c>
      <c r="I459">
        <v>5</v>
      </c>
      <c r="J459">
        <v>10</v>
      </c>
      <c r="K459" t="s">
        <v>21</v>
      </c>
      <c r="L459">
        <v>0.23</v>
      </c>
      <c r="M459">
        <v>3.5</v>
      </c>
      <c r="N459">
        <v>0.11547</v>
      </c>
      <c r="O459">
        <v>2.3094000000000001</v>
      </c>
    </row>
    <row r="460" spans="2:15" x14ac:dyDescent="0.25">
      <c r="B460" t="s">
        <v>580</v>
      </c>
      <c r="C460" t="s">
        <v>103</v>
      </c>
      <c r="D460">
        <v>3.3000000000000002E-2</v>
      </c>
      <c r="E460">
        <v>0.33</v>
      </c>
      <c r="F460">
        <v>1.0000000000000001E-5</v>
      </c>
      <c r="G460" t="s">
        <v>24</v>
      </c>
      <c r="H460" t="s">
        <v>23</v>
      </c>
      <c r="I460">
        <v>5</v>
      </c>
      <c r="J460">
        <v>10</v>
      </c>
      <c r="K460" t="s">
        <v>21</v>
      </c>
      <c r="L460">
        <v>0.23</v>
      </c>
      <c r="M460">
        <v>3.5</v>
      </c>
      <c r="N460">
        <v>0.11556999999999999</v>
      </c>
      <c r="O460">
        <v>2.3092000000000001</v>
      </c>
    </row>
    <row r="461" spans="2:15" x14ac:dyDescent="0.25">
      <c r="B461" t="s">
        <v>581</v>
      </c>
      <c r="C461" t="s">
        <v>103</v>
      </c>
      <c r="D461">
        <v>3.3000000000000002E-2</v>
      </c>
      <c r="E461">
        <v>0.33</v>
      </c>
      <c r="F461">
        <v>1E-4</v>
      </c>
      <c r="G461" t="s">
        <v>24</v>
      </c>
      <c r="H461" t="s">
        <v>23</v>
      </c>
      <c r="I461">
        <v>5</v>
      </c>
      <c r="J461">
        <v>10</v>
      </c>
      <c r="K461" t="s">
        <v>21</v>
      </c>
      <c r="L461">
        <v>0.23</v>
      </c>
      <c r="M461">
        <v>3.5</v>
      </c>
      <c r="N461">
        <v>0.12482</v>
      </c>
      <c r="O461">
        <v>2.2869000000000002</v>
      </c>
    </row>
    <row r="462" spans="2:15" x14ac:dyDescent="0.25">
      <c r="B462" t="s">
        <v>582</v>
      </c>
      <c r="C462" t="s">
        <v>103</v>
      </c>
      <c r="D462">
        <v>3.3000000000000002E-2</v>
      </c>
      <c r="E462">
        <v>0.33</v>
      </c>
      <c r="F462">
        <v>1E-3</v>
      </c>
      <c r="G462" t="s">
        <v>24</v>
      </c>
      <c r="H462" t="s">
        <v>23</v>
      </c>
      <c r="I462">
        <v>5</v>
      </c>
      <c r="J462">
        <v>10</v>
      </c>
      <c r="K462" t="s">
        <v>21</v>
      </c>
      <c r="L462">
        <v>0.52489999999999992</v>
      </c>
      <c r="M462">
        <v>2.6063999999999998</v>
      </c>
      <c r="N462">
        <v>0.56184999999999996</v>
      </c>
      <c r="O462">
        <v>1.4851000000000001</v>
      </c>
    </row>
    <row r="463" spans="2:15" x14ac:dyDescent="0.25">
      <c r="B463" t="s">
        <v>583</v>
      </c>
      <c r="C463" t="s">
        <v>103</v>
      </c>
      <c r="D463">
        <v>3.3000000000000002E-2</v>
      </c>
      <c r="E463">
        <v>0.33</v>
      </c>
      <c r="F463">
        <v>0.01</v>
      </c>
      <c r="G463" t="s">
        <v>24</v>
      </c>
      <c r="H463" t="s">
        <v>23</v>
      </c>
      <c r="I463">
        <v>5</v>
      </c>
      <c r="J463">
        <v>10</v>
      </c>
      <c r="K463" t="s">
        <v>21</v>
      </c>
      <c r="L463">
        <v>5.7961999999999998</v>
      </c>
      <c r="M463">
        <v>0.21170999999999998</v>
      </c>
      <c r="N463">
        <v>5.7961999999999998</v>
      </c>
      <c r="O463">
        <v>0.21160999999999999</v>
      </c>
    </row>
    <row r="464" spans="2:15" x14ac:dyDescent="0.25">
      <c r="B464" t="s">
        <v>584</v>
      </c>
      <c r="C464" t="s">
        <v>103</v>
      </c>
      <c r="D464">
        <v>3.3000000000000002E-2</v>
      </c>
      <c r="E464">
        <v>0.33</v>
      </c>
      <c r="F464">
        <v>9.9999999999999995E-7</v>
      </c>
      <c r="G464" t="s">
        <v>24</v>
      </c>
      <c r="H464" t="s">
        <v>23</v>
      </c>
      <c r="I464">
        <v>10</v>
      </c>
      <c r="J464">
        <v>30</v>
      </c>
      <c r="K464" t="s">
        <v>21</v>
      </c>
      <c r="L464">
        <v>0.42</v>
      </c>
      <c r="M464">
        <v>12</v>
      </c>
      <c r="N464">
        <v>0.23094000000000001</v>
      </c>
      <c r="O464">
        <v>4.6188000000000002</v>
      </c>
    </row>
    <row r="465" spans="2:15" x14ac:dyDescent="0.25">
      <c r="B465" t="s">
        <v>585</v>
      </c>
      <c r="C465" t="s">
        <v>103</v>
      </c>
      <c r="D465">
        <v>3.3000000000000002E-2</v>
      </c>
      <c r="E465">
        <v>0.33</v>
      </c>
      <c r="F465">
        <v>1.0000000000000001E-5</v>
      </c>
      <c r="G465" t="s">
        <v>24</v>
      </c>
      <c r="H465" t="s">
        <v>23</v>
      </c>
      <c r="I465">
        <v>10</v>
      </c>
      <c r="J465">
        <v>30</v>
      </c>
      <c r="K465" t="s">
        <v>21</v>
      </c>
      <c r="L465">
        <v>0.42</v>
      </c>
      <c r="M465">
        <v>12</v>
      </c>
      <c r="N465">
        <v>0.23099</v>
      </c>
      <c r="O465">
        <v>4.6186999999999996</v>
      </c>
    </row>
    <row r="466" spans="2:15" x14ac:dyDescent="0.25">
      <c r="B466" t="s">
        <v>586</v>
      </c>
      <c r="C466" t="s">
        <v>103</v>
      </c>
      <c r="D466">
        <v>3.3000000000000002E-2</v>
      </c>
      <c r="E466">
        <v>0.33</v>
      </c>
      <c r="F466">
        <v>1E-4</v>
      </c>
      <c r="G466" t="s">
        <v>24</v>
      </c>
      <c r="H466" t="s">
        <v>23</v>
      </c>
      <c r="I466">
        <v>10</v>
      </c>
      <c r="J466">
        <v>30</v>
      </c>
      <c r="K466" t="s">
        <v>21</v>
      </c>
      <c r="L466">
        <v>0.42</v>
      </c>
      <c r="M466">
        <v>12</v>
      </c>
      <c r="N466">
        <v>0.23570000000000002</v>
      </c>
      <c r="O466">
        <v>4.6072999999999995</v>
      </c>
    </row>
    <row r="467" spans="2:15" x14ac:dyDescent="0.25">
      <c r="B467" t="s">
        <v>587</v>
      </c>
      <c r="C467" t="s">
        <v>103</v>
      </c>
      <c r="D467">
        <v>3.3000000000000002E-2</v>
      </c>
      <c r="E467">
        <v>0.33</v>
      </c>
      <c r="F467">
        <v>1E-3</v>
      </c>
      <c r="G467" t="s">
        <v>24</v>
      </c>
      <c r="H467" t="s">
        <v>23</v>
      </c>
      <c r="I467">
        <v>10</v>
      </c>
      <c r="J467">
        <v>30</v>
      </c>
      <c r="K467" t="s">
        <v>21</v>
      </c>
      <c r="L467">
        <v>0.42</v>
      </c>
      <c r="M467">
        <v>12</v>
      </c>
      <c r="N467">
        <v>0.56711</v>
      </c>
      <c r="O467">
        <v>3.883</v>
      </c>
    </row>
    <row r="468" spans="2:15" x14ac:dyDescent="0.25">
      <c r="B468" t="s">
        <v>588</v>
      </c>
      <c r="C468" t="s">
        <v>103</v>
      </c>
      <c r="D468">
        <v>3.3000000000000002E-2</v>
      </c>
      <c r="E468">
        <v>0.33</v>
      </c>
      <c r="F468">
        <v>0.01</v>
      </c>
      <c r="G468" t="s">
        <v>24</v>
      </c>
      <c r="H468" t="s">
        <v>23</v>
      </c>
      <c r="I468">
        <v>10</v>
      </c>
      <c r="J468">
        <v>30</v>
      </c>
      <c r="K468" t="s">
        <v>21</v>
      </c>
      <c r="L468">
        <v>5.7852999999999994</v>
      </c>
      <c r="M468">
        <v>0.83219999999999994</v>
      </c>
      <c r="N468">
        <v>5.7851999999999997</v>
      </c>
      <c r="O468">
        <v>0.83195999999999992</v>
      </c>
    </row>
    <row r="469" spans="2:15" x14ac:dyDescent="0.25">
      <c r="B469" t="s">
        <v>589</v>
      </c>
      <c r="C469" t="s">
        <v>103</v>
      </c>
      <c r="D469">
        <v>0.33</v>
      </c>
      <c r="E469">
        <v>1.1000000000000001</v>
      </c>
      <c r="F469">
        <v>1.0000000000000001E-5</v>
      </c>
      <c r="G469" t="s">
        <v>24</v>
      </c>
      <c r="H469" t="s">
        <v>23</v>
      </c>
      <c r="I469">
        <v>0.01</v>
      </c>
      <c r="J469">
        <v>4.4999999999999998E-2</v>
      </c>
      <c r="K469" t="s">
        <v>21</v>
      </c>
      <c r="L469">
        <v>0.22</v>
      </c>
      <c r="M469">
        <v>2</v>
      </c>
      <c r="N469">
        <v>0.11555</v>
      </c>
      <c r="O469">
        <v>2.0784000000000002</v>
      </c>
    </row>
    <row r="470" spans="2:15" x14ac:dyDescent="0.25">
      <c r="B470" t="s">
        <v>590</v>
      </c>
      <c r="C470" t="s">
        <v>103</v>
      </c>
      <c r="D470">
        <v>0.33</v>
      </c>
      <c r="E470">
        <v>1.1000000000000001</v>
      </c>
      <c r="F470">
        <v>1E-4</v>
      </c>
      <c r="G470" t="s">
        <v>24</v>
      </c>
      <c r="H470" t="s">
        <v>23</v>
      </c>
      <c r="I470">
        <v>0.01</v>
      </c>
      <c r="J470">
        <v>4.4999999999999998E-2</v>
      </c>
      <c r="K470" t="s">
        <v>21</v>
      </c>
      <c r="L470">
        <v>0.22</v>
      </c>
      <c r="M470">
        <v>1.9851000000000001</v>
      </c>
      <c r="N470">
        <v>0.11823</v>
      </c>
      <c r="O470">
        <v>2.0766</v>
      </c>
    </row>
    <row r="471" spans="2:15" x14ac:dyDescent="0.25">
      <c r="B471" t="s">
        <v>591</v>
      </c>
      <c r="C471" t="s">
        <v>103</v>
      </c>
      <c r="D471">
        <v>0.33</v>
      </c>
      <c r="E471">
        <v>1.1000000000000001</v>
      </c>
      <c r="F471">
        <v>1E-3</v>
      </c>
      <c r="G471" t="s">
        <v>24</v>
      </c>
      <c r="H471" t="s">
        <v>23</v>
      </c>
      <c r="I471">
        <v>0.01</v>
      </c>
      <c r="J471">
        <v>4.4999999999999998E-2</v>
      </c>
      <c r="K471" t="s">
        <v>21</v>
      </c>
      <c r="L471">
        <v>0.35436000000000001</v>
      </c>
      <c r="M471">
        <v>1.9242000000000001</v>
      </c>
      <c r="N471">
        <v>0.35432000000000002</v>
      </c>
      <c r="O471">
        <v>1.9240999999999999</v>
      </c>
    </row>
    <row r="472" spans="2:15" x14ac:dyDescent="0.25">
      <c r="B472" t="s">
        <v>592</v>
      </c>
      <c r="C472" t="s">
        <v>103</v>
      </c>
      <c r="D472">
        <v>0.33</v>
      </c>
      <c r="E472">
        <v>1.1000000000000001</v>
      </c>
      <c r="F472">
        <v>0.01</v>
      </c>
      <c r="G472" t="s">
        <v>24</v>
      </c>
      <c r="H472" t="s">
        <v>23</v>
      </c>
      <c r="I472">
        <v>0.01</v>
      </c>
      <c r="J472">
        <v>4.4999999999999998E-2</v>
      </c>
      <c r="K472" t="s">
        <v>21</v>
      </c>
      <c r="L472">
        <v>5.6739999999999995</v>
      </c>
      <c r="M472">
        <v>0.54896999999999996</v>
      </c>
      <c r="N472">
        <v>5.6739999999999995</v>
      </c>
      <c r="O472">
        <v>0.54872999999999994</v>
      </c>
    </row>
    <row r="473" spans="2:15" x14ac:dyDescent="0.25">
      <c r="B473" t="s">
        <v>593</v>
      </c>
      <c r="C473" t="s">
        <v>103</v>
      </c>
      <c r="D473">
        <v>0.33</v>
      </c>
      <c r="E473">
        <v>1.1000000000000001</v>
      </c>
      <c r="F473">
        <v>0.1</v>
      </c>
      <c r="G473" t="s">
        <v>24</v>
      </c>
      <c r="H473" t="s">
        <v>23</v>
      </c>
      <c r="I473">
        <v>0.01</v>
      </c>
      <c r="J473">
        <v>4.4999999999999998E-2</v>
      </c>
      <c r="K473" t="s">
        <v>21</v>
      </c>
      <c r="L473">
        <v>57.986999999999995</v>
      </c>
      <c r="M473">
        <v>5.7472000000000002E-2</v>
      </c>
      <c r="N473">
        <v>57.986999999999995</v>
      </c>
      <c r="O473">
        <v>5.7366E-2</v>
      </c>
    </row>
    <row r="474" spans="2:15" x14ac:dyDescent="0.25">
      <c r="B474" t="s">
        <v>594</v>
      </c>
      <c r="C474" t="s">
        <v>103</v>
      </c>
      <c r="D474">
        <v>0.33</v>
      </c>
      <c r="E474">
        <v>1.1000000000000001</v>
      </c>
      <c r="F474">
        <v>1.0000000000000001E-5</v>
      </c>
      <c r="G474" t="s">
        <v>24</v>
      </c>
      <c r="H474" t="s">
        <v>23</v>
      </c>
      <c r="I474">
        <v>4.4999999999999998E-2</v>
      </c>
      <c r="J474">
        <v>1</v>
      </c>
      <c r="K474" t="s">
        <v>21</v>
      </c>
      <c r="L474">
        <v>0.23</v>
      </c>
      <c r="M474">
        <v>1.2</v>
      </c>
      <c r="N474">
        <v>0.11561</v>
      </c>
      <c r="O474">
        <v>0.57726999999999995</v>
      </c>
    </row>
    <row r="475" spans="2:15" x14ac:dyDescent="0.25">
      <c r="B475" t="s">
        <v>595</v>
      </c>
      <c r="C475" t="s">
        <v>103</v>
      </c>
      <c r="D475">
        <v>0.33</v>
      </c>
      <c r="E475">
        <v>1.1000000000000001</v>
      </c>
      <c r="F475">
        <v>1E-4</v>
      </c>
      <c r="G475" t="s">
        <v>24</v>
      </c>
      <c r="H475" t="s">
        <v>23</v>
      </c>
      <c r="I475">
        <v>4.4999999999999998E-2</v>
      </c>
      <c r="J475">
        <v>1</v>
      </c>
      <c r="K475" t="s">
        <v>21</v>
      </c>
      <c r="L475">
        <v>0.23</v>
      </c>
      <c r="M475">
        <v>1.2</v>
      </c>
      <c r="N475">
        <v>0.12236999999999999</v>
      </c>
      <c r="O475">
        <v>0.57313999999999998</v>
      </c>
    </row>
    <row r="476" spans="2:15" x14ac:dyDescent="0.25">
      <c r="B476" t="s">
        <v>596</v>
      </c>
      <c r="C476" t="s">
        <v>103</v>
      </c>
      <c r="D476">
        <v>0.33</v>
      </c>
      <c r="E476">
        <v>1.1000000000000001</v>
      </c>
      <c r="F476">
        <v>1E-3</v>
      </c>
      <c r="G476" t="s">
        <v>24</v>
      </c>
      <c r="H476" t="s">
        <v>23</v>
      </c>
      <c r="I476">
        <v>4.4999999999999998E-2</v>
      </c>
      <c r="J476">
        <v>1</v>
      </c>
      <c r="K476" t="s">
        <v>21</v>
      </c>
      <c r="L476">
        <v>0.27277000000000001</v>
      </c>
      <c r="M476">
        <v>1.1611</v>
      </c>
      <c r="N476">
        <v>0.5303199999999999</v>
      </c>
      <c r="O476">
        <v>0.38022</v>
      </c>
    </row>
    <row r="477" spans="2:15" x14ac:dyDescent="0.25">
      <c r="B477" t="s">
        <v>597</v>
      </c>
      <c r="C477" t="s">
        <v>103</v>
      </c>
      <c r="D477">
        <v>0.33</v>
      </c>
      <c r="E477">
        <v>1.1000000000000001</v>
      </c>
      <c r="F477">
        <v>0.01</v>
      </c>
      <c r="G477" t="s">
        <v>24</v>
      </c>
      <c r="H477" t="s">
        <v>23</v>
      </c>
      <c r="I477">
        <v>4.4999999999999998E-2</v>
      </c>
      <c r="J477">
        <v>1</v>
      </c>
      <c r="K477" t="s">
        <v>21</v>
      </c>
      <c r="L477">
        <v>5.7907999999999999</v>
      </c>
      <c r="M477">
        <v>5.2593000000000001E-2</v>
      </c>
      <c r="N477">
        <v>5.7907999999999999</v>
      </c>
      <c r="O477">
        <v>5.2331999999999997E-2</v>
      </c>
    </row>
    <row r="478" spans="2:15" x14ac:dyDescent="0.25">
      <c r="B478" t="s">
        <v>598</v>
      </c>
      <c r="C478" t="s">
        <v>103</v>
      </c>
      <c r="D478">
        <v>0.33</v>
      </c>
      <c r="E478">
        <v>1.1000000000000001</v>
      </c>
      <c r="F478">
        <v>0.1</v>
      </c>
      <c r="G478" t="s">
        <v>24</v>
      </c>
      <c r="H478" t="s">
        <v>23</v>
      </c>
      <c r="I478">
        <v>4.4999999999999998E-2</v>
      </c>
      <c r="J478">
        <v>1</v>
      </c>
      <c r="K478" t="s">
        <v>21</v>
      </c>
      <c r="L478">
        <v>57.998999999999995</v>
      </c>
      <c r="M478">
        <v>5.3641000000000001E-3</v>
      </c>
      <c r="N478">
        <v>57.998999999999995</v>
      </c>
      <c r="O478">
        <v>5.2584000000000007E-3</v>
      </c>
    </row>
    <row r="479" spans="2:15" x14ac:dyDescent="0.25">
      <c r="B479" t="s">
        <v>599</v>
      </c>
      <c r="C479" t="s">
        <v>103</v>
      </c>
      <c r="D479">
        <v>0.33</v>
      </c>
      <c r="E479">
        <v>1.1000000000000001</v>
      </c>
      <c r="F479">
        <v>1.0000000000000001E-5</v>
      </c>
      <c r="G479" t="s">
        <v>24</v>
      </c>
      <c r="H479" t="s">
        <v>23</v>
      </c>
      <c r="I479">
        <v>1</v>
      </c>
      <c r="J479">
        <v>5</v>
      </c>
      <c r="K479" t="s">
        <v>21</v>
      </c>
      <c r="L479">
        <v>1.2000000000000002</v>
      </c>
      <c r="M479">
        <v>6.8999999999999995</v>
      </c>
      <c r="N479">
        <v>1.1547000000000001</v>
      </c>
      <c r="O479">
        <v>6.9281999999999995</v>
      </c>
    </row>
    <row r="480" spans="2:15" x14ac:dyDescent="0.25">
      <c r="B480" t="s">
        <v>600</v>
      </c>
      <c r="C480" t="s">
        <v>103</v>
      </c>
      <c r="D480">
        <v>0.33</v>
      </c>
      <c r="E480">
        <v>1.1000000000000001</v>
      </c>
      <c r="F480">
        <v>1E-4</v>
      </c>
      <c r="G480" t="s">
        <v>24</v>
      </c>
      <c r="H480" t="s">
        <v>23</v>
      </c>
      <c r="I480">
        <v>1</v>
      </c>
      <c r="J480">
        <v>5</v>
      </c>
      <c r="K480" t="s">
        <v>21</v>
      </c>
      <c r="L480">
        <v>1.2000000000000002</v>
      </c>
      <c r="M480">
        <v>6.9277999999999995</v>
      </c>
      <c r="N480">
        <v>1.1554</v>
      </c>
      <c r="O480">
        <v>6.9277999999999995</v>
      </c>
    </row>
    <row r="481" spans="2:15" x14ac:dyDescent="0.25">
      <c r="B481" t="s">
        <v>601</v>
      </c>
      <c r="C481" t="s">
        <v>103</v>
      </c>
      <c r="D481">
        <v>0.33</v>
      </c>
      <c r="E481">
        <v>1.1000000000000001</v>
      </c>
      <c r="F481">
        <v>1E-3</v>
      </c>
      <c r="G481" t="s">
        <v>24</v>
      </c>
      <c r="H481" t="s">
        <v>23</v>
      </c>
      <c r="I481">
        <v>1</v>
      </c>
      <c r="J481">
        <v>5</v>
      </c>
      <c r="K481" t="s">
        <v>21</v>
      </c>
      <c r="L481">
        <v>1.2166999999999999</v>
      </c>
      <c r="M481">
        <v>6.8900000000000006</v>
      </c>
      <c r="N481">
        <v>1.2159</v>
      </c>
      <c r="O481">
        <v>6.8900000000000006</v>
      </c>
    </row>
    <row r="482" spans="2:15" x14ac:dyDescent="0.25">
      <c r="B482" t="s">
        <v>602</v>
      </c>
      <c r="C482" t="s">
        <v>103</v>
      </c>
      <c r="D482">
        <v>0.33</v>
      </c>
      <c r="E482">
        <v>1.1000000000000001</v>
      </c>
      <c r="F482">
        <v>0.01</v>
      </c>
      <c r="G482" t="s">
        <v>24</v>
      </c>
      <c r="H482" t="s">
        <v>23</v>
      </c>
      <c r="I482">
        <v>1</v>
      </c>
      <c r="J482">
        <v>5</v>
      </c>
      <c r="K482" t="s">
        <v>21</v>
      </c>
      <c r="L482">
        <v>5.1273</v>
      </c>
      <c r="M482">
        <v>4.9042000000000003</v>
      </c>
      <c r="N482">
        <v>5.1259999999999994</v>
      </c>
      <c r="O482">
        <v>4.9030000000000005</v>
      </c>
    </row>
    <row r="483" spans="2:15" x14ac:dyDescent="0.25">
      <c r="B483" t="s">
        <v>603</v>
      </c>
      <c r="C483" t="s">
        <v>103</v>
      </c>
      <c r="D483">
        <v>0.33</v>
      </c>
      <c r="E483">
        <v>1.1000000000000001</v>
      </c>
      <c r="F483">
        <v>0.1</v>
      </c>
      <c r="G483" t="s">
        <v>24</v>
      </c>
      <c r="H483" t="s">
        <v>23</v>
      </c>
      <c r="I483">
        <v>1</v>
      </c>
      <c r="J483">
        <v>5</v>
      </c>
      <c r="K483" t="s">
        <v>21</v>
      </c>
      <c r="L483">
        <v>57.863</v>
      </c>
      <c r="M483">
        <v>0.72634999999999994</v>
      </c>
      <c r="N483">
        <v>57.863</v>
      </c>
      <c r="O483">
        <v>0.72489999999999999</v>
      </c>
    </row>
    <row r="484" spans="2:15" x14ac:dyDescent="0.25">
      <c r="B484" t="s">
        <v>604</v>
      </c>
      <c r="C484" t="s">
        <v>103</v>
      </c>
      <c r="D484">
        <v>0.33</v>
      </c>
      <c r="E484">
        <v>1.1000000000000001</v>
      </c>
      <c r="F484">
        <v>1.0000000000000001E-5</v>
      </c>
      <c r="G484" t="s">
        <v>24</v>
      </c>
      <c r="H484" t="s">
        <v>23</v>
      </c>
      <c r="I484">
        <v>5</v>
      </c>
      <c r="J484">
        <v>10</v>
      </c>
      <c r="K484" t="s">
        <v>21</v>
      </c>
      <c r="L484">
        <v>5.8</v>
      </c>
      <c r="M484">
        <v>29</v>
      </c>
      <c r="N484">
        <v>5.7732999999999999</v>
      </c>
      <c r="O484">
        <v>28.868000000000002</v>
      </c>
    </row>
    <row r="485" spans="2:15" x14ac:dyDescent="0.25">
      <c r="B485" t="s">
        <v>605</v>
      </c>
      <c r="C485" t="s">
        <v>103</v>
      </c>
      <c r="D485">
        <v>0.33</v>
      </c>
      <c r="E485">
        <v>1.1000000000000001</v>
      </c>
      <c r="F485">
        <v>1E-4</v>
      </c>
      <c r="G485" t="s">
        <v>24</v>
      </c>
      <c r="H485" t="s">
        <v>23</v>
      </c>
      <c r="I485">
        <v>5</v>
      </c>
      <c r="J485">
        <v>10</v>
      </c>
      <c r="K485" t="s">
        <v>21</v>
      </c>
      <c r="L485">
        <v>5.8</v>
      </c>
      <c r="M485">
        <v>28.867000000000001</v>
      </c>
      <c r="N485">
        <v>5.7741999999999996</v>
      </c>
      <c r="O485">
        <v>28.867000000000001</v>
      </c>
    </row>
    <row r="486" spans="2:15" x14ac:dyDescent="0.25">
      <c r="B486" t="s">
        <v>606</v>
      </c>
      <c r="C486" t="s">
        <v>103</v>
      </c>
      <c r="D486">
        <v>0.33</v>
      </c>
      <c r="E486">
        <v>1.1000000000000001</v>
      </c>
      <c r="F486">
        <v>1E-3</v>
      </c>
      <c r="G486" t="s">
        <v>24</v>
      </c>
      <c r="H486" t="s">
        <v>23</v>
      </c>
      <c r="I486">
        <v>5</v>
      </c>
      <c r="J486">
        <v>10</v>
      </c>
      <c r="K486" t="s">
        <v>21</v>
      </c>
      <c r="L486">
        <v>5.8</v>
      </c>
      <c r="M486">
        <v>28.858999999999998</v>
      </c>
      <c r="N486">
        <v>5.7873999999999999</v>
      </c>
      <c r="O486">
        <v>28.858999999999998</v>
      </c>
    </row>
    <row r="487" spans="2:15" x14ac:dyDescent="0.25">
      <c r="B487" t="s">
        <v>607</v>
      </c>
      <c r="C487" t="s">
        <v>103</v>
      </c>
      <c r="D487">
        <v>0.33</v>
      </c>
      <c r="E487">
        <v>1.1000000000000001</v>
      </c>
      <c r="F487">
        <v>0.01</v>
      </c>
      <c r="G487" t="s">
        <v>24</v>
      </c>
      <c r="H487" t="s">
        <v>23</v>
      </c>
      <c r="I487">
        <v>5</v>
      </c>
      <c r="J487">
        <v>10</v>
      </c>
      <c r="K487" t="s">
        <v>21</v>
      </c>
      <c r="L487">
        <v>7.1025</v>
      </c>
      <c r="M487">
        <v>28.065999999999999</v>
      </c>
      <c r="N487">
        <v>7.1007999999999996</v>
      </c>
      <c r="O487">
        <v>28.065999999999999</v>
      </c>
    </row>
    <row r="488" spans="2:15" x14ac:dyDescent="0.25">
      <c r="B488" t="s">
        <v>608</v>
      </c>
      <c r="C488" t="s">
        <v>103</v>
      </c>
      <c r="D488">
        <v>0.33</v>
      </c>
      <c r="E488">
        <v>1.1000000000000001</v>
      </c>
      <c r="F488">
        <v>0.1</v>
      </c>
      <c r="G488" t="s">
        <v>24</v>
      </c>
      <c r="H488" t="s">
        <v>23</v>
      </c>
      <c r="I488">
        <v>5</v>
      </c>
      <c r="J488">
        <v>10</v>
      </c>
      <c r="K488" t="s">
        <v>21</v>
      </c>
      <c r="L488">
        <v>56.085999999999999</v>
      </c>
      <c r="M488">
        <v>11.818</v>
      </c>
      <c r="N488">
        <v>56.085000000000001</v>
      </c>
      <c r="O488">
        <v>11.816000000000001</v>
      </c>
    </row>
    <row r="489" spans="2:15" x14ac:dyDescent="0.25">
      <c r="B489" t="s">
        <v>609</v>
      </c>
      <c r="C489" t="s">
        <v>103</v>
      </c>
      <c r="D489">
        <v>1.1000000000000001</v>
      </c>
      <c r="E489">
        <v>3</v>
      </c>
      <c r="F489">
        <v>1.0000000000000001E-5</v>
      </c>
      <c r="G489" t="s">
        <v>24</v>
      </c>
      <c r="H489" t="s">
        <v>23</v>
      </c>
      <c r="I489">
        <v>0.01</v>
      </c>
      <c r="J489">
        <v>4.4999999999999998E-2</v>
      </c>
      <c r="K489" t="s">
        <v>21</v>
      </c>
      <c r="L489">
        <v>0.12</v>
      </c>
      <c r="M489">
        <v>2.1</v>
      </c>
      <c r="N489">
        <v>0.11544</v>
      </c>
      <c r="O489">
        <v>2.0785</v>
      </c>
    </row>
    <row r="490" spans="2:15" x14ac:dyDescent="0.25">
      <c r="B490" t="s">
        <v>610</v>
      </c>
      <c r="C490" t="s">
        <v>103</v>
      </c>
      <c r="D490">
        <v>1.1000000000000001</v>
      </c>
      <c r="E490">
        <v>3</v>
      </c>
      <c r="F490">
        <v>1E-4</v>
      </c>
      <c r="G490" t="s">
        <v>24</v>
      </c>
      <c r="H490" t="s">
        <v>23</v>
      </c>
      <c r="I490">
        <v>0.01</v>
      </c>
      <c r="J490">
        <v>4.4999999999999998E-2</v>
      </c>
      <c r="K490" t="s">
        <v>21</v>
      </c>
      <c r="L490">
        <v>0.12</v>
      </c>
      <c r="M490">
        <v>2.0781999999999998</v>
      </c>
      <c r="N490">
        <v>0.11652999999999999</v>
      </c>
      <c r="O490">
        <v>2.0781999999999998</v>
      </c>
    </row>
    <row r="491" spans="2:15" x14ac:dyDescent="0.25">
      <c r="B491" t="s">
        <v>611</v>
      </c>
      <c r="C491" t="s">
        <v>103</v>
      </c>
      <c r="D491">
        <v>1.1000000000000001</v>
      </c>
      <c r="E491">
        <v>3</v>
      </c>
      <c r="F491">
        <v>1E-3</v>
      </c>
      <c r="G491" t="s">
        <v>24</v>
      </c>
      <c r="H491" t="s">
        <v>23</v>
      </c>
      <c r="I491">
        <v>0.01</v>
      </c>
      <c r="J491">
        <v>4.4999999999999998E-2</v>
      </c>
      <c r="K491" t="s">
        <v>21</v>
      </c>
      <c r="L491">
        <v>0.21221000000000001</v>
      </c>
      <c r="M491">
        <v>2.0558999999999998</v>
      </c>
      <c r="N491">
        <v>0.20929</v>
      </c>
      <c r="O491">
        <v>2.056</v>
      </c>
    </row>
    <row r="492" spans="2:15" x14ac:dyDescent="0.25">
      <c r="B492" t="s">
        <v>612</v>
      </c>
      <c r="C492" t="s">
        <v>103</v>
      </c>
      <c r="D492">
        <v>1.1000000000000001</v>
      </c>
      <c r="E492">
        <v>3</v>
      </c>
      <c r="F492">
        <v>0.01</v>
      </c>
      <c r="G492" t="s">
        <v>24</v>
      </c>
      <c r="H492" t="s">
        <v>23</v>
      </c>
      <c r="I492">
        <v>0.01</v>
      </c>
      <c r="J492">
        <v>4.4999999999999998E-2</v>
      </c>
      <c r="K492" t="s">
        <v>21</v>
      </c>
      <c r="L492">
        <v>4.9353999999999996</v>
      </c>
      <c r="M492">
        <v>1.2242999999999999</v>
      </c>
      <c r="N492">
        <v>4.9326999999999996</v>
      </c>
      <c r="O492">
        <v>1.2226999999999999</v>
      </c>
    </row>
    <row r="493" spans="2:15" x14ac:dyDescent="0.25">
      <c r="B493" t="s">
        <v>613</v>
      </c>
      <c r="C493" t="s">
        <v>103</v>
      </c>
      <c r="D493">
        <v>1.1000000000000001</v>
      </c>
      <c r="E493">
        <v>3</v>
      </c>
      <c r="F493">
        <v>0.1</v>
      </c>
      <c r="G493" t="s">
        <v>24</v>
      </c>
      <c r="H493" t="s">
        <v>23</v>
      </c>
      <c r="I493">
        <v>0.01</v>
      </c>
      <c r="J493">
        <v>4.4999999999999998E-2</v>
      </c>
      <c r="K493" t="s">
        <v>21</v>
      </c>
      <c r="L493">
        <v>57.878</v>
      </c>
      <c r="M493">
        <v>0.15761</v>
      </c>
      <c r="N493">
        <v>57.878</v>
      </c>
      <c r="O493">
        <v>0.15629000000000001</v>
      </c>
    </row>
    <row r="494" spans="2:15" x14ac:dyDescent="0.25">
      <c r="B494" t="s">
        <v>614</v>
      </c>
      <c r="C494" t="s">
        <v>103</v>
      </c>
      <c r="D494">
        <v>1.1000000000000001</v>
      </c>
      <c r="E494">
        <v>3</v>
      </c>
      <c r="F494">
        <v>1.0000000000000001E-5</v>
      </c>
      <c r="G494" t="s">
        <v>24</v>
      </c>
      <c r="H494" t="s">
        <v>23</v>
      </c>
      <c r="I494">
        <v>4.4999999999999998E-2</v>
      </c>
      <c r="J494">
        <v>1</v>
      </c>
      <c r="K494" t="s">
        <v>21</v>
      </c>
      <c r="L494">
        <v>0.13</v>
      </c>
      <c r="M494">
        <v>0.69</v>
      </c>
      <c r="N494">
        <v>0.11552</v>
      </c>
      <c r="O494">
        <v>0.69281000000000004</v>
      </c>
    </row>
    <row r="495" spans="2:15" x14ac:dyDescent="0.25">
      <c r="B495" t="s">
        <v>615</v>
      </c>
      <c r="C495" t="s">
        <v>103</v>
      </c>
      <c r="D495">
        <v>1.1000000000000001</v>
      </c>
      <c r="E495">
        <v>3</v>
      </c>
      <c r="F495">
        <v>1E-4</v>
      </c>
      <c r="G495" t="s">
        <v>24</v>
      </c>
      <c r="H495" t="s">
        <v>23</v>
      </c>
      <c r="I495">
        <v>4.4999999999999998E-2</v>
      </c>
      <c r="J495">
        <v>1</v>
      </c>
      <c r="K495" t="s">
        <v>21</v>
      </c>
      <c r="L495">
        <v>0.13</v>
      </c>
      <c r="M495">
        <v>0.69213000000000002</v>
      </c>
      <c r="N495">
        <v>0.11807999999999999</v>
      </c>
      <c r="O495">
        <v>0.69220999999999999</v>
      </c>
    </row>
    <row r="496" spans="2:15" x14ac:dyDescent="0.25">
      <c r="B496" t="s">
        <v>616</v>
      </c>
      <c r="C496" t="s">
        <v>103</v>
      </c>
      <c r="D496">
        <v>1.1000000000000001</v>
      </c>
      <c r="E496">
        <v>3</v>
      </c>
      <c r="F496">
        <v>1E-3</v>
      </c>
      <c r="G496" t="s">
        <v>24</v>
      </c>
      <c r="H496" t="s">
        <v>23</v>
      </c>
      <c r="I496">
        <v>4.4999999999999998E-2</v>
      </c>
      <c r="J496">
        <v>1</v>
      </c>
      <c r="K496" t="s">
        <v>21</v>
      </c>
      <c r="L496">
        <v>0.35354000000000002</v>
      </c>
      <c r="M496">
        <v>0.64097000000000004</v>
      </c>
      <c r="N496">
        <v>0.34715000000000001</v>
      </c>
      <c r="O496">
        <v>0.64071999999999996</v>
      </c>
    </row>
    <row r="497" spans="2:15" x14ac:dyDescent="0.25">
      <c r="B497" t="s">
        <v>617</v>
      </c>
      <c r="C497" t="s">
        <v>103</v>
      </c>
      <c r="D497">
        <v>1.1000000000000001</v>
      </c>
      <c r="E497">
        <v>3</v>
      </c>
      <c r="F497">
        <v>0.01</v>
      </c>
      <c r="G497" t="s">
        <v>24</v>
      </c>
      <c r="H497" t="s">
        <v>23</v>
      </c>
      <c r="I497">
        <v>4.4999999999999998E-2</v>
      </c>
      <c r="J497">
        <v>1</v>
      </c>
      <c r="K497" t="s">
        <v>21</v>
      </c>
      <c r="L497">
        <v>5.6735999999999995</v>
      </c>
      <c r="M497">
        <v>0.17932999999999999</v>
      </c>
      <c r="N497">
        <v>5.6719999999999997</v>
      </c>
      <c r="O497">
        <v>0.17635000000000001</v>
      </c>
    </row>
    <row r="498" spans="2:15" x14ac:dyDescent="0.25">
      <c r="B498" t="s">
        <v>618</v>
      </c>
      <c r="C498" t="s">
        <v>103</v>
      </c>
      <c r="D498">
        <v>1.1000000000000001</v>
      </c>
      <c r="E498">
        <v>3</v>
      </c>
      <c r="F498">
        <v>0.1</v>
      </c>
      <c r="G498" t="s">
        <v>24</v>
      </c>
      <c r="H498" t="s">
        <v>23</v>
      </c>
      <c r="I498">
        <v>4.4999999999999998E-2</v>
      </c>
      <c r="J498">
        <v>1</v>
      </c>
      <c r="K498" t="s">
        <v>21</v>
      </c>
      <c r="L498">
        <v>57.986999999999995</v>
      </c>
      <c r="M498">
        <v>1.9668999999999999E-2</v>
      </c>
      <c r="N498">
        <v>57.986999999999995</v>
      </c>
      <c r="O498">
        <v>1.8336999999999999E-2</v>
      </c>
    </row>
    <row r="499" spans="2:15" x14ac:dyDescent="0.25">
      <c r="B499" t="s">
        <v>619</v>
      </c>
      <c r="C499" t="s">
        <v>103</v>
      </c>
      <c r="D499">
        <v>1.1000000000000001</v>
      </c>
      <c r="E499">
        <v>3</v>
      </c>
      <c r="F499">
        <v>1.0000000000000001E-5</v>
      </c>
      <c r="G499" t="s">
        <v>24</v>
      </c>
      <c r="H499" t="s">
        <v>23</v>
      </c>
      <c r="I499">
        <v>1</v>
      </c>
      <c r="J499">
        <v>5</v>
      </c>
      <c r="K499" t="s">
        <v>21</v>
      </c>
      <c r="L499">
        <v>1.3</v>
      </c>
      <c r="M499">
        <v>6.9</v>
      </c>
      <c r="N499">
        <v>1.1547000000000001</v>
      </c>
      <c r="O499">
        <v>6.9282000000000004</v>
      </c>
    </row>
    <row r="500" spans="2:15" x14ac:dyDescent="0.25">
      <c r="B500" t="s">
        <v>620</v>
      </c>
      <c r="C500" t="s">
        <v>103</v>
      </c>
      <c r="D500">
        <v>1.1000000000000001</v>
      </c>
      <c r="E500">
        <v>3</v>
      </c>
      <c r="F500">
        <v>1E-4</v>
      </c>
      <c r="G500" t="s">
        <v>24</v>
      </c>
      <c r="H500" t="s">
        <v>23</v>
      </c>
      <c r="I500">
        <v>1</v>
      </c>
      <c r="J500">
        <v>5</v>
      </c>
      <c r="K500" t="s">
        <v>21</v>
      </c>
      <c r="L500">
        <v>1.3</v>
      </c>
      <c r="M500">
        <v>6.9280999999999997</v>
      </c>
      <c r="N500">
        <v>1.1551</v>
      </c>
      <c r="O500">
        <v>6.9280999999999997</v>
      </c>
    </row>
    <row r="501" spans="2:15" x14ac:dyDescent="0.25">
      <c r="B501" t="s">
        <v>621</v>
      </c>
      <c r="C501" t="s">
        <v>103</v>
      </c>
      <c r="D501">
        <v>1.1000000000000001</v>
      </c>
      <c r="E501">
        <v>3</v>
      </c>
      <c r="F501">
        <v>1E-3</v>
      </c>
      <c r="G501" t="s">
        <v>24</v>
      </c>
      <c r="H501" t="s">
        <v>23</v>
      </c>
      <c r="I501">
        <v>1</v>
      </c>
      <c r="J501">
        <v>5</v>
      </c>
      <c r="K501" t="s">
        <v>21</v>
      </c>
      <c r="L501">
        <v>1.3</v>
      </c>
      <c r="M501">
        <v>6.9221000000000004</v>
      </c>
      <c r="N501">
        <v>1.1804999999999999</v>
      </c>
      <c r="O501">
        <v>6.9222000000000001</v>
      </c>
    </row>
    <row r="502" spans="2:15" x14ac:dyDescent="0.25">
      <c r="B502" t="s">
        <v>622</v>
      </c>
      <c r="C502" t="s">
        <v>103</v>
      </c>
      <c r="D502">
        <v>1.1000000000000001</v>
      </c>
      <c r="E502">
        <v>3</v>
      </c>
      <c r="F502">
        <v>0.01</v>
      </c>
      <c r="G502" t="s">
        <v>24</v>
      </c>
      <c r="H502" t="s">
        <v>23</v>
      </c>
      <c r="I502">
        <v>1</v>
      </c>
      <c r="J502">
        <v>5</v>
      </c>
      <c r="K502" t="s">
        <v>21</v>
      </c>
      <c r="L502">
        <v>3.4738000000000002</v>
      </c>
      <c r="M502">
        <v>6.4074</v>
      </c>
      <c r="N502">
        <v>3.4712000000000001</v>
      </c>
      <c r="O502">
        <v>6.4073000000000002</v>
      </c>
    </row>
    <row r="503" spans="2:15" x14ac:dyDescent="0.25">
      <c r="B503" t="s">
        <v>623</v>
      </c>
      <c r="C503" t="s">
        <v>103</v>
      </c>
      <c r="D503">
        <v>1.1000000000000001</v>
      </c>
      <c r="E503">
        <v>3</v>
      </c>
      <c r="F503">
        <v>0.1</v>
      </c>
      <c r="G503" t="s">
        <v>24</v>
      </c>
      <c r="H503" t="s">
        <v>23</v>
      </c>
      <c r="I503">
        <v>1</v>
      </c>
      <c r="J503">
        <v>5</v>
      </c>
      <c r="K503" t="s">
        <v>21</v>
      </c>
      <c r="L503">
        <v>56.720999999999997</v>
      </c>
      <c r="M503">
        <v>1.7646999999999999</v>
      </c>
      <c r="N503">
        <v>56.72</v>
      </c>
      <c r="O503">
        <v>1.7635000000000001</v>
      </c>
    </row>
    <row r="504" spans="2:15" x14ac:dyDescent="0.25">
      <c r="B504" t="s">
        <v>624</v>
      </c>
      <c r="C504" t="s">
        <v>103</v>
      </c>
      <c r="D504">
        <v>1.1000000000000001</v>
      </c>
      <c r="E504">
        <v>3</v>
      </c>
      <c r="F504">
        <v>1.0000000000000001E-5</v>
      </c>
      <c r="G504" t="s">
        <v>24</v>
      </c>
      <c r="H504" t="s">
        <v>23</v>
      </c>
      <c r="I504">
        <v>5</v>
      </c>
      <c r="J504">
        <v>10</v>
      </c>
      <c r="K504" t="s">
        <v>21</v>
      </c>
      <c r="L504">
        <v>5.8</v>
      </c>
      <c r="M504">
        <v>29</v>
      </c>
      <c r="N504">
        <v>5.7729999999999997</v>
      </c>
      <c r="O504">
        <v>28.867999999999999</v>
      </c>
    </row>
    <row r="505" spans="2:15" x14ac:dyDescent="0.25">
      <c r="B505" t="s">
        <v>625</v>
      </c>
      <c r="C505" t="s">
        <v>103</v>
      </c>
      <c r="D505">
        <v>1.1000000000000001</v>
      </c>
      <c r="E505">
        <v>3</v>
      </c>
      <c r="F505">
        <v>1E-4</v>
      </c>
      <c r="G505" t="s">
        <v>24</v>
      </c>
      <c r="H505" t="s">
        <v>23</v>
      </c>
      <c r="I505">
        <v>5</v>
      </c>
      <c r="J505">
        <v>10</v>
      </c>
      <c r="K505" t="s">
        <v>21</v>
      </c>
      <c r="L505">
        <v>5.8</v>
      </c>
      <c r="M505">
        <v>28.867999999999999</v>
      </c>
      <c r="N505">
        <v>5.7751000000000001</v>
      </c>
      <c r="O505">
        <v>28.867000000000001</v>
      </c>
    </row>
    <row r="506" spans="2:15" x14ac:dyDescent="0.25">
      <c r="B506" t="s">
        <v>626</v>
      </c>
      <c r="C506" t="s">
        <v>103</v>
      </c>
      <c r="D506">
        <v>1.1000000000000001</v>
      </c>
      <c r="E506">
        <v>3</v>
      </c>
      <c r="F506">
        <v>1E-3</v>
      </c>
      <c r="G506" t="s">
        <v>24</v>
      </c>
      <c r="H506" t="s">
        <v>23</v>
      </c>
      <c r="I506">
        <v>5</v>
      </c>
      <c r="J506">
        <v>10</v>
      </c>
      <c r="K506" t="s">
        <v>21</v>
      </c>
      <c r="L506">
        <v>5.8</v>
      </c>
      <c r="M506">
        <v>28.866</v>
      </c>
      <c r="N506">
        <v>5.7798999999999996</v>
      </c>
      <c r="O506">
        <v>28.866</v>
      </c>
    </row>
    <row r="507" spans="2:15" x14ac:dyDescent="0.25">
      <c r="B507" t="s">
        <v>627</v>
      </c>
      <c r="C507" t="s">
        <v>103</v>
      </c>
      <c r="D507">
        <v>1.1000000000000001</v>
      </c>
      <c r="E507">
        <v>3</v>
      </c>
      <c r="F507">
        <v>0.01</v>
      </c>
      <c r="G507" t="s">
        <v>24</v>
      </c>
      <c r="H507" t="s">
        <v>23</v>
      </c>
      <c r="I507">
        <v>5</v>
      </c>
      <c r="J507">
        <v>10</v>
      </c>
      <c r="K507" t="s">
        <v>21</v>
      </c>
      <c r="L507">
        <v>6.3734000000000002</v>
      </c>
      <c r="M507">
        <v>28.728999999999999</v>
      </c>
      <c r="N507">
        <v>6.3715000000000002</v>
      </c>
      <c r="O507">
        <v>28.728999999999999</v>
      </c>
    </row>
    <row r="508" spans="2:15" x14ac:dyDescent="0.25">
      <c r="B508" t="s">
        <v>628</v>
      </c>
      <c r="C508" t="s">
        <v>103</v>
      </c>
      <c r="D508">
        <v>1.1000000000000001</v>
      </c>
      <c r="E508">
        <v>3</v>
      </c>
      <c r="F508">
        <v>0.1</v>
      </c>
      <c r="G508" t="s">
        <v>24</v>
      </c>
      <c r="H508" t="s">
        <v>23</v>
      </c>
      <c r="I508">
        <v>5</v>
      </c>
      <c r="J508">
        <v>10</v>
      </c>
      <c r="K508" t="s">
        <v>21</v>
      </c>
      <c r="L508">
        <v>45.930999999999997</v>
      </c>
      <c r="M508">
        <v>21.05</v>
      </c>
      <c r="N508">
        <v>45.927999999999997</v>
      </c>
      <c r="O508">
        <v>21.048999999999999</v>
      </c>
    </row>
    <row r="509" spans="2:15" x14ac:dyDescent="0.25">
      <c r="B509" t="s">
        <v>629</v>
      </c>
      <c r="C509" t="s">
        <v>103</v>
      </c>
      <c r="D509">
        <v>3</v>
      </c>
      <c r="E509">
        <v>11</v>
      </c>
      <c r="F509">
        <v>1E-4</v>
      </c>
      <c r="G509" t="s">
        <v>24</v>
      </c>
      <c r="H509" t="s">
        <v>23</v>
      </c>
      <c r="I509">
        <v>4.4999999999999998E-2</v>
      </c>
      <c r="J509">
        <v>0.1</v>
      </c>
      <c r="K509" t="s">
        <v>21</v>
      </c>
      <c r="L509">
        <v>1.4000000000000001</v>
      </c>
      <c r="M509">
        <v>2.9</v>
      </c>
      <c r="N509">
        <v>1.3513999999999999</v>
      </c>
      <c r="O509">
        <v>2.9169</v>
      </c>
    </row>
    <row r="510" spans="2:15" x14ac:dyDescent="0.25">
      <c r="B510" t="s">
        <v>630</v>
      </c>
      <c r="C510" t="s">
        <v>103</v>
      </c>
      <c r="D510">
        <v>3</v>
      </c>
      <c r="E510">
        <v>11</v>
      </c>
      <c r="F510">
        <v>1E-3</v>
      </c>
      <c r="G510" t="s">
        <v>24</v>
      </c>
      <c r="H510" t="s">
        <v>23</v>
      </c>
      <c r="I510">
        <v>4.4999999999999998E-2</v>
      </c>
      <c r="J510">
        <v>0.1</v>
      </c>
      <c r="K510" t="s">
        <v>21</v>
      </c>
      <c r="L510">
        <v>1.4000000000000001</v>
      </c>
      <c r="M510">
        <v>2.9058999999999999</v>
      </c>
      <c r="N510">
        <v>1.3976</v>
      </c>
      <c r="O510">
        <v>2.9058000000000002</v>
      </c>
    </row>
    <row r="511" spans="2:15" x14ac:dyDescent="0.25">
      <c r="B511" t="s">
        <v>631</v>
      </c>
      <c r="C511" t="s">
        <v>103</v>
      </c>
      <c r="D511">
        <v>3</v>
      </c>
      <c r="E511">
        <v>11</v>
      </c>
      <c r="F511">
        <v>0.01</v>
      </c>
      <c r="G511" t="s">
        <v>24</v>
      </c>
      <c r="H511" t="s">
        <v>23</v>
      </c>
      <c r="I511">
        <v>4.4999999999999998E-2</v>
      </c>
      <c r="J511">
        <v>0.1</v>
      </c>
      <c r="K511" t="s">
        <v>21</v>
      </c>
      <c r="L511">
        <v>4.8275999999999994</v>
      </c>
      <c r="M511">
        <v>2.2254999999999998</v>
      </c>
      <c r="N511">
        <v>4.8255999999999997</v>
      </c>
      <c r="O511">
        <v>2.2248999999999999</v>
      </c>
    </row>
    <row r="512" spans="2:15" x14ac:dyDescent="0.25">
      <c r="B512" t="s">
        <v>632</v>
      </c>
      <c r="C512" t="s">
        <v>103</v>
      </c>
      <c r="D512">
        <v>3</v>
      </c>
      <c r="E512">
        <v>11</v>
      </c>
      <c r="F512">
        <v>0.1</v>
      </c>
      <c r="G512" t="s">
        <v>24</v>
      </c>
      <c r="H512" t="s">
        <v>23</v>
      </c>
      <c r="I512">
        <v>4.4999999999999998E-2</v>
      </c>
      <c r="J512">
        <v>0.1</v>
      </c>
      <c r="K512" t="s">
        <v>21</v>
      </c>
      <c r="L512">
        <v>57.774000000000001</v>
      </c>
      <c r="M512">
        <v>0.35783999999999999</v>
      </c>
      <c r="N512">
        <v>57.772999999999996</v>
      </c>
      <c r="O512">
        <v>0.35697000000000001</v>
      </c>
    </row>
    <row r="513" spans="2:15" x14ac:dyDescent="0.25">
      <c r="B513" t="s">
        <v>633</v>
      </c>
      <c r="C513" t="s">
        <v>103</v>
      </c>
      <c r="D513">
        <v>3</v>
      </c>
      <c r="E513">
        <v>11</v>
      </c>
      <c r="F513">
        <v>1</v>
      </c>
      <c r="G513" t="s">
        <v>24</v>
      </c>
      <c r="H513" t="s">
        <v>23</v>
      </c>
      <c r="I513">
        <v>4.4999999999999998E-2</v>
      </c>
      <c r="J513">
        <v>0.1</v>
      </c>
      <c r="K513" t="s">
        <v>21</v>
      </c>
      <c r="L513">
        <v>579.98</v>
      </c>
      <c r="M513">
        <v>3.6360999999999997E-2</v>
      </c>
      <c r="N513">
        <v>579.98</v>
      </c>
      <c r="O513">
        <v>3.6004000000000001E-2</v>
      </c>
    </row>
    <row r="514" spans="2:15" x14ac:dyDescent="0.25">
      <c r="B514" t="s">
        <v>634</v>
      </c>
      <c r="C514" t="s">
        <v>103</v>
      </c>
      <c r="D514">
        <v>3</v>
      </c>
      <c r="E514">
        <v>11</v>
      </c>
      <c r="F514">
        <v>1E-4</v>
      </c>
      <c r="G514" t="s">
        <v>24</v>
      </c>
      <c r="H514" t="s">
        <v>23</v>
      </c>
      <c r="I514">
        <v>0.1</v>
      </c>
      <c r="J514">
        <v>1</v>
      </c>
      <c r="K514" t="s">
        <v>21</v>
      </c>
      <c r="L514">
        <v>0.72</v>
      </c>
      <c r="M514">
        <v>4.9000000000000004</v>
      </c>
      <c r="N514">
        <v>0.71179000000000003</v>
      </c>
      <c r="O514">
        <v>4.8616999999999999</v>
      </c>
    </row>
    <row r="515" spans="2:15" x14ac:dyDescent="0.25">
      <c r="B515" t="s">
        <v>635</v>
      </c>
      <c r="C515" t="s">
        <v>103</v>
      </c>
      <c r="D515">
        <v>3</v>
      </c>
      <c r="E515">
        <v>11</v>
      </c>
      <c r="F515">
        <v>1E-3</v>
      </c>
      <c r="G515" t="s">
        <v>24</v>
      </c>
      <c r="H515" t="s">
        <v>23</v>
      </c>
      <c r="I515">
        <v>0.1</v>
      </c>
      <c r="J515">
        <v>1</v>
      </c>
      <c r="K515" t="s">
        <v>21</v>
      </c>
      <c r="L515">
        <v>0.74790999999999996</v>
      </c>
      <c r="M515">
        <v>4.8524000000000003</v>
      </c>
      <c r="N515">
        <v>0.74717999999999996</v>
      </c>
      <c r="O515">
        <v>4.8524000000000003</v>
      </c>
    </row>
    <row r="516" spans="2:15" x14ac:dyDescent="0.25">
      <c r="B516" t="s">
        <v>636</v>
      </c>
      <c r="C516" t="s">
        <v>103</v>
      </c>
      <c r="D516">
        <v>3</v>
      </c>
      <c r="E516">
        <v>11</v>
      </c>
      <c r="F516">
        <v>0.01</v>
      </c>
      <c r="G516" t="s">
        <v>24</v>
      </c>
      <c r="H516" t="s">
        <v>23</v>
      </c>
      <c r="I516">
        <v>0.1</v>
      </c>
      <c r="J516">
        <v>1</v>
      </c>
      <c r="K516" t="s">
        <v>21</v>
      </c>
      <c r="L516">
        <v>3.6609000000000003</v>
      </c>
      <c r="M516">
        <v>4.1627000000000001</v>
      </c>
      <c r="N516">
        <v>3.6587000000000001</v>
      </c>
      <c r="O516">
        <v>4.1624999999999996</v>
      </c>
    </row>
    <row r="517" spans="2:15" x14ac:dyDescent="0.25">
      <c r="B517" t="s">
        <v>637</v>
      </c>
      <c r="C517" t="s">
        <v>103</v>
      </c>
      <c r="D517">
        <v>3</v>
      </c>
      <c r="E517">
        <v>11</v>
      </c>
      <c r="F517">
        <v>0.1</v>
      </c>
      <c r="G517" t="s">
        <v>24</v>
      </c>
      <c r="H517" t="s">
        <v>23</v>
      </c>
      <c r="I517">
        <v>0.1</v>
      </c>
      <c r="J517">
        <v>1</v>
      </c>
      <c r="K517" t="s">
        <v>21</v>
      </c>
      <c r="L517">
        <v>57.346999999999994</v>
      </c>
      <c r="M517">
        <v>0.85580000000000001</v>
      </c>
      <c r="N517">
        <v>57.345999999999997</v>
      </c>
      <c r="O517">
        <v>0.85494999999999999</v>
      </c>
    </row>
    <row r="518" spans="2:15" x14ac:dyDescent="0.25">
      <c r="B518" t="s">
        <v>638</v>
      </c>
      <c r="C518" t="s">
        <v>103</v>
      </c>
      <c r="D518">
        <v>3</v>
      </c>
      <c r="E518">
        <v>11</v>
      </c>
      <c r="F518">
        <v>1</v>
      </c>
      <c r="G518" t="s">
        <v>24</v>
      </c>
      <c r="H518" t="s">
        <v>23</v>
      </c>
      <c r="I518">
        <v>0.1</v>
      </c>
      <c r="J518">
        <v>1</v>
      </c>
      <c r="K518" t="s">
        <v>21</v>
      </c>
      <c r="L518">
        <v>579.92999999999995</v>
      </c>
      <c r="M518">
        <v>8.7455000000000005E-2</v>
      </c>
      <c r="N518">
        <v>579.92999999999995</v>
      </c>
      <c r="O518">
        <v>8.7097999999999995E-2</v>
      </c>
    </row>
    <row r="519" spans="2:15" x14ac:dyDescent="0.25">
      <c r="B519" t="s">
        <v>639</v>
      </c>
      <c r="C519" t="s">
        <v>103</v>
      </c>
      <c r="D519">
        <v>3</v>
      </c>
      <c r="E519">
        <v>11</v>
      </c>
      <c r="F519">
        <v>1E-4</v>
      </c>
      <c r="G519" t="s">
        <v>24</v>
      </c>
      <c r="H519" t="s">
        <v>23</v>
      </c>
      <c r="I519">
        <v>1</v>
      </c>
      <c r="J519">
        <v>5</v>
      </c>
      <c r="K519" t="s">
        <v>21</v>
      </c>
      <c r="L519">
        <v>2.4</v>
      </c>
      <c r="M519">
        <v>35</v>
      </c>
      <c r="N519">
        <v>2.3096000000000001</v>
      </c>
      <c r="O519">
        <v>34.640999999999998</v>
      </c>
    </row>
    <row r="520" spans="2:15" x14ac:dyDescent="0.25">
      <c r="B520" t="s">
        <v>640</v>
      </c>
      <c r="C520" t="s">
        <v>103</v>
      </c>
      <c r="D520">
        <v>3</v>
      </c>
      <c r="E520">
        <v>11</v>
      </c>
      <c r="F520">
        <v>1E-3</v>
      </c>
      <c r="G520" t="s">
        <v>24</v>
      </c>
      <c r="H520" t="s">
        <v>23</v>
      </c>
      <c r="I520">
        <v>1</v>
      </c>
      <c r="J520">
        <v>5</v>
      </c>
      <c r="K520" t="s">
        <v>21</v>
      </c>
      <c r="L520">
        <v>2.4</v>
      </c>
      <c r="M520">
        <v>34.640999999999998</v>
      </c>
      <c r="N520">
        <v>2.3111000000000002</v>
      </c>
      <c r="O520">
        <v>34.640999999999998</v>
      </c>
    </row>
    <row r="521" spans="2:15" x14ac:dyDescent="0.25">
      <c r="B521" t="s">
        <v>641</v>
      </c>
      <c r="C521" t="s">
        <v>103</v>
      </c>
      <c r="D521">
        <v>3</v>
      </c>
      <c r="E521">
        <v>11</v>
      </c>
      <c r="F521">
        <v>0.01</v>
      </c>
      <c r="G521" t="s">
        <v>24</v>
      </c>
      <c r="H521" t="s">
        <v>23</v>
      </c>
      <c r="I521">
        <v>1</v>
      </c>
      <c r="J521">
        <v>5</v>
      </c>
      <c r="K521" t="s">
        <v>21</v>
      </c>
      <c r="L521">
        <v>2.5151000000000003</v>
      </c>
      <c r="M521">
        <v>34.627000000000002</v>
      </c>
      <c r="N521">
        <v>2.5097</v>
      </c>
      <c r="O521">
        <v>34.627000000000002</v>
      </c>
    </row>
    <row r="522" spans="2:15" x14ac:dyDescent="0.25">
      <c r="B522" t="s">
        <v>642</v>
      </c>
      <c r="C522" t="s">
        <v>103</v>
      </c>
      <c r="D522">
        <v>3</v>
      </c>
      <c r="E522">
        <v>11</v>
      </c>
      <c r="F522">
        <v>0.1</v>
      </c>
      <c r="G522" t="s">
        <v>24</v>
      </c>
      <c r="H522" t="s">
        <v>23</v>
      </c>
      <c r="I522">
        <v>1</v>
      </c>
      <c r="J522">
        <v>5</v>
      </c>
      <c r="K522" t="s">
        <v>21</v>
      </c>
      <c r="L522">
        <v>21.042000000000002</v>
      </c>
      <c r="M522">
        <v>33.335999999999999</v>
      </c>
      <c r="N522">
        <v>21.028000000000002</v>
      </c>
      <c r="O522">
        <v>33.335999999999999</v>
      </c>
    </row>
    <row r="523" spans="2:15" x14ac:dyDescent="0.25">
      <c r="B523" t="s">
        <v>643</v>
      </c>
      <c r="C523" t="s">
        <v>103</v>
      </c>
      <c r="D523">
        <v>3</v>
      </c>
      <c r="E523">
        <v>11</v>
      </c>
      <c r="F523">
        <v>1</v>
      </c>
      <c r="G523" t="s">
        <v>24</v>
      </c>
      <c r="H523" t="s">
        <v>23</v>
      </c>
      <c r="I523">
        <v>1</v>
      </c>
      <c r="J523">
        <v>5</v>
      </c>
      <c r="K523" t="s">
        <v>21</v>
      </c>
      <c r="L523">
        <v>550.05999999999995</v>
      </c>
      <c r="M523">
        <v>13.201000000000001</v>
      </c>
      <c r="N523">
        <v>550.04999999999995</v>
      </c>
      <c r="O523">
        <v>13.2</v>
      </c>
    </row>
    <row r="524" spans="2:15" x14ac:dyDescent="0.25">
      <c r="B524" t="s">
        <v>644</v>
      </c>
      <c r="C524" t="s">
        <v>103</v>
      </c>
      <c r="D524">
        <v>11</v>
      </c>
      <c r="E524">
        <v>20.5</v>
      </c>
      <c r="F524">
        <v>1E-4</v>
      </c>
      <c r="G524" t="s">
        <v>24</v>
      </c>
      <c r="H524" t="s">
        <v>23</v>
      </c>
      <c r="I524">
        <v>4.4999999999999998E-2</v>
      </c>
      <c r="J524">
        <v>0.1</v>
      </c>
      <c r="K524" t="s">
        <v>21</v>
      </c>
      <c r="L524">
        <v>5.8</v>
      </c>
      <c r="M524">
        <v>1.4</v>
      </c>
      <c r="N524">
        <v>5.7744</v>
      </c>
      <c r="O524">
        <v>1.3855999999999999</v>
      </c>
    </row>
    <row r="525" spans="2:15" x14ac:dyDescent="0.25">
      <c r="B525" t="s">
        <v>645</v>
      </c>
      <c r="C525" t="s">
        <v>103</v>
      </c>
      <c r="D525">
        <v>11</v>
      </c>
      <c r="E525">
        <v>20.5</v>
      </c>
      <c r="F525">
        <v>1E-3</v>
      </c>
      <c r="G525" t="s">
        <v>24</v>
      </c>
      <c r="H525" t="s">
        <v>23</v>
      </c>
      <c r="I525">
        <v>4.4999999999999998E-2</v>
      </c>
      <c r="J525">
        <v>0.1</v>
      </c>
      <c r="K525" t="s">
        <v>21</v>
      </c>
      <c r="L525">
        <v>5.8</v>
      </c>
      <c r="M525">
        <v>1.3857999999999999</v>
      </c>
      <c r="N525">
        <v>5.7854999999999999</v>
      </c>
      <c r="O525">
        <v>1.3853</v>
      </c>
    </row>
    <row r="526" spans="2:15" x14ac:dyDescent="0.25">
      <c r="B526" t="s">
        <v>646</v>
      </c>
      <c r="C526" t="s">
        <v>103</v>
      </c>
      <c r="D526">
        <v>11</v>
      </c>
      <c r="E526">
        <v>20.5</v>
      </c>
      <c r="F526">
        <v>0.01</v>
      </c>
      <c r="G526" t="s">
        <v>24</v>
      </c>
      <c r="H526" t="s">
        <v>23</v>
      </c>
      <c r="I526">
        <v>4.4999999999999998E-2</v>
      </c>
      <c r="J526">
        <v>0.1</v>
      </c>
      <c r="K526" t="s">
        <v>21</v>
      </c>
      <c r="L526">
        <v>6.9250999999999996</v>
      </c>
      <c r="M526">
        <v>1.3563000000000001</v>
      </c>
      <c r="N526">
        <v>6.9028999999999998</v>
      </c>
      <c r="O526">
        <v>1.3544</v>
      </c>
    </row>
    <row r="527" spans="2:15" x14ac:dyDescent="0.25">
      <c r="B527" t="s">
        <v>647</v>
      </c>
      <c r="C527" t="s">
        <v>103</v>
      </c>
      <c r="D527">
        <v>11</v>
      </c>
      <c r="E527">
        <v>20.5</v>
      </c>
      <c r="F527">
        <v>0.1</v>
      </c>
      <c r="G527" t="s">
        <v>24</v>
      </c>
      <c r="H527" t="s">
        <v>23</v>
      </c>
      <c r="I527">
        <v>4.4999999999999998E-2</v>
      </c>
      <c r="J527">
        <v>0.1</v>
      </c>
      <c r="K527" t="s">
        <v>21</v>
      </c>
      <c r="L527">
        <v>55.153999999999996</v>
      </c>
      <c r="M527">
        <v>0.59967999999999999</v>
      </c>
      <c r="N527">
        <v>55.168999999999997</v>
      </c>
      <c r="O527">
        <v>0.59282000000000001</v>
      </c>
    </row>
    <row r="528" spans="2:15" x14ac:dyDescent="0.25">
      <c r="B528" t="s">
        <v>648</v>
      </c>
      <c r="C528" t="s">
        <v>103</v>
      </c>
      <c r="D528">
        <v>11</v>
      </c>
      <c r="E528">
        <v>20.5</v>
      </c>
      <c r="F528">
        <v>1</v>
      </c>
      <c r="G528" t="s">
        <v>24</v>
      </c>
      <c r="H528" t="s">
        <v>23</v>
      </c>
      <c r="I528">
        <v>4.4999999999999998E-2</v>
      </c>
      <c r="J528">
        <v>0.1</v>
      </c>
      <c r="K528" t="s">
        <v>21</v>
      </c>
      <c r="L528">
        <v>579.65</v>
      </c>
      <c r="M528">
        <v>6.9282999999999997E-2</v>
      </c>
      <c r="N528">
        <v>579.66</v>
      </c>
      <c r="O528">
        <v>6.5852999999999995E-2</v>
      </c>
    </row>
    <row r="529" spans="2:20" x14ac:dyDescent="0.25">
      <c r="B529" t="s">
        <v>649</v>
      </c>
      <c r="C529" t="s">
        <v>103</v>
      </c>
      <c r="D529">
        <v>11</v>
      </c>
      <c r="E529">
        <v>20.5</v>
      </c>
      <c r="F529">
        <v>1E-4</v>
      </c>
      <c r="G529" t="s">
        <v>24</v>
      </c>
      <c r="H529" t="s">
        <v>23</v>
      </c>
      <c r="I529">
        <v>0.1</v>
      </c>
      <c r="J529">
        <v>1</v>
      </c>
      <c r="K529" t="s">
        <v>21</v>
      </c>
      <c r="L529">
        <v>6.5</v>
      </c>
      <c r="M529">
        <v>1.7</v>
      </c>
      <c r="N529">
        <v>5.7746000000000004</v>
      </c>
      <c r="O529">
        <v>1.732</v>
      </c>
    </row>
    <row r="530" spans="2:20" x14ac:dyDescent="0.25">
      <c r="B530" t="s">
        <v>650</v>
      </c>
      <c r="C530" t="s">
        <v>103</v>
      </c>
      <c r="D530">
        <v>11</v>
      </c>
      <c r="E530">
        <v>20.5</v>
      </c>
      <c r="F530">
        <v>1E-3</v>
      </c>
      <c r="G530" t="s">
        <v>24</v>
      </c>
      <c r="H530" t="s">
        <v>23</v>
      </c>
      <c r="I530">
        <v>0.1</v>
      </c>
      <c r="J530">
        <v>1</v>
      </c>
      <c r="K530" t="s">
        <v>21</v>
      </c>
      <c r="L530">
        <v>6.5</v>
      </c>
      <c r="M530">
        <v>1.7321</v>
      </c>
      <c r="N530">
        <v>5.7831999999999999</v>
      </c>
      <c r="O530">
        <v>1.7318</v>
      </c>
    </row>
    <row r="531" spans="2:20" x14ac:dyDescent="0.25">
      <c r="B531" t="s">
        <v>651</v>
      </c>
      <c r="C531" t="s">
        <v>103</v>
      </c>
      <c r="D531">
        <v>11</v>
      </c>
      <c r="E531">
        <v>20.5</v>
      </c>
      <c r="F531">
        <v>0.01</v>
      </c>
      <c r="G531" t="s">
        <v>24</v>
      </c>
      <c r="H531" t="s">
        <v>23</v>
      </c>
      <c r="I531">
        <v>0.1</v>
      </c>
      <c r="J531">
        <v>1</v>
      </c>
      <c r="K531" t="s">
        <v>21</v>
      </c>
      <c r="L531">
        <v>6.7679999999999998</v>
      </c>
      <c r="M531">
        <v>1.7058</v>
      </c>
      <c r="N531">
        <v>6.7462999999999997</v>
      </c>
      <c r="O531">
        <v>1.7043999999999999</v>
      </c>
    </row>
    <row r="532" spans="2:20" x14ac:dyDescent="0.25">
      <c r="B532" t="s">
        <v>652</v>
      </c>
      <c r="C532" t="s">
        <v>103</v>
      </c>
      <c r="D532">
        <v>11</v>
      </c>
      <c r="E532">
        <v>20.5</v>
      </c>
      <c r="F532">
        <v>0.1</v>
      </c>
      <c r="G532" t="s">
        <v>24</v>
      </c>
      <c r="H532" t="s">
        <v>23</v>
      </c>
      <c r="I532">
        <v>0.1</v>
      </c>
      <c r="J532">
        <v>1</v>
      </c>
      <c r="K532" t="s">
        <v>21</v>
      </c>
      <c r="L532">
        <v>53.701000000000001</v>
      </c>
      <c r="M532">
        <v>0.85897999999999997</v>
      </c>
      <c r="N532">
        <v>53.71</v>
      </c>
      <c r="O532">
        <v>0.85270000000000001</v>
      </c>
    </row>
    <row r="533" spans="2:20" x14ac:dyDescent="0.25">
      <c r="B533" t="s">
        <v>653</v>
      </c>
      <c r="C533" t="s">
        <v>103</v>
      </c>
      <c r="D533">
        <v>11</v>
      </c>
      <c r="E533">
        <v>20.5</v>
      </c>
      <c r="F533">
        <v>1</v>
      </c>
      <c r="G533" t="s">
        <v>24</v>
      </c>
      <c r="H533" t="s">
        <v>23</v>
      </c>
      <c r="I533">
        <v>0.1</v>
      </c>
      <c r="J533">
        <v>1</v>
      </c>
      <c r="K533" t="s">
        <v>21</v>
      </c>
      <c r="L533">
        <v>579.43999999999994</v>
      </c>
      <c r="M533">
        <v>0.10196</v>
      </c>
      <c r="N533">
        <v>579.45000000000005</v>
      </c>
      <c r="O533">
        <v>9.8538000000000001E-2</v>
      </c>
    </row>
    <row r="534" spans="2:20" x14ac:dyDescent="0.25">
      <c r="B534" t="s">
        <v>654</v>
      </c>
      <c r="C534" t="s">
        <v>103</v>
      </c>
      <c r="D534">
        <v>11</v>
      </c>
      <c r="E534">
        <v>20.5</v>
      </c>
      <c r="F534">
        <v>1E-4</v>
      </c>
      <c r="G534" t="s">
        <v>24</v>
      </c>
      <c r="H534" t="s">
        <v>23</v>
      </c>
      <c r="I534">
        <v>1</v>
      </c>
      <c r="J534">
        <v>5</v>
      </c>
      <c r="K534" t="s">
        <v>21</v>
      </c>
      <c r="L534">
        <v>6.5</v>
      </c>
      <c r="M534">
        <v>1.7</v>
      </c>
      <c r="N534">
        <v>5.7746000000000004</v>
      </c>
      <c r="O534">
        <v>1.732</v>
      </c>
    </row>
    <row r="535" spans="2:20" x14ac:dyDescent="0.25">
      <c r="B535" t="s">
        <v>655</v>
      </c>
      <c r="C535" t="s">
        <v>103</v>
      </c>
      <c r="D535">
        <v>11</v>
      </c>
      <c r="E535">
        <v>20.5</v>
      </c>
      <c r="F535">
        <v>1E-3</v>
      </c>
      <c r="G535" t="s">
        <v>24</v>
      </c>
      <c r="H535" t="s">
        <v>23</v>
      </c>
      <c r="I535">
        <v>1</v>
      </c>
      <c r="J535">
        <v>5</v>
      </c>
      <c r="K535" t="s">
        <v>21</v>
      </c>
      <c r="L535">
        <v>6.5</v>
      </c>
      <c r="M535">
        <v>1.7321</v>
      </c>
      <c r="N535">
        <v>5.7831999999999999</v>
      </c>
      <c r="O535">
        <v>1.7318</v>
      </c>
    </row>
    <row r="536" spans="2:20" x14ac:dyDescent="0.25">
      <c r="B536" t="s">
        <v>656</v>
      </c>
      <c r="C536" t="s">
        <v>103</v>
      </c>
      <c r="D536">
        <v>11</v>
      </c>
      <c r="E536">
        <v>20.5</v>
      </c>
      <c r="F536">
        <v>0.01</v>
      </c>
      <c r="G536" t="s">
        <v>24</v>
      </c>
      <c r="H536" t="s">
        <v>23</v>
      </c>
      <c r="I536">
        <v>1</v>
      </c>
      <c r="J536">
        <v>5</v>
      </c>
      <c r="K536" t="s">
        <v>21</v>
      </c>
      <c r="L536">
        <v>6.7679999999999998</v>
      </c>
      <c r="M536">
        <v>1.7058</v>
      </c>
      <c r="N536">
        <v>6.7462999999999997</v>
      </c>
      <c r="O536">
        <v>1.7043999999999999</v>
      </c>
    </row>
    <row r="537" spans="2:20" x14ac:dyDescent="0.25">
      <c r="B537" t="s">
        <v>657</v>
      </c>
      <c r="C537" t="s">
        <v>103</v>
      </c>
      <c r="D537">
        <v>11</v>
      </c>
      <c r="E537">
        <v>20.5</v>
      </c>
      <c r="F537">
        <v>0.1</v>
      </c>
      <c r="G537" t="s">
        <v>24</v>
      </c>
      <c r="H537" t="s">
        <v>23</v>
      </c>
      <c r="I537">
        <v>1</v>
      </c>
      <c r="J537">
        <v>5</v>
      </c>
      <c r="K537" t="s">
        <v>21</v>
      </c>
      <c r="L537">
        <v>53.701000000000001</v>
      </c>
      <c r="M537">
        <v>0.85897999999999997</v>
      </c>
      <c r="N537">
        <v>53.71</v>
      </c>
      <c r="O537">
        <v>0.85270000000000001</v>
      </c>
    </row>
    <row r="538" spans="2:20" x14ac:dyDescent="0.25">
      <c r="B538" t="s">
        <v>658</v>
      </c>
      <c r="C538" t="s">
        <v>103</v>
      </c>
      <c r="D538">
        <v>11</v>
      </c>
      <c r="E538">
        <v>20.5</v>
      </c>
      <c r="F538">
        <v>1</v>
      </c>
      <c r="G538" t="s">
        <v>24</v>
      </c>
      <c r="H538" t="s">
        <v>23</v>
      </c>
      <c r="I538">
        <v>1</v>
      </c>
      <c r="J538">
        <v>5</v>
      </c>
      <c r="K538" t="s">
        <v>21</v>
      </c>
      <c r="L538">
        <v>579.43999999999994</v>
      </c>
      <c r="M538">
        <v>0.10196</v>
      </c>
      <c r="N538">
        <v>579.45000000000005</v>
      </c>
      <c r="O538">
        <v>9.8538000000000001E-2</v>
      </c>
    </row>
    <row r="539" spans="2:20" x14ac:dyDescent="0.25">
      <c r="B539" t="str">
        <f>CONCATENATE(C539,F539,D539,I539)</f>
        <v>ACA 10 turn0.000110.01</v>
      </c>
      <c r="C539" t="s">
        <v>140</v>
      </c>
      <c r="D539">
        <v>1</v>
      </c>
      <c r="E539">
        <v>11</v>
      </c>
      <c r="F539">
        <v>1E-4</v>
      </c>
      <c r="G539" t="s">
        <v>24</v>
      </c>
      <c r="H539" t="s">
        <v>23</v>
      </c>
      <c r="I539">
        <v>0.01</v>
      </c>
      <c r="J539">
        <v>4.4999999999999998E-2</v>
      </c>
      <c r="K539" t="s">
        <v>21</v>
      </c>
      <c r="L539">
        <v>3.6</v>
      </c>
      <c r="M539">
        <v>2.2999999999999998</v>
      </c>
      <c r="N539">
        <v>0.51063999999999998</v>
      </c>
      <c r="O539">
        <v>1.9785999999999999</v>
      </c>
    </row>
    <row r="540" spans="2:20" x14ac:dyDescent="0.25">
      <c r="B540" t="str">
        <f>CONCATENATE(C540,F540,D540,I540)</f>
        <v>ACA 10 turn0.00110.01</v>
      </c>
      <c r="C540" t="s">
        <v>140</v>
      </c>
      <c r="D540">
        <v>1</v>
      </c>
      <c r="E540">
        <v>11</v>
      </c>
      <c r="F540">
        <v>1E-3</v>
      </c>
      <c r="G540" t="s">
        <v>24</v>
      </c>
      <c r="H540" t="s">
        <v>23</v>
      </c>
      <c r="I540">
        <v>0.01</v>
      </c>
      <c r="J540">
        <v>4.4999999999999998E-2</v>
      </c>
      <c r="K540" t="s">
        <v>21</v>
      </c>
      <c r="L540">
        <v>4.0308999999999999</v>
      </c>
      <c r="M540">
        <v>2.2608000000000001</v>
      </c>
      <c r="N540">
        <v>4.6122999999999994</v>
      </c>
      <c r="O540">
        <v>1.6726000000000001</v>
      </c>
      <c r="T540" s="141" t="s">
        <v>92</v>
      </c>
    </row>
    <row r="541" spans="2:20" x14ac:dyDescent="0.25">
      <c r="B541" t="str">
        <f t="shared" ref="B541:B604" si="0">CONCATENATE(C541,F541,D541,I541)</f>
        <v>ACA 10 turn0.0110.01</v>
      </c>
      <c r="C541" t="s">
        <v>140</v>
      </c>
      <c r="D541">
        <v>1</v>
      </c>
      <c r="E541">
        <v>11</v>
      </c>
      <c r="F541">
        <v>0.01</v>
      </c>
      <c r="G541" t="s">
        <v>24</v>
      </c>
      <c r="H541" t="s">
        <v>23</v>
      </c>
      <c r="I541">
        <v>0.01</v>
      </c>
      <c r="J541">
        <v>4.4999999999999998E-2</v>
      </c>
      <c r="K541" t="s">
        <v>21</v>
      </c>
      <c r="L541">
        <v>57.644999999999996</v>
      </c>
      <c r="M541">
        <v>0.40888000000000002</v>
      </c>
      <c r="N541">
        <v>57.643000000000001</v>
      </c>
      <c r="O541">
        <v>0.40772000000000003</v>
      </c>
    </row>
    <row r="542" spans="2:20" x14ac:dyDescent="0.25">
      <c r="B542" t="str">
        <f t="shared" si="0"/>
        <v>ACA 10 turn0.110.01</v>
      </c>
      <c r="C542" t="s">
        <v>140</v>
      </c>
      <c r="D542">
        <v>1</v>
      </c>
      <c r="E542">
        <v>11</v>
      </c>
      <c r="F542">
        <v>0.1</v>
      </c>
      <c r="G542" t="s">
        <v>24</v>
      </c>
      <c r="H542" t="s">
        <v>23</v>
      </c>
      <c r="I542">
        <v>0.01</v>
      </c>
      <c r="J542">
        <v>4.4999999999999998E-2</v>
      </c>
      <c r="K542" t="s">
        <v>21</v>
      </c>
      <c r="L542">
        <v>579.96</v>
      </c>
      <c r="M542">
        <v>4.2733E-2</v>
      </c>
      <c r="N542">
        <v>579.96</v>
      </c>
      <c r="O542">
        <v>4.2224999999999999E-2</v>
      </c>
    </row>
    <row r="543" spans="2:20" x14ac:dyDescent="0.25">
      <c r="B543" t="str">
        <f t="shared" si="0"/>
        <v>ACA 10 turn110.01</v>
      </c>
      <c r="C543" t="s">
        <v>140</v>
      </c>
      <c r="D543">
        <v>1</v>
      </c>
      <c r="E543">
        <v>11</v>
      </c>
      <c r="F543">
        <v>1</v>
      </c>
      <c r="G543" t="s">
        <v>24</v>
      </c>
      <c r="H543" t="s">
        <v>23</v>
      </c>
      <c r="I543">
        <v>0.01</v>
      </c>
      <c r="J543">
        <v>4.4999999999999998E-2</v>
      </c>
      <c r="K543" t="s">
        <v>21</v>
      </c>
      <c r="L543">
        <v>5800</v>
      </c>
      <c r="M543">
        <v>4.4275E-3</v>
      </c>
      <c r="N543">
        <v>5800</v>
      </c>
      <c r="O543">
        <v>4.2240000000000003E-3</v>
      </c>
    </row>
    <row r="544" spans="2:20" x14ac:dyDescent="0.25">
      <c r="B544" t="str">
        <f t="shared" si="0"/>
        <v>ACA 10 turn1010.01</v>
      </c>
      <c r="C544" t="s">
        <v>140</v>
      </c>
      <c r="D544">
        <v>1</v>
      </c>
      <c r="E544">
        <v>11</v>
      </c>
      <c r="F544">
        <v>10</v>
      </c>
      <c r="G544" t="s">
        <v>24</v>
      </c>
      <c r="H544" t="s">
        <v>23</v>
      </c>
      <c r="I544">
        <v>0.01</v>
      </c>
      <c r="J544">
        <v>4.4999999999999998E-2</v>
      </c>
      <c r="K544" t="s">
        <v>21</v>
      </c>
      <c r="L544">
        <v>58000</v>
      </c>
      <c r="M544">
        <v>5.0379000000000005E-4</v>
      </c>
      <c r="N544">
        <v>58000</v>
      </c>
      <c r="O544">
        <v>4.2240000000000002E-4</v>
      </c>
    </row>
    <row r="545" spans="2:15" x14ac:dyDescent="0.25">
      <c r="B545" t="str">
        <f t="shared" si="0"/>
        <v>ACA 10 turn0.00110.045</v>
      </c>
      <c r="C545" t="s">
        <v>140</v>
      </c>
      <c r="D545">
        <v>1</v>
      </c>
      <c r="E545">
        <v>11</v>
      </c>
      <c r="F545">
        <v>1E-3</v>
      </c>
      <c r="G545" t="s">
        <v>24</v>
      </c>
      <c r="H545" t="s">
        <v>23</v>
      </c>
      <c r="I545">
        <v>4.4999999999999998E-2</v>
      </c>
      <c r="J545">
        <v>1</v>
      </c>
      <c r="K545" t="s">
        <v>21</v>
      </c>
      <c r="L545">
        <v>0.45</v>
      </c>
      <c r="M545">
        <v>2</v>
      </c>
      <c r="N545">
        <v>0.44338</v>
      </c>
      <c r="O545">
        <v>1.9670000000000001</v>
      </c>
    </row>
    <row r="546" spans="2:15" x14ac:dyDescent="0.25">
      <c r="B546" t="str">
        <f t="shared" si="0"/>
        <v>ACA 10 turn0.0110.045</v>
      </c>
      <c r="C546" t="s">
        <v>140</v>
      </c>
      <c r="D546">
        <v>1</v>
      </c>
      <c r="E546">
        <v>11</v>
      </c>
      <c r="F546">
        <v>0.01</v>
      </c>
      <c r="G546" t="s">
        <v>24</v>
      </c>
      <c r="H546" t="s">
        <v>23</v>
      </c>
      <c r="I546">
        <v>4.4999999999999998E-2</v>
      </c>
      <c r="J546">
        <v>1</v>
      </c>
      <c r="K546" t="s">
        <v>21</v>
      </c>
      <c r="L546">
        <v>4.5987999999999998</v>
      </c>
      <c r="M546">
        <v>1.6572</v>
      </c>
      <c r="N546">
        <v>4.5972999999999997</v>
      </c>
      <c r="O546">
        <v>1.6568000000000001</v>
      </c>
    </row>
    <row r="547" spans="2:15" x14ac:dyDescent="0.25">
      <c r="B547" t="str">
        <f t="shared" si="0"/>
        <v>ACA 10 turn0.110.045</v>
      </c>
      <c r="C547" t="s">
        <v>140</v>
      </c>
      <c r="D547">
        <v>1</v>
      </c>
      <c r="E547">
        <v>11</v>
      </c>
      <c r="F547">
        <v>0.1</v>
      </c>
      <c r="G547" t="s">
        <v>24</v>
      </c>
      <c r="H547" t="s">
        <v>23</v>
      </c>
      <c r="I547">
        <v>4.4999999999999998E-2</v>
      </c>
      <c r="J547">
        <v>1</v>
      </c>
      <c r="K547" t="s">
        <v>21</v>
      </c>
      <c r="L547">
        <v>57.646000000000001</v>
      </c>
      <c r="M547">
        <v>0.40189000000000002</v>
      </c>
      <c r="N547">
        <v>57.646000000000001</v>
      </c>
      <c r="O547">
        <v>0.40110000000000001</v>
      </c>
    </row>
    <row r="548" spans="2:15" x14ac:dyDescent="0.25">
      <c r="B548" t="str">
        <f t="shared" si="0"/>
        <v>ACA 10 turn110.045</v>
      </c>
      <c r="C548" t="s">
        <v>140</v>
      </c>
      <c r="D548">
        <v>1</v>
      </c>
      <c r="E548">
        <v>11</v>
      </c>
      <c r="F548">
        <v>1</v>
      </c>
      <c r="G548" t="s">
        <v>24</v>
      </c>
      <c r="H548" t="s">
        <v>23</v>
      </c>
      <c r="I548">
        <v>4.4999999999999998E-2</v>
      </c>
      <c r="J548">
        <v>1</v>
      </c>
      <c r="K548" t="s">
        <v>21</v>
      </c>
      <c r="L548">
        <v>579.96</v>
      </c>
      <c r="M548">
        <v>4.1856999999999998E-2</v>
      </c>
      <c r="N548">
        <v>579.96</v>
      </c>
      <c r="O548">
        <v>4.1514000000000002E-2</v>
      </c>
    </row>
    <row r="549" spans="2:15" x14ac:dyDescent="0.25">
      <c r="B549" t="str">
        <f t="shared" si="0"/>
        <v>ACA 10 turn1010.045</v>
      </c>
      <c r="C549" t="s">
        <v>140</v>
      </c>
      <c r="D549">
        <v>1</v>
      </c>
      <c r="E549">
        <v>11</v>
      </c>
      <c r="F549">
        <v>10</v>
      </c>
      <c r="G549" t="s">
        <v>24</v>
      </c>
      <c r="H549" t="s">
        <v>23</v>
      </c>
      <c r="I549">
        <v>4.4999999999999998E-2</v>
      </c>
      <c r="J549">
        <v>1</v>
      </c>
      <c r="K549" t="s">
        <v>21</v>
      </c>
      <c r="L549">
        <v>5800</v>
      </c>
      <c r="M549">
        <v>4.2902000000000001E-3</v>
      </c>
      <c r="N549">
        <v>5800</v>
      </c>
      <c r="O549">
        <v>4.1529000000000002E-3</v>
      </c>
    </row>
    <row r="550" spans="2:15" x14ac:dyDescent="0.25">
      <c r="B550" t="str">
        <f t="shared" si="0"/>
        <v>ACA 10 turn0.00111</v>
      </c>
      <c r="C550" t="s">
        <v>140</v>
      </c>
      <c r="D550">
        <v>1</v>
      </c>
      <c r="E550">
        <v>11</v>
      </c>
      <c r="F550">
        <v>1E-3</v>
      </c>
      <c r="G550" t="s">
        <v>24</v>
      </c>
      <c r="H550" t="s">
        <v>23</v>
      </c>
      <c r="I550">
        <v>1</v>
      </c>
      <c r="J550">
        <v>5</v>
      </c>
      <c r="K550" t="s">
        <v>21</v>
      </c>
      <c r="L550">
        <v>11</v>
      </c>
      <c r="M550">
        <v>1.7</v>
      </c>
      <c r="N550">
        <v>10.739000000000001</v>
      </c>
      <c r="O550">
        <v>1.6769000000000001</v>
      </c>
    </row>
    <row r="551" spans="2:15" x14ac:dyDescent="0.25">
      <c r="B551" t="str">
        <f t="shared" si="0"/>
        <v>ACA 10 turn0.0111</v>
      </c>
      <c r="C551" t="s">
        <v>140</v>
      </c>
      <c r="D551">
        <v>1</v>
      </c>
      <c r="E551">
        <v>11</v>
      </c>
      <c r="F551">
        <v>0.01</v>
      </c>
      <c r="G551" t="s">
        <v>24</v>
      </c>
      <c r="H551" t="s">
        <v>23</v>
      </c>
      <c r="I551">
        <v>1</v>
      </c>
      <c r="J551">
        <v>5</v>
      </c>
      <c r="K551" t="s">
        <v>21</v>
      </c>
      <c r="L551">
        <v>12.102</v>
      </c>
      <c r="M551">
        <v>1.6065</v>
      </c>
      <c r="N551">
        <v>12.087</v>
      </c>
      <c r="O551">
        <v>1.6057999999999999</v>
      </c>
    </row>
    <row r="552" spans="2:15" x14ac:dyDescent="0.25">
      <c r="B552" t="str">
        <f t="shared" si="0"/>
        <v>ACA 10 turn0.111</v>
      </c>
      <c r="C552" t="s">
        <v>140</v>
      </c>
      <c r="D552">
        <v>1</v>
      </c>
      <c r="E552">
        <v>11</v>
      </c>
      <c r="F552">
        <v>0.1</v>
      </c>
      <c r="G552" t="s">
        <v>24</v>
      </c>
      <c r="H552" t="s">
        <v>23</v>
      </c>
      <c r="I552">
        <v>1</v>
      </c>
      <c r="J552">
        <v>5</v>
      </c>
      <c r="K552" t="s">
        <v>21</v>
      </c>
      <c r="L552">
        <v>58.762</v>
      </c>
      <c r="M552">
        <v>0.56420999999999999</v>
      </c>
      <c r="N552">
        <v>58.75</v>
      </c>
      <c r="O552">
        <v>0.56150999999999995</v>
      </c>
    </row>
    <row r="553" spans="2:15" x14ac:dyDescent="0.25">
      <c r="B553" t="str">
        <f t="shared" si="0"/>
        <v>ACA 10 turn111</v>
      </c>
      <c r="C553" t="s">
        <v>140</v>
      </c>
      <c r="D553">
        <v>1</v>
      </c>
      <c r="E553">
        <v>11</v>
      </c>
      <c r="F553">
        <v>1</v>
      </c>
      <c r="G553" t="s">
        <v>24</v>
      </c>
      <c r="H553" t="s">
        <v>23</v>
      </c>
      <c r="I553">
        <v>1</v>
      </c>
      <c r="J553">
        <v>5</v>
      </c>
      <c r="K553" t="s">
        <v>21</v>
      </c>
      <c r="L553">
        <v>580.08000000000004</v>
      </c>
      <c r="M553">
        <v>6.1363000000000001E-2</v>
      </c>
      <c r="N553">
        <v>580.06999999999994</v>
      </c>
      <c r="O553">
        <v>6.0093000000000001E-2</v>
      </c>
    </row>
    <row r="554" spans="2:15" x14ac:dyDescent="0.25">
      <c r="B554" t="str">
        <f t="shared" si="0"/>
        <v>ACA 10 turn1011</v>
      </c>
      <c r="C554" t="s">
        <v>140</v>
      </c>
      <c r="D554">
        <v>1</v>
      </c>
      <c r="E554">
        <v>11</v>
      </c>
      <c r="F554">
        <v>10</v>
      </c>
      <c r="G554" t="s">
        <v>24</v>
      </c>
      <c r="H554" t="s">
        <v>23</v>
      </c>
      <c r="I554">
        <v>1</v>
      </c>
      <c r="J554">
        <v>5</v>
      </c>
      <c r="K554" t="s">
        <v>21</v>
      </c>
      <c r="L554">
        <v>5800</v>
      </c>
      <c r="M554">
        <v>6.5224000000000002E-3</v>
      </c>
      <c r="N554">
        <v>5800</v>
      </c>
      <c r="O554">
        <v>6.0137999999999997E-3</v>
      </c>
    </row>
    <row r="555" spans="2:15" x14ac:dyDescent="0.25">
      <c r="B555" t="str">
        <f t="shared" si="0"/>
        <v>ACA 10 turn0.00115</v>
      </c>
      <c r="C555" t="s">
        <v>140</v>
      </c>
      <c r="D555">
        <v>1</v>
      </c>
      <c r="E555">
        <v>11</v>
      </c>
      <c r="F555">
        <v>1E-3</v>
      </c>
      <c r="G555" t="s">
        <v>24</v>
      </c>
      <c r="H555" t="s">
        <v>23</v>
      </c>
      <c r="I555">
        <v>5</v>
      </c>
      <c r="J555">
        <v>10</v>
      </c>
      <c r="K555" t="s">
        <v>21</v>
      </c>
      <c r="L555">
        <v>58</v>
      </c>
      <c r="M555">
        <v>3.2</v>
      </c>
      <c r="N555">
        <v>57.508000000000003</v>
      </c>
      <c r="O555">
        <v>3.1497999999999999</v>
      </c>
    </row>
    <row r="556" spans="2:15" x14ac:dyDescent="0.25">
      <c r="B556" t="str">
        <f t="shared" si="0"/>
        <v>ACA 10 turn0.0115</v>
      </c>
      <c r="C556" t="s">
        <v>140</v>
      </c>
      <c r="D556">
        <v>1</v>
      </c>
      <c r="E556">
        <v>11</v>
      </c>
      <c r="F556">
        <v>0.01</v>
      </c>
      <c r="G556" t="s">
        <v>24</v>
      </c>
      <c r="H556" t="s">
        <v>23</v>
      </c>
      <c r="I556">
        <v>5</v>
      </c>
      <c r="J556">
        <v>10</v>
      </c>
      <c r="K556" t="s">
        <v>21</v>
      </c>
      <c r="L556">
        <v>58</v>
      </c>
      <c r="M556">
        <v>3.1412</v>
      </c>
      <c r="N556">
        <v>57.790999999999997</v>
      </c>
      <c r="O556">
        <v>3.1404999999999998</v>
      </c>
    </row>
    <row r="557" spans="2:15" x14ac:dyDescent="0.25">
      <c r="B557" t="str">
        <f t="shared" si="0"/>
        <v>ACA 10 turn0.115</v>
      </c>
      <c r="C557" t="s">
        <v>140</v>
      </c>
      <c r="D557">
        <v>1</v>
      </c>
      <c r="E557">
        <v>11</v>
      </c>
      <c r="F557">
        <v>0.1</v>
      </c>
      <c r="G557" t="s">
        <v>24</v>
      </c>
      <c r="H557" t="s">
        <v>23</v>
      </c>
      <c r="I557">
        <v>5</v>
      </c>
      <c r="J557">
        <v>10</v>
      </c>
      <c r="K557" t="s">
        <v>21</v>
      </c>
      <c r="L557">
        <v>81.456000000000003</v>
      </c>
      <c r="M557">
        <v>2.4994999999999998</v>
      </c>
      <c r="N557">
        <v>81.427000000000007</v>
      </c>
      <c r="O557">
        <v>2.4964</v>
      </c>
    </row>
    <row r="558" spans="2:15" x14ac:dyDescent="0.25">
      <c r="B558" t="str">
        <f t="shared" si="0"/>
        <v>ACA 10 turn115</v>
      </c>
      <c r="C558" t="s">
        <v>140</v>
      </c>
      <c r="D558">
        <v>1</v>
      </c>
      <c r="E558">
        <v>11</v>
      </c>
      <c r="F558">
        <v>1</v>
      </c>
      <c r="G558" t="s">
        <v>24</v>
      </c>
      <c r="H558" t="s">
        <v>23</v>
      </c>
      <c r="I558">
        <v>5</v>
      </c>
      <c r="J558">
        <v>10</v>
      </c>
      <c r="K558" t="s">
        <v>21</v>
      </c>
      <c r="L558">
        <v>582.77</v>
      </c>
      <c r="M558">
        <v>0.41409000000000001</v>
      </c>
      <c r="N558">
        <v>582.75</v>
      </c>
      <c r="O558">
        <v>0.41123999999999999</v>
      </c>
    </row>
    <row r="559" spans="2:15" x14ac:dyDescent="0.25">
      <c r="B559" t="str">
        <f t="shared" si="0"/>
        <v>ACA 10 turn1015</v>
      </c>
      <c r="C559" t="s">
        <v>140</v>
      </c>
      <c r="D559">
        <v>1</v>
      </c>
      <c r="E559">
        <v>11</v>
      </c>
      <c r="F559">
        <v>10</v>
      </c>
      <c r="G559" t="s">
        <v>24</v>
      </c>
      <c r="H559" t="s">
        <v>23</v>
      </c>
      <c r="I559">
        <v>5</v>
      </c>
      <c r="J559">
        <v>10</v>
      </c>
      <c r="K559" t="s">
        <v>21</v>
      </c>
      <c r="L559">
        <v>5800.3</v>
      </c>
      <c r="M559">
        <v>4.265E-2</v>
      </c>
      <c r="N559">
        <v>5800.3</v>
      </c>
      <c r="O559">
        <v>4.1491E-2</v>
      </c>
    </row>
    <row r="560" spans="2:15" x14ac:dyDescent="0.25">
      <c r="B560" t="str">
        <f t="shared" si="0"/>
        <v>ACA 10 turn0.001110.01</v>
      </c>
      <c r="C560" t="s">
        <v>140</v>
      </c>
      <c r="D560">
        <v>11</v>
      </c>
      <c r="E560">
        <v>30</v>
      </c>
      <c r="F560">
        <v>1E-3</v>
      </c>
      <c r="G560" t="s">
        <v>24</v>
      </c>
      <c r="H560" t="s">
        <v>23</v>
      </c>
      <c r="I560">
        <v>0.01</v>
      </c>
      <c r="J560">
        <v>4.4999999999999998E-2</v>
      </c>
      <c r="K560" t="s">
        <v>21</v>
      </c>
      <c r="L560">
        <v>7.6</v>
      </c>
      <c r="M560">
        <v>3.2</v>
      </c>
      <c r="N560">
        <v>0.17121</v>
      </c>
      <c r="O560">
        <v>2.0095000000000001</v>
      </c>
    </row>
    <row r="561" spans="2:15" x14ac:dyDescent="0.25">
      <c r="B561" t="str">
        <f t="shared" si="0"/>
        <v>ACA 10 turn0.01110.01</v>
      </c>
      <c r="C561" t="s">
        <v>140</v>
      </c>
      <c r="D561">
        <v>11</v>
      </c>
      <c r="E561">
        <v>30</v>
      </c>
      <c r="F561">
        <v>0.01</v>
      </c>
      <c r="G561" t="s">
        <v>24</v>
      </c>
      <c r="H561" t="s">
        <v>23</v>
      </c>
      <c r="I561">
        <v>0.01</v>
      </c>
      <c r="J561">
        <v>4.4999999999999998E-2</v>
      </c>
      <c r="K561" t="s">
        <v>21</v>
      </c>
      <c r="L561">
        <v>7.6</v>
      </c>
      <c r="M561">
        <v>3.2</v>
      </c>
      <c r="N561">
        <v>1.1722999999999999</v>
      </c>
      <c r="O561">
        <v>1.9853000000000001</v>
      </c>
    </row>
    <row r="562" spans="2:15" x14ac:dyDescent="0.25">
      <c r="B562" t="str">
        <f t="shared" si="0"/>
        <v>ACA 10 turn0.1110.01</v>
      </c>
      <c r="C562" t="s">
        <v>140</v>
      </c>
      <c r="D562">
        <v>11</v>
      </c>
      <c r="E562">
        <v>30</v>
      </c>
      <c r="F562">
        <v>0.1</v>
      </c>
      <c r="G562" t="s">
        <v>24</v>
      </c>
      <c r="H562" t="s">
        <v>23</v>
      </c>
      <c r="I562">
        <v>0.01</v>
      </c>
      <c r="J562">
        <v>4.4999999999999998E-2</v>
      </c>
      <c r="K562" t="s">
        <v>21</v>
      </c>
      <c r="L562">
        <v>38.311</v>
      </c>
      <c r="M562">
        <v>2.173</v>
      </c>
      <c r="N562">
        <v>49.592999999999996</v>
      </c>
      <c r="O562">
        <v>1.1395</v>
      </c>
    </row>
    <row r="563" spans="2:15" x14ac:dyDescent="0.25">
      <c r="B563" t="str">
        <f t="shared" si="0"/>
        <v>ACA 10 turn1110.01</v>
      </c>
      <c r="C563" t="s">
        <v>140</v>
      </c>
      <c r="D563">
        <v>11</v>
      </c>
      <c r="E563">
        <v>30</v>
      </c>
      <c r="F563">
        <v>1</v>
      </c>
      <c r="G563" t="s">
        <v>24</v>
      </c>
      <c r="H563" t="s">
        <v>23</v>
      </c>
      <c r="I563">
        <v>0.01</v>
      </c>
      <c r="J563">
        <v>4.4999999999999998E-2</v>
      </c>
      <c r="K563" t="s">
        <v>21</v>
      </c>
      <c r="L563">
        <v>578.88</v>
      </c>
      <c r="M563">
        <v>0.14434</v>
      </c>
      <c r="N563">
        <v>578.86</v>
      </c>
      <c r="O563">
        <v>0.14288000000000001</v>
      </c>
    </row>
    <row r="564" spans="2:15" x14ac:dyDescent="0.25">
      <c r="B564" t="str">
        <f t="shared" si="0"/>
        <v>ACA 10 turn10110.01</v>
      </c>
      <c r="C564" t="s">
        <v>140</v>
      </c>
      <c r="D564">
        <v>11</v>
      </c>
      <c r="E564">
        <v>30</v>
      </c>
      <c r="F564">
        <v>10</v>
      </c>
      <c r="G564" t="s">
        <v>24</v>
      </c>
      <c r="H564" t="s">
        <v>23</v>
      </c>
      <c r="I564">
        <v>0.01</v>
      </c>
      <c r="J564">
        <v>4.4999999999999998E-2</v>
      </c>
      <c r="K564" t="s">
        <v>21</v>
      </c>
      <c r="L564">
        <v>5799.9000000000005</v>
      </c>
      <c r="M564">
        <v>1.4921E-2</v>
      </c>
      <c r="N564">
        <v>5799.9000000000005</v>
      </c>
      <c r="O564">
        <v>1.4331999999999999E-2</v>
      </c>
    </row>
    <row r="565" spans="2:15" x14ac:dyDescent="0.25">
      <c r="B565" t="str">
        <f t="shared" si="0"/>
        <v>ACA 10 turn0.001110.045</v>
      </c>
      <c r="C565" t="s">
        <v>140</v>
      </c>
      <c r="D565">
        <v>11</v>
      </c>
      <c r="E565">
        <v>30</v>
      </c>
      <c r="F565">
        <v>1E-3</v>
      </c>
      <c r="G565" t="s">
        <v>24</v>
      </c>
      <c r="H565" t="s">
        <v>23</v>
      </c>
      <c r="I565">
        <v>4.4999999999999998E-2</v>
      </c>
      <c r="J565">
        <v>1</v>
      </c>
      <c r="K565" t="s">
        <v>21</v>
      </c>
      <c r="L565">
        <v>9.9000000000000005E-2</v>
      </c>
      <c r="M565">
        <v>2</v>
      </c>
      <c r="N565">
        <v>9.2874999999999999E-2</v>
      </c>
      <c r="O565">
        <v>1.9999</v>
      </c>
    </row>
    <row r="566" spans="2:15" x14ac:dyDescent="0.25">
      <c r="B566" t="str">
        <f t="shared" si="0"/>
        <v>ACA 10 turn0.01110.045</v>
      </c>
      <c r="C566" t="s">
        <v>140</v>
      </c>
      <c r="D566">
        <v>11</v>
      </c>
      <c r="E566">
        <v>30</v>
      </c>
      <c r="F566">
        <v>0.01</v>
      </c>
      <c r="G566" t="s">
        <v>24</v>
      </c>
      <c r="H566" t="s">
        <v>23</v>
      </c>
      <c r="I566">
        <v>4.4999999999999998E-2</v>
      </c>
      <c r="J566">
        <v>1</v>
      </c>
      <c r="K566" t="s">
        <v>21</v>
      </c>
      <c r="L566">
        <v>1.1294999999999999</v>
      </c>
      <c r="M566">
        <v>1.9754</v>
      </c>
      <c r="N566">
        <v>1.1018999999999999</v>
      </c>
      <c r="O566">
        <v>1.9755</v>
      </c>
    </row>
    <row r="567" spans="2:15" x14ac:dyDescent="0.25">
      <c r="B567" t="str">
        <f t="shared" si="0"/>
        <v>ACA 10 turn0.1110.045</v>
      </c>
      <c r="C567" t="s">
        <v>140</v>
      </c>
      <c r="D567">
        <v>11</v>
      </c>
      <c r="E567">
        <v>30</v>
      </c>
      <c r="F567">
        <v>0.1</v>
      </c>
      <c r="G567" t="s">
        <v>24</v>
      </c>
      <c r="H567" t="s">
        <v>23</v>
      </c>
      <c r="I567">
        <v>4.4999999999999998E-2</v>
      </c>
      <c r="J567">
        <v>1</v>
      </c>
      <c r="K567" t="s">
        <v>21</v>
      </c>
      <c r="L567">
        <v>49.661999999999999</v>
      </c>
      <c r="M567">
        <v>1.1308</v>
      </c>
      <c r="N567">
        <v>49.643000000000001</v>
      </c>
      <c r="O567">
        <v>1.129</v>
      </c>
    </row>
    <row r="568" spans="2:15" x14ac:dyDescent="0.25">
      <c r="B568" t="str">
        <f t="shared" si="0"/>
        <v>ACA 10 turn1110.045</v>
      </c>
      <c r="C568" t="s">
        <v>140</v>
      </c>
      <c r="D568">
        <v>11</v>
      </c>
      <c r="E568">
        <v>30</v>
      </c>
      <c r="F568">
        <v>1</v>
      </c>
      <c r="G568" t="s">
        <v>24</v>
      </c>
      <c r="H568" t="s">
        <v>23</v>
      </c>
      <c r="I568">
        <v>4.4999999999999998E-2</v>
      </c>
      <c r="J568">
        <v>1</v>
      </c>
      <c r="K568" t="s">
        <v>21</v>
      </c>
      <c r="L568">
        <v>578.87</v>
      </c>
      <c r="M568">
        <v>0.14258999999999999</v>
      </c>
      <c r="N568">
        <v>578.87</v>
      </c>
      <c r="O568">
        <v>0.14126</v>
      </c>
    </row>
    <row r="569" spans="2:15" x14ac:dyDescent="0.25">
      <c r="B569" t="str">
        <f t="shared" si="0"/>
        <v>ACA 10 turn10110.045</v>
      </c>
      <c r="C569" t="s">
        <v>140</v>
      </c>
      <c r="D569">
        <v>11</v>
      </c>
      <c r="E569">
        <v>30</v>
      </c>
      <c r="F569">
        <v>10</v>
      </c>
      <c r="G569" t="s">
        <v>24</v>
      </c>
      <c r="H569" t="s">
        <v>23</v>
      </c>
      <c r="I569">
        <v>4.4999999999999998E-2</v>
      </c>
      <c r="J569">
        <v>1</v>
      </c>
      <c r="K569" t="s">
        <v>21</v>
      </c>
      <c r="L569">
        <v>5799.9000000000005</v>
      </c>
      <c r="M569">
        <v>1.4704E-2</v>
      </c>
      <c r="N569">
        <v>5799.9000000000005</v>
      </c>
      <c r="O569">
        <v>1.4168E-2</v>
      </c>
    </row>
    <row r="570" spans="2:15" x14ac:dyDescent="0.25">
      <c r="B570" t="str">
        <f t="shared" si="0"/>
        <v>ACA 10 turn0.001111</v>
      </c>
      <c r="C570" t="s">
        <v>140</v>
      </c>
      <c r="D570">
        <v>11</v>
      </c>
      <c r="E570">
        <v>30</v>
      </c>
      <c r="F570">
        <v>1E-3</v>
      </c>
      <c r="G570" t="s">
        <v>24</v>
      </c>
      <c r="H570" t="s">
        <v>23</v>
      </c>
      <c r="I570">
        <v>1</v>
      </c>
      <c r="J570">
        <v>5</v>
      </c>
      <c r="K570" t="s">
        <v>21</v>
      </c>
      <c r="L570">
        <v>6.6999999999999993</v>
      </c>
      <c r="M570">
        <v>2.1</v>
      </c>
      <c r="N570">
        <v>6.6204999999999998</v>
      </c>
      <c r="O570">
        <v>2.0512999999999999</v>
      </c>
    </row>
    <row r="571" spans="2:15" x14ac:dyDescent="0.25">
      <c r="B571" t="str">
        <f t="shared" si="0"/>
        <v>ACA 10 turn0.01111</v>
      </c>
      <c r="C571" t="s">
        <v>140</v>
      </c>
      <c r="D571">
        <v>11</v>
      </c>
      <c r="E571">
        <v>30</v>
      </c>
      <c r="F571">
        <v>0.01</v>
      </c>
      <c r="G571" t="s">
        <v>24</v>
      </c>
      <c r="H571" t="s">
        <v>23</v>
      </c>
      <c r="I571">
        <v>1</v>
      </c>
      <c r="J571">
        <v>5</v>
      </c>
      <c r="K571" t="s">
        <v>21</v>
      </c>
      <c r="L571">
        <v>7.4051999999999998</v>
      </c>
      <c r="M571">
        <v>2.0341999999999998</v>
      </c>
      <c r="N571">
        <v>7.3715000000000002</v>
      </c>
      <c r="O571">
        <v>2.0344000000000002</v>
      </c>
    </row>
    <row r="572" spans="2:15" x14ac:dyDescent="0.25">
      <c r="B572" t="str">
        <f t="shared" si="0"/>
        <v>ACA 10 turn0.1111</v>
      </c>
      <c r="C572" t="s">
        <v>140</v>
      </c>
      <c r="D572">
        <v>11</v>
      </c>
      <c r="E572">
        <v>30</v>
      </c>
      <c r="F572">
        <v>0.1</v>
      </c>
      <c r="G572" t="s">
        <v>24</v>
      </c>
      <c r="H572" t="s">
        <v>23</v>
      </c>
      <c r="I572">
        <v>1</v>
      </c>
      <c r="J572">
        <v>5</v>
      </c>
      <c r="K572" t="s">
        <v>21</v>
      </c>
      <c r="L572">
        <v>50.742999999999995</v>
      </c>
      <c r="M572">
        <v>1.2946</v>
      </c>
      <c r="N572">
        <v>50.701999999999998</v>
      </c>
      <c r="O572">
        <v>1.2930999999999999</v>
      </c>
    </row>
    <row r="573" spans="2:15" x14ac:dyDescent="0.25">
      <c r="B573" t="str">
        <f t="shared" si="0"/>
        <v>ACA 10 turn1111</v>
      </c>
      <c r="C573" t="s">
        <v>140</v>
      </c>
      <c r="D573">
        <v>11</v>
      </c>
      <c r="E573">
        <v>30</v>
      </c>
      <c r="F573">
        <v>1</v>
      </c>
      <c r="G573" t="s">
        <v>24</v>
      </c>
      <c r="H573" t="s">
        <v>23</v>
      </c>
      <c r="I573">
        <v>1</v>
      </c>
      <c r="J573">
        <v>5</v>
      </c>
      <c r="K573" t="s">
        <v>21</v>
      </c>
      <c r="L573">
        <v>578.86</v>
      </c>
      <c r="M573">
        <v>0.17288000000000001</v>
      </c>
      <c r="N573">
        <v>578.85</v>
      </c>
      <c r="O573">
        <v>0.17144000000000001</v>
      </c>
    </row>
    <row r="574" spans="2:15" x14ac:dyDescent="0.25">
      <c r="B574" t="str">
        <f t="shared" si="0"/>
        <v>ACA 10 turn10111</v>
      </c>
      <c r="C574" t="s">
        <v>140</v>
      </c>
      <c r="D574">
        <v>11</v>
      </c>
      <c r="E574">
        <v>30</v>
      </c>
      <c r="F574">
        <v>10</v>
      </c>
      <c r="G574" t="s">
        <v>24</v>
      </c>
      <c r="H574" t="s">
        <v>23</v>
      </c>
      <c r="I574">
        <v>1</v>
      </c>
      <c r="J574">
        <v>5</v>
      </c>
      <c r="K574" t="s">
        <v>21</v>
      </c>
      <c r="L574">
        <v>5799.9000000000005</v>
      </c>
      <c r="M574">
        <v>1.7794999999999998E-2</v>
      </c>
      <c r="N574">
        <v>5799.9000000000005</v>
      </c>
      <c r="O574">
        <v>1.7212999999999999E-2</v>
      </c>
    </row>
    <row r="575" spans="2:15" x14ac:dyDescent="0.25">
      <c r="B575" t="str">
        <f t="shared" si="0"/>
        <v>ACA 10 turn0.001115</v>
      </c>
      <c r="C575" t="s">
        <v>140</v>
      </c>
      <c r="D575">
        <v>11</v>
      </c>
      <c r="E575">
        <v>30</v>
      </c>
      <c r="F575">
        <v>1E-3</v>
      </c>
      <c r="G575" t="s">
        <v>24</v>
      </c>
      <c r="H575" t="s">
        <v>23</v>
      </c>
      <c r="I575">
        <v>5</v>
      </c>
      <c r="J575">
        <v>10</v>
      </c>
      <c r="K575" t="s">
        <v>21</v>
      </c>
      <c r="L575">
        <v>56</v>
      </c>
      <c r="M575">
        <v>3.4</v>
      </c>
      <c r="N575">
        <v>55.012</v>
      </c>
      <c r="O575">
        <v>3.3767</v>
      </c>
    </row>
    <row r="576" spans="2:15" x14ac:dyDescent="0.25">
      <c r="B576" t="str">
        <f t="shared" si="0"/>
        <v>ACA 10 turn0.01115</v>
      </c>
      <c r="C576" t="s">
        <v>140</v>
      </c>
      <c r="D576">
        <v>11</v>
      </c>
      <c r="E576">
        <v>30</v>
      </c>
      <c r="F576">
        <v>0.01</v>
      </c>
      <c r="G576" t="s">
        <v>24</v>
      </c>
      <c r="H576" t="s">
        <v>23</v>
      </c>
      <c r="I576">
        <v>5</v>
      </c>
      <c r="J576">
        <v>10</v>
      </c>
      <c r="K576" t="s">
        <v>21</v>
      </c>
      <c r="L576">
        <v>56</v>
      </c>
      <c r="M576">
        <v>3.3729</v>
      </c>
      <c r="N576">
        <v>55.235999999999997</v>
      </c>
      <c r="O576">
        <v>3.3727999999999998</v>
      </c>
    </row>
    <row r="577" spans="2:15" x14ac:dyDescent="0.25">
      <c r="B577" t="str">
        <f t="shared" si="0"/>
        <v>ACA 10 turn0.1115</v>
      </c>
      <c r="C577" t="s">
        <v>140</v>
      </c>
      <c r="D577">
        <v>11</v>
      </c>
      <c r="E577">
        <v>30</v>
      </c>
      <c r="F577">
        <v>0.1</v>
      </c>
      <c r="G577" t="s">
        <v>24</v>
      </c>
      <c r="H577" t="s">
        <v>23</v>
      </c>
      <c r="I577">
        <v>5</v>
      </c>
      <c r="J577">
        <v>10</v>
      </c>
      <c r="K577" t="s">
        <v>21</v>
      </c>
      <c r="L577">
        <v>75.465000000000003</v>
      </c>
      <c r="M577">
        <v>3.0449000000000002</v>
      </c>
      <c r="N577">
        <v>75.403000000000006</v>
      </c>
      <c r="O577">
        <v>3.0440999999999998</v>
      </c>
    </row>
    <row r="578" spans="2:15" x14ac:dyDescent="0.25">
      <c r="B578" t="str">
        <f t="shared" si="0"/>
        <v>ACA 10 turn1115</v>
      </c>
      <c r="C578" t="s">
        <v>140</v>
      </c>
      <c r="D578">
        <v>11</v>
      </c>
      <c r="E578">
        <v>30</v>
      </c>
      <c r="F578">
        <v>1</v>
      </c>
      <c r="G578" t="s">
        <v>24</v>
      </c>
      <c r="H578" t="s">
        <v>23</v>
      </c>
      <c r="I578">
        <v>5</v>
      </c>
      <c r="J578">
        <v>10</v>
      </c>
      <c r="K578" t="s">
        <v>21</v>
      </c>
      <c r="L578">
        <v>579.54</v>
      </c>
      <c r="M578">
        <v>0.70852000000000004</v>
      </c>
      <c r="N578">
        <v>579.51</v>
      </c>
      <c r="O578">
        <v>0.70625000000000004</v>
      </c>
    </row>
    <row r="579" spans="2:15" x14ac:dyDescent="0.25">
      <c r="B579" t="str">
        <f t="shared" si="0"/>
        <v>ACA 10 turn10115</v>
      </c>
      <c r="C579" t="s">
        <v>140</v>
      </c>
      <c r="D579">
        <v>11</v>
      </c>
      <c r="E579">
        <v>30</v>
      </c>
      <c r="F579">
        <v>10</v>
      </c>
      <c r="G579" t="s">
        <v>24</v>
      </c>
      <c r="H579" t="s">
        <v>23</v>
      </c>
      <c r="I579">
        <v>5</v>
      </c>
      <c r="J579">
        <v>10</v>
      </c>
      <c r="K579" t="s">
        <v>21</v>
      </c>
      <c r="L579">
        <v>5800</v>
      </c>
      <c r="M579">
        <v>7.3274000000000006E-2</v>
      </c>
      <c r="N579">
        <v>5799.9000000000005</v>
      </c>
      <c r="O579">
        <v>7.2309999999999999E-2</v>
      </c>
    </row>
    <row r="580" spans="2:15" x14ac:dyDescent="0.25">
      <c r="B580" t="str">
        <f t="shared" si="0"/>
        <v>ACA 10 turn0.01300.045</v>
      </c>
      <c r="C580" t="s">
        <v>140</v>
      </c>
      <c r="D580">
        <v>30</v>
      </c>
      <c r="E580">
        <v>110</v>
      </c>
      <c r="F580">
        <v>0.01</v>
      </c>
      <c r="G580" t="s">
        <v>24</v>
      </c>
      <c r="H580" t="s">
        <v>23</v>
      </c>
      <c r="I580">
        <v>4.4999999999999998E-2</v>
      </c>
      <c r="J580">
        <v>0.1</v>
      </c>
      <c r="K580" t="s">
        <v>21</v>
      </c>
      <c r="L580">
        <v>91</v>
      </c>
      <c r="M580">
        <v>3.3</v>
      </c>
      <c r="N580">
        <v>6.5002000000000004</v>
      </c>
      <c r="O580">
        <v>1.9610000000000001</v>
      </c>
    </row>
    <row r="581" spans="2:15" x14ac:dyDescent="0.25">
      <c r="B581" t="str">
        <f t="shared" si="0"/>
        <v>ACA 10 turn0.1300.045</v>
      </c>
      <c r="C581" t="s">
        <v>140</v>
      </c>
      <c r="D581">
        <v>30</v>
      </c>
      <c r="E581">
        <v>110</v>
      </c>
      <c r="F581">
        <v>0.1</v>
      </c>
      <c r="G581" t="s">
        <v>24</v>
      </c>
      <c r="H581" t="s">
        <v>23</v>
      </c>
      <c r="I581">
        <v>4.4999999999999998E-2</v>
      </c>
      <c r="J581">
        <v>0.1</v>
      </c>
      <c r="K581" t="s">
        <v>21</v>
      </c>
      <c r="L581">
        <v>91</v>
      </c>
      <c r="M581">
        <v>3.3</v>
      </c>
      <c r="N581">
        <v>33.760999999999996</v>
      </c>
      <c r="O581">
        <v>1.7802</v>
      </c>
    </row>
    <row r="582" spans="2:15" x14ac:dyDescent="0.25">
      <c r="B582" t="str">
        <f t="shared" si="0"/>
        <v>ACA 10 turn1300.045</v>
      </c>
      <c r="C582" t="s">
        <v>140</v>
      </c>
      <c r="D582">
        <v>30</v>
      </c>
      <c r="E582">
        <v>110</v>
      </c>
      <c r="F582">
        <v>1</v>
      </c>
      <c r="G582" t="s">
        <v>24</v>
      </c>
      <c r="H582" t="s">
        <v>23</v>
      </c>
      <c r="I582">
        <v>4.4999999999999998E-2</v>
      </c>
      <c r="J582">
        <v>0.1</v>
      </c>
      <c r="K582" t="s">
        <v>21</v>
      </c>
      <c r="L582">
        <v>569.58000000000004</v>
      </c>
      <c r="M582">
        <v>0.46951999999999999</v>
      </c>
      <c r="N582">
        <v>569.6</v>
      </c>
      <c r="O582">
        <v>0.46805000000000002</v>
      </c>
    </row>
    <row r="583" spans="2:15" x14ac:dyDescent="0.25">
      <c r="B583" t="str">
        <f t="shared" si="0"/>
        <v>ACA 10 turn10300.045</v>
      </c>
      <c r="C583" t="s">
        <v>140</v>
      </c>
      <c r="D583">
        <v>30</v>
      </c>
      <c r="E583">
        <v>110</v>
      </c>
      <c r="F583">
        <v>10</v>
      </c>
      <c r="G583" t="s">
        <v>24</v>
      </c>
      <c r="H583" t="s">
        <v>23</v>
      </c>
      <c r="I583">
        <v>4.4999999999999998E-2</v>
      </c>
      <c r="J583">
        <v>0.1</v>
      </c>
      <c r="K583" t="s">
        <v>21</v>
      </c>
      <c r="L583">
        <v>5798.9000000000005</v>
      </c>
      <c r="M583">
        <v>4.9225999999999999E-2</v>
      </c>
      <c r="N583">
        <v>5798.9000000000005</v>
      </c>
      <c r="O583">
        <v>4.8591000000000002E-2</v>
      </c>
    </row>
    <row r="584" spans="2:15" x14ac:dyDescent="0.25">
      <c r="B584" t="str">
        <f t="shared" si="0"/>
        <v>ACA 10 turn100300.045</v>
      </c>
      <c r="C584" t="s">
        <v>140</v>
      </c>
      <c r="D584">
        <v>30</v>
      </c>
      <c r="E584">
        <v>110</v>
      </c>
      <c r="F584">
        <v>100</v>
      </c>
      <c r="G584" t="s">
        <v>24</v>
      </c>
      <c r="H584" t="s">
        <v>23</v>
      </c>
      <c r="I584">
        <v>4.4999999999999998E-2</v>
      </c>
      <c r="J584">
        <v>0.1</v>
      </c>
      <c r="K584" t="s">
        <v>21</v>
      </c>
      <c r="L584">
        <v>58000</v>
      </c>
      <c r="M584">
        <v>5.1152999999999997E-3</v>
      </c>
      <c r="N584">
        <v>58000</v>
      </c>
      <c r="O584">
        <v>4.8609999999999999E-3</v>
      </c>
    </row>
    <row r="585" spans="2:15" x14ac:dyDescent="0.25">
      <c r="B585" t="str">
        <f t="shared" si="0"/>
        <v>ACA 10 turn0.01300.1</v>
      </c>
      <c r="C585" t="s">
        <v>140</v>
      </c>
      <c r="D585">
        <v>30</v>
      </c>
      <c r="E585">
        <v>110</v>
      </c>
      <c r="F585">
        <v>0.01</v>
      </c>
      <c r="G585" t="s">
        <v>24</v>
      </c>
      <c r="H585" t="s">
        <v>23</v>
      </c>
      <c r="I585">
        <v>0.1</v>
      </c>
      <c r="J585">
        <v>1</v>
      </c>
      <c r="K585" t="s">
        <v>21</v>
      </c>
      <c r="L585">
        <v>7</v>
      </c>
      <c r="M585">
        <v>2</v>
      </c>
      <c r="N585">
        <v>6.9623999999999997</v>
      </c>
      <c r="O585">
        <v>1.9637</v>
      </c>
    </row>
    <row r="586" spans="2:15" x14ac:dyDescent="0.25">
      <c r="B586" t="str">
        <f t="shared" si="0"/>
        <v>ACA 10 turn0.1300.1</v>
      </c>
      <c r="C586" t="s">
        <v>140</v>
      </c>
      <c r="D586">
        <v>30</v>
      </c>
      <c r="E586">
        <v>110</v>
      </c>
      <c r="F586">
        <v>0.1</v>
      </c>
      <c r="G586" t="s">
        <v>24</v>
      </c>
      <c r="H586" t="s">
        <v>23</v>
      </c>
      <c r="I586">
        <v>0.1</v>
      </c>
      <c r="J586">
        <v>1</v>
      </c>
      <c r="K586" t="s">
        <v>21</v>
      </c>
      <c r="L586">
        <v>34.08</v>
      </c>
      <c r="M586">
        <v>1.7848999999999999</v>
      </c>
      <c r="N586">
        <v>34.055</v>
      </c>
      <c r="O586">
        <v>1.7842</v>
      </c>
    </row>
    <row r="587" spans="2:15" x14ac:dyDescent="0.25">
      <c r="B587" t="str">
        <f t="shared" si="0"/>
        <v>ACA 10 turn1300.1</v>
      </c>
      <c r="C587" t="s">
        <v>140</v>
      </c>
      <c r="D587">
        <v>30</v>
      </c>
      <c r="E587">
        <v>110</v>
      </c>
      <c r="F587">
        <v>1</v>
      </c>
      <c r="G587" t="s">
        <v>24</v>
      </c>
      <c r="H587" t="s">
        <v>23</v>
      </c>
      <c r="I587">
        <v>0.1</v>
      </c>
      <c r="J587">
        <v>1</v>
      </c>
      <c r="K587" t="s">
        <v>21</v>
      </c>
      <c r="L587">
        <v>569.56999999999994</v>
      </c>
      <c r="M587">
        <v>0.47215000000000001</v>
      </c>
      <c r="N587">
        <v>569.58000000000004</v>
      </c>
      <c r="O587">
        <v>0.47069</v>
      </c>
    </row>
    <row r="588" spans="2:15" x14ac:dyDescent="0.25">
      <c r="B588" t="str">
        <f t="shared" si="0"/>
        <v>ACA 10 turn10300.1</v>
      </c>
      <c r="C588" t="s">
        <v>140</v>
      </c>
      <c r="D588">
        <v>30</v>
      </c>
      <c r="E588">
        <v>110</v>
      </c>
      <c r="F588">
        <v>10</v>
      </c>
      <c r="G588" t="s">
        <v>24</v>
      </c>
      <c r="H588" t="s">
        <v>23</v>
      </c>
      <c r="I588">
        <v>0.1</v>
      </c>
      <c r="J588">
        <v>1</v>
      </c>
      <c r="K588" t="s">
        <v>21</v>
      </c>
      <c r="L588">
        <v>5798.9000000000005</v>
      </c>
      <c r="M588">
        <v>4.9513000000000001E-2</v>
      </c>
      <c r="N588">
        <v>5798.9000000000005</v>
      </c>
      <c r="O588">
        <v>4.8876999999999997E-2</v>
      </c>
    </row>
    <row r="589" spans="2:15" x14ac:dyDescent="0.25">
      <c r="B589" t="str">
        <f t="shared" si="0"/>
        <v>ACA 10 turn100300.1</v>
      </c>
      <c r="C589" t="s">
        <v>140</v>
      </c>
      <c r="D589">
        <v>30</v>
      </c>
      <c r="E589">
        <v>110</v>
      </c>
      <c r="F589">
        <v>100</v>
      </c>
      <c r="G589" t="s">
        <v>24</v>
      </c>
      <c r="H589" t="s">
        <v>23</v>
      </c>
      <c r="I589">
        <v>0.1</v>
      </c>
      <c r="J589">
        <v>1</v>
      </c>
      <c r="K589" t="s">
        <v>21</v>
      </c>
      <c r="L589">
        <v>58000</v>
      </c>
      <c r="M589">
        <v>5.1440000000000001E-3</v>
      </c>
      <c r="N589">
        <v>58000</v>
      </c>
      <c r="O589">
        <v>4.8897000000000003E-3</v>
      </c>
    </row>
    <row r="590" spans="2:15" x14ac:dyDescent="0.25">
      <c r="B590" t="str">
        <f t="shared" si="0"/>
        <v>ACA 10 turn0.01301</v>
      </c>
      <c r="C590" t="s">
        <v>140</v>
      </c>
      <c r="D590">
        <v>30</v>
      </c>
      <c r="E590">
        <v>110</v>
      </c>
      <c r="F590">
        <v>0.01</v>
      </c>
      <c r="G590" t="s">
        <v>24</v>
      </c>
      <c r="H590" t="s">
        <v>23</v>
      </c>
      <c r="I590">
        <v>1</v>
      </c>
      <c r="J590">
        <v>5</v>
      </c>
      <c r="K590" t="s">
        <v>21</v>
      </c>
      <c r="L590">
        <v>21</v>
      </c>
      <c r="M590">
        <v>4</v>
      </c>
      <c r="N590">
        <v>20.754000000000001</v>
      </c>
      <c r="O590">
        <v>3.9948000000000001</v>
      </c>
    </row>
    <row r="591" spans="2:15" x14ac:dyDescent="0.25">
      <c r="B591" t="str">
        <f t="shared" si="0"/>
        <v>ACA 10 turn0.1301</v>
      </c>
      <c r="C591" t="s">
        <v>140</v>
      </c>
      <c r="D591">
        <v>30</v>
      </c>
      <c r="E591">
        <v>110</v>
      </c>
      <c r="F591">
        <v>0.1</v>
      </c>
      <c r="G591" t="s">
        <v>24</v>
      </c>
      <c r="H591" t="s">
        <v>23</v>
      </c>
      <c r="I591">
        <v>1</v>
      </c>
      <c r="J591">
        <v>5</v>
      </c>
      <c r="K591" t="s">
        <v>21</v>
      </c>
      <c r="L591">
        <v>35.186999999999998</v>
      </c>
      <c r="M591">
        <v>3.8980999999999999</v>
      </c>
      <c r="N591">
        <v>35.052</v>
      </c>
      <c r="O591">
        <v>3.8976000000000002</v>
      </c>
    </row>
    <row r="592" spans="2:15" x14ac:dyDescent="0.25">
      <c r="B592" t="str">
        <f t="shared" si="0"/>
        <v>ACA 10 turn1301</v>
      </c>
      <c r="C592" t="s">
        <v>140</v>
      </c>
      <c r="D592">
        <v>30</v>
      </c>
      <c r="E592">
        <v>110</v>
      </c>
      <c r="F592">
        <v>1</v>
      </c>
      <c r="G592" t="s">
        <v>24</v>
      </c>
      <c r="H592" t="s">
        <v>23</v>
      </c>
      <c r="I592">
        <v>1</v>
      </c>
      <c r="J592">
        <v>5</v>
      </c>
      <c r="K592" t="s">
        <v>21</v>
      </c>
      <c r="L592">
        <v>542.96</v>
      </c>
      <c r="M592">
        <v>1.7988999999999999</v>
      </c>
      <c r="N592">
        <v>542.91999999999996</v>
      </c>
      <c r="O592">
        <v>1.7948999999999999</v>
      </c>
    </row>
    <row r="593" spans="2:15" x14ac:dyDescent="0.25">
      <c r="B593" t="str">
        <f t="shared" si="0"/>
        <v>ACA 10 turn10301</v>
      </c>
      <c r="C593" t="s">
        <v>140</v>
      </c>
      <c r="D593">
        <v>30</v>
      </c>
      <c r="E593">
        <v>110</v>
      </c>
      <c r="F593">
        <v>10</v>
      </c>
      <c r="G593" t="s">
        <v>24</v>
      </c>
      <c r="H593" t="s">
        <v>23</v>
      </c>
      <c r="I593">
        <v>1</v>
      </c>
      <c r="J593">
        <v>5</v>
      </c>
      <c r="K593" t="s">
        <v>21</v>
      </c>
      <c r="L593">
        <v>5795.5</v>
      </c>
      <c r="M593">
        <v>0.20876</v>
      </c>
      <c r="N593">
        <v>5795.5</v>
      </c>
      <c r="O593">
        <v>0.20654</v>
      </c>
    </row>
    <row r="594" spans="2:15" x14ac:dyDescent="0.25">
      <c r="B594" t="str">
        <f t="shared" si="0"/>
        <v>ACA 10 turn100301</v>
      </c>
      <c r="C594" t="s">
        <v>140</v>
      </c>
      <c r="D594">
        <v>30</v>
      </c>
      <c r="E594">
        <v>110</v>
      </c>
      <c r="F594">
        <v>100</v>
      </c>
      <c r="G594" t="s">
        <v>24</v>
      </c>
      <c r="H594" t="s">
        <v>23</v>
      </c>
      <c r="I594">
        <v>1</v>
      </c>
      <c r="J594">
        <v>5</v>
      </c>
      <c r="K594" t="s">
        <v>21</v>
      </c>
      <c r="L594">
        <v>58000</v>
      </c>
      <c r="M594">
        <v>2.1579999999999998E-2</v>
      </c>
      <c r="N594">
        <v>58000</v>
      </c>
      <c r="O594">
        <v>2.0688999999999999E-2</v>
      </c>
    </row>
    <row r="595" spans="2:15" x14ac:dyDescent="0.25">
      <c r="B595" t="str">
        <f t="shared" si="0"/>
        <v>ACA 10 turn0.011100.045</v>
      </c>
      <c r="C595" t="s">
        <v>140</v>
      </c>
      <c r="D595">
        <v>110</v>
      </c>
      <c r="E595">
        <v>205</v>
      </c>
      <c r="F595">
        <v>0.01</v>
      </c>
      <c r="G595" t="s">
        <v>24</v>
      </c>
      <c r="H595" t="s">
        <v>23</v>
      </c>
      <c r="I595">
        <v>4.4999999999999998E-2</v>
      </c>
      <c r="J595">
        <v>0.1</v>
      </c>
      <c r="K595" t="s">
        <v>21</v>
      </c>
      <c r="L595">
        <v>91</v>
      </c>
      <c r="M595">
        <v>3.3</v>
      </c>
      <c r="N595">
        <v>15.183</v>
      </c>
      <c r="O595">
        <v>1.9698</v>
      </c>
    </row>
    <row r="596" spans="2:15" x14ac:dyDescent="0.25">
      <c r="B596" t="str">
        <f t="shared" si="0"/>
        <v>ACA 10 turn0.11100.045</v>
      </c>
      <c r="C596" t="s">
        <v>140</v>
      </c>
      <c r="D596">
        <v>110</v>
      </c>
      <c r="E596">
        <v>205</v>
      </c>
      <c r="F596">
        <v>0.1</v>
      </c>
      <c r="G596" t="s">
        <v>24</v>
      </c>
      <c r="H596" t="s">
        <v>23</v>
      </c>
      <c r="I596">
        <v>4.4999999999999998E-2</v>
      </c>
      <c r="J596">
        <v>0.1</v>
      </c>
      <c r="K596" t="s">
        <v>21</v>
      </c>
      <c r="L596">
        <v>91</v>
      </c>
      <c r="M596">
        <v>3.3</v>
      </c>
      <c r="N596">
        <v>25.866</v>
      </c>
      <c r="O596">
        <v>1.9370000000000001</v>
      </c>
    </row>
    <row r="597" spans="2:15" x14ac:dyDescent="0.25">
      <c r="B597" t="str">
        <f t="shared" si="0"/>
        <v>ACA 10 turn11100.045</v>
      </c>
      <c r="C597" t="s">
        <v>140</v>
      </c>
      <c r="D597">
        <v>110</v>
      </c>
      <c r="E597">
        <v>205</v>
      </c>
      <c r="F597">
        <v>1</v>
      </c>
      <c r="G597" t="s">
        <v>24</v>
      </c>
      <c r="H597" t="s">
        <v>23</v>
      </c>
      <c r="I597">
        <v>4.4999999999999998E-2</v>
      </c>
      <c r="J597">
        <v>0.1</v>
      </c>
      <c r="K597" t="s">
        <v>21</v>
      </c>
      <c r="L597">
        <v>460.09</v>
      </c>
      <c r="M597">
        <v>1.4996</v>
      </c>
      <c r="N597">
        <v>519.36</v>
      </c>
      <c r="O597">
        <v>0.95669999999999999</v>
      </c>
    </row>
    <row r="598" spans="2:15" x14ac:dyDescent="0.25">
      <c r="B598" t="str">
        <f t="shared" si="0"/>
        <v>ACA 10 turn101100.045</v>
      </c>
      <c r="C598" t="s">
        <v>140</v>
      </c>
      <c r="D598">
        <v>110</v>
      </c>
      <c r="E598">
        <v>205</v>
      </c>
      <c r="F598">
        <v>10</v>
      </c>
      <c r="G598" t="s">
        <v>24</v>
      </c>
      <c r="H598" t="s">
        <v>23</v>
      </c>
      <c r="I598">
        <v>4.4999999999999998E-2</v>
      </c>
      <c r="J598">
        <v>0.1</v>
      </c>
      <c r="K598" t="s">
        <v>21</v>
      </c>
      <c r="L598">
        <v>5792.4000000000005</v>
      </c>
      <c r="M598">
        <v>0.113</v>
      </c>
      <c r="N598">
        <v>5792.5</v>
      </c>
      <c r="O598">
        <v>0.11033</v>
      </c>
    </row>
    <row r="599" spans="2:15" x14ac:dyDescent="0.25">
      <c r="B599" t="str">
        <f t="shared" si="0"/>
        <v>ACA 10 turn1001100.045</v>
      </c>
      <c r="C599" t="s">
        <v>140</v>
      </c>
      <c r="D599">
        <v>110</v>
      </c>
      <c r="E599">
        <v>205</v>
      </c>
      <c r="F599">
        <v>100</v>
      </c>
      <c r="G599" t="s">
        <v>24</v>
      </c>
      <c r="H599" t="s">
        <v>23</v>
      </c>
      <c r="I599">
        <v>4.4999999999999998E-2</v>
      </c>
      <c r="J599">
        <v>0.1</v>
      </c>
      <c r="K599" t="s">
        <v>21</v>
      </c>
      <c r="L599">
        <v>57999</v>
      </c>
      <c r="M599">
        <v>1.2123E-2</v>
      </c>
      <c r="N599">
        <v>57999</v>
      </c>
      <c r="O599">
        <v>1.1051999999999999E-2</v>
      </c>
    </row>
    <row r="600" spans="2:15" x14ac:dyDescent="0.25">
      <c r="B600" t="str">
        <f t="shared" si="0"/>
        <v>ACA 10 turn0.011100.1</v>
      </c>
      <c r="C600" t="s">
        <v>140</v>
      </c>
      <c r="D600">
        <v>110</v>
      </c>
      <c r="E600">
        <v>205</v>
      </c>
      <c r="F600">
        <v>0.01</v>
      </c>
      <c r="G600" t="s">
        <v>24</v>
      </c>
      <c r="H600" t="s">
        <v>23</v>
      </c>
      <c r="I600">
        <v>0.1</v>
      </c>
      <c r="J600">
        <v>1</v>
      </c>
      <c r="K600" t="s">
        <v>21</v>
      </c>
      <c r="L600">
        <v>17</v>
      </c>
      <c r="M600">
        <v>2</v>
      </c>
      <c r="N600">
        <v>16.085000000000001</v>
      </c>
      <c r="O600">
        <v>1.9728000000000001</v>
      </c>
    </row>
    <row r="601" spans="2:15" x14ac:dyDescent="0.25">
      <c r="B601" t="str">
        <f t="shared" si="0"/>
        <v>ACA 10 turn0.11100.1</v>
      </c>
      <c r="C601" t="s">
        <v>140</v>
      </c>
      <c r="D601">
        <v>110</v>
      </c>
      <c r="E601">
        <v>205</v>
      </c>
      <c r="F601">
        <v>0.1</v>
      </c>
      <c r="G601" t="s">
        <v>24</v>
      </c>
      <c r="H601" t="s">
        <v>23</v>
      </c>
      <c r="I601">
        <v>0.1</v>
      </c>
      <c r="J601">
        <v>1</v>
      </c>
      <c r="K601" t="s">
        <v>21</v>
      </c>
      <c r="L601">
        <v>26.884</v>
      </c>
      <c r="M601">
        <v>1.9412</v>
      </c>
      <c r="N601">
        <v>26.694000000000003</v>
      </c>
      <c r="O601">
        <v>1.9402999999999999</v>
      </c>
    </row>
    <row r="602" spans="2:15" x14ac:dyDescent="0.25">
      <c r="B602" t="str">
        <f t="shared" si="0"/>
        <v>ACA 10 turn11100.1</v>
      </c>
      <c r="C602" t="s">
        <v>140</v>
      </c>
      <c r="D602">
        <v>110</v>
      </c>
      <c r="E602">
        <v>205</v>
      </c>
      <c r="F602">
        <v>1</v>
      </c>
      <c r="G602" t="s">
        <v>24</v>
      </c>
      <c r="H602" t="s">
        <v>23</v>
      </c>
      <c r="I602">
        <v>0.1</v>
      </c>
      <c r="J602">
        <v>1</v>
      </c>
      <c r="K602" t="s">
        <v>21</v>
      </c>
      <c r="L602">
        <v>519.23</v>
      </c>
      <c r="M602">
        <v>0.96608000000000005</v>
      </c>
      <c r="N602">
        <v>519.31999999999994</v>
      </c>
      <c r="O602">
        <v>0.96125000000000005</v>
      </c>
    </row>
    <row r="603" spans="2:15" x14ac:dyDescent="0.25">
      <c r="B603" t="str">
        <f t="shared" si="0"/>
        <v>ACA 10 turn101100.1</v>
      </c>
      <c r="C603" t="s">
        <v>140</v>
      </c>
      <c r="D603">
        <v>110</v>
      </c>
      <c r="E603">
        <v>205</v>
      </c>
      <c r="F603">
        <v>10</v>
      </c>
      <c r="G603" t="s">
        <v>24</v>
      </c>
      <c r="H603" t="s">
        <v>23</v>
      </c>
      <c r="I603">
        <v>0.1</v>
      </c>
      <c r="J603">
        <v>1</v>
      </c>
      <c r="K603" t="s">
        <v>21</v>
      </c>
      <c r="L603">
        <v>5792.4000000000005</v>
      </c>
      <c r="M603">
        <v>0.11364</v>
      </c>
      <c r="N603">
        <v>5792.5</v>
      </c>
      <c r="O603">
        <v>0.11097</v>
      </c>
    </row>
    <row r="604" spans="2:15" x14ac:dyDescent="0.25">
      <c r="B604" t="str">
        <f t="shared" si="0"/>
        <v>ACA 10 turn1001100.1</v>
      </c>
      <c r="C604" t="s">
        <v>140</v>
      </c>
      <c r="D604">
        <v>110</v>
      </c>
      <c r="E604">
        <v>205</v>
      </c>
      <c r="F604">
        <v>100</v>
      </c>
      <c r="G604" t="s">
        <v>24</v>
      </c>
      <c r="H604" t="s">
        <v>23</v>
      </c>
      <c r="I604">
        <v>0.1</v>
      </c>
      <c r="J604">
        <v>1</v>
      </c>
      <c r="K604" t="s">
        <v>21</v>
      </c>
      <c r="L604">
        <v>57999</v>
      </c>
      <c r="M604">
        <v>1.2187E-2</v>
      </c>
      <c r="N604">
        <v>57999</v>
      </c>
      <c r="O604">
        <v>1.1115999999999999E-2</v>
      </c>
    </row>
    <row r="605" spans="2:15" x14ac:dyDescent="0.25">
      <c r="B605" t="str">
        <f t="shared" ref="B605:B668" si="1">CONCATENATE(C605,F605,D605,I605)</f>
        <v>ACA 10 turn0.011101</v>
      </c>
      <c r="C605" t="s">
        <v>140</v>
      </c>
      <c r="D605">
        <v>110</v>
      </c>
      <c r="E605">
        <v>205</v>
      </c>
      <c r="F605">
        <v>0.01</v>
      </c>
      <c r="G605" t="s">
        <v>24</v>
      </c>
      <c r="H605" t="s">
        <v>23</v>
      </c>
      <c r="I605">
        <v>1</v>
      </c>
      <c r="J605">
        <v>5</v>
      </c>
      <c r="K605" t="s">
        <v>21</v>
      </c>
      <c r="L605">
        <v>52</v>
      </c>
      <c r="M605">
        <v>4</v>
      </c>
      <c r="N605">
        <v>51.338999999999999</v>
      </c>
      <c r="O605">
        <v>3.9958999999999998</v>
      </c>
    </row>
    <row r="606" spans="2:15" x14ac:dyDescent="0.25">
      <c r="B606" t="str">
        <f t="shared" si="1"/>
        <v>ACA 10 turn0.11101</v>
      </c>
      <c r="C606" t="s">
        <v>140</v>
      </c>
      <c r="D606">
        <v>110</v>
      </c>
      <c r="E606">
        <v>205</v>
      </c>
      <c r="F606">
        <v>0.1</v>
      </c>
      <c r="G606" t="s">
        <v>24</v>
      </c>
      <c r="H606" t="s">
        <v>23</v>
      </c>
      <c r="I606">
        <v>1</v>
      </c>
      <c r="J606">
        <v>5</v>
      </c>
      <c r="K606" t="s">
        <v>21</v>
      </c>
      <c r="L606">
        <v>56.51</v>
      </c>
      <c r="M606">
        <v>3.9809000000000001</v>
      </c>
      <c r="N606">
        <v>56.41</v>
      </c>
      <c r="O606">
        <v>3.9805000000000001</v>
      </c>
    </row>
    <row r="607" spans="2:15" x14ac:dyDescent="0.25">
      <c r="B607" t="str">
        <f t="shared" si="1"/>
        <v>ACA 10 turn11101</v>
      </c>
      <c r="C607" t="s">
        <v>140</v>
      </c>
      <c r="D607">
        <v>110</v>
      </c>
      <c r="E607">
        <v>205</v>
      </c>
      <c r="F607">
        <v>1</v>
      </c>
      <c r="G607" t="s">
        <v>24</v>
      </c>
      <c r="H607" t="s">
        <v>23</v>
      </c>
      <c r="I607">
        <v>1</v>
      </c>
      <c r="J607">
        <v>5</v>
      </c>
      <c r="K607" t="s">
        <v>21</v>
      </c>
      <c r="L607">
        <v>428.53</v>
      </c>
      <c r="M607">
        <v>3.0150999999999999</v>
      </c>
      <c r="N607">
        <v>428.45</v>
      </c>
      <c r="O607">
        <v>3.0125000000000002</v>
      </c>
    </row>
    <row r="608" spans="2:15" x14ac:dyDescent="0.25">
      <c r="B608" t="str">
        <f t="shared" si="1"/>
        <v>ACA 10 turn101101</v>
      </c>
      <c r="C608" t="s">
        <v>140</v>
      </c>
      <c r="D608">
        <v>110</v>
      </c>
      <c r="E608">
        <v>205</v>
      </c>
      <c r="F608">
        <v>10</v>
      </c>
      <c r="G608" t="s">
        <v>24</v>
      </c>
      <c r="H608" t="s">
        <v>23</v>
      </c>
      <c r="I608">
        <v>1</v>
      </c>
      <c r="J608">
        <v>5</v>
      </c>
      <c r="K608" t="s">
        <v>21</v>
      </c>
      <c r="L608">
        <v>5769.4000000000005</v>
      </c>
      <c r="M608">
        <v>0.46816000000000002</v>
      </c>
      <c r="N608">
        <v>5769.5</v>
      </c>
      <c r="O608">
        <v>0.46553</v>
      </c>
    </row>
    <row r="609" spans="2:15" x14ac:dyDescent="0.25">
      <c r="B609" t="str">
        <f t="shared" si="1"/>
        <v>ACA 10 turn1001101</v>
      </c>
      <c r="C609" t="s">
        <v>140</v>
      </c>
      <c r="D609">
        <v>110</v>
      </c>
      <c r="E609">
        <v>205</v>
      </c>
      <c r="F609">
        <v>100</v>
      </c>
      <c r="G609" t="s">
        <v>24</v>
      </c>
      <c r="H609" t="s">
        <v>23</v>
      </c>
      <c r="I609">
        <v>1</v>
      </c>
      <c r="J609">
        <v>5</v>
      </c>
      <c r="K609" t="s">
        <v>21</v>
      </c>
      <c r="L609">
        <v>57997</v>
      </c>
      <c r="M609">
        <v>4.7964E-2</v>
      </c>
      <c r="N609">
        <v>57997</v>
      </c>
      <c r="O609">
        <v>4.6892999999999997E-2</v>
      </c>
    </row>
    <row r="610" spans="2:15" x14ac:dyDescent="0.25">
      <c r="B610" t="str">
        <f t="shared" si="1"/>
        <v>ACA 20 turn0.001220.01</v>
      </c>
      <c r="C610" t="s">
        <v>141</v>
      </c>
      <c r="D610">
        <v>22</v>
      </c>
      <c r="E610">
        <v>60</v>
      </c>
      <c r="F610">
        <v>1E-3</v>
      </c>
      <c r="G610" t="s">
        <v>24</v>
      </c>
      <c r="H610" t="s">
        <v>23</v>
      </c>
      <c r="I610">
        <v>0.01</v>
      </c>
      <c r="J610">
        <v>4.4999999999999998E-2</v>
      </c>
      <c r="K610" t="s">
        <v>21</v>
      </c>
      <c r="L610">
        <v>91</v>
      </c>
      <c r="M610">
        <v>3.3</v>
      </c>
      <c r="N610">
        <v>-5.1486999999999998</v>
      </c>
      <c r="O610">
        <v>2.1490999999999998</v>
      </c>
    </row>
    <row r="611" spans="2:15" x14ac:dyDescent="0.25">
      <c r="B611" t="str">
        <f t="shared" si="1"/>
        <v>ACA 20 turn0.01220.01</v>
      </c>
      <c r="C611" t="s">
        <v>141</v>
      </c>
      <c r="D611">
        <v>22</v>
      </c>
      <c r="E611">
        <v>60</v>
      </c>
      <c r="F611">
        <v>0.01</v>
      </c>
      <c r="G611" t="s">
        <v>24</v>
      </c>
      <c r="H611" t="s">
        <v>23</v>
      </c>
      <c r="I611">
        <v>0.01</v>
      </c>
      <c r="J611">
        <v>4.4999999999999998E-2</v>
      </c>
      <c r="K611" t="s">
        <v>21</v>
      </c>
      <c r="L611">
        <v>91</v>
      </c>
      <c r="M611">
        <v>3.3</v>
      </c>
      <c r="N611">
        <v>-4.6659999999999995</v>
      </c>
      <c r="O611">
        <v>2.1421000000000001</v>
      </c>
    </row>
    <row r="612" spans="2:15" x14ac:dyDescent="0.25">
      <c r="B612" t="str">
        <f t="shared" si="1"/>
        <v>ACA 20 turn0.1220.01</v>
      </c>
      <c r="C612" t="s">
        <v>141</v>
      </c>
      <c r="D612">
        <v>22</v>
      </c>
      <c r="E612">
        <v>60</v>
      </c>
      <c r="F612">
        <v>0.1</v>
      </c>
      <c r="G612" t="s">
        <v>24</v>
      </c>
      <c r="H612" t="s">
        <v>23</v>
      </c>
      <c r="I612">
        <v>0.01</v>
      </c>
      <c r="J612">
        <v>4.4999999999999998E-2</v>
      </c>
      <c r="K612" t="s">
        <v>21</v>
      </c>
      <c r="L612">
        <v>91</v>
      </c>
      <c r="M612">
        <v>3.3</v>
      </c>
      <c r="N612">
        <v>33.744999999999997</v>
      </c>
      <c r="O612">
        <v>1.7049000000000001</v>
      </c>
    </row>
    <row r="613" spans="2:15" x14ac:dyDescent="0.25">
      <c r="B613" t="str">
        <f t="shared" si="1"/>
        <v>ACA 20 turn1220.01</v>
      </c>
      <c r="C613" t="s">
        <v>141</v>
      </c>
      <c r="D613">
        <v>22</v>
      </c>
      <c r="E613">
        <v>60</v>
      </c>
      <c r="F613">
        <v>1</v>
      </c>
      <c r="G613" t="s">
        <v>24</v>
      </c>
      <c r="H613" t="s">
        <v>23</v>
      </c>
      <c r="I613">
        <v>0.01</v>
      </c>
      <c r="J613">
        <v>4.4999999999999998E-2</v>
      </c>
      <c r="K613" t="s">
        <v>21</v>
      </c>
      <c r="L613">
        <v>574.86</v>
      </c>
      <c r="M613">
        <v>0.30181999999999998</v>
      </c>
      <c r="N613">
        <v>574.86</v>
      </c>
      <c r="O613">
        <v>0.30093999999999999</v>
      </c>
    </row>
    <row r="614" spans="2:15" x14ac:dyDescent="0.25">
      <c r="B614" t="str">
        <f t="shared" si="1"/>
        <v>ACA 20 turn10220.01</v>
      </c>
      <c r="C614" t="s">
        <v>141</v>
      </c>
      <c r="D614">
        <v>22</v>
      </c>
      <c r="E614">
        <v>60</v>
      </c>
      <c r="F614">
        <v>10</v>
      </c>
      <c r="G614" t="s">
        <v>24</v>
      </c>
      <c r="H614" t="s">
        <v>23</v>
      </c>
      <c r="I614">
        <v>0.01</v>
      </c>
      <c r="J614">
        <v>4.4999999999999998E-2</v>
      </c>
      <c r="K614" t="s">
        <v>21</v>
      </c>
      <c r="L614">
        <v>5799.5</v>
      </c>
      <c r="M614">
        <v>3.0827E-2</v>
      </c>
      <c r="N614">
        <v>5799.5</v>
      </c>
      <c r="O614">
        <v>3.0463E-2</v>
      </c>
    </row>
    <row r="615" spans="2:15" x14ac:dyDescent="0.25">
      <c r="B615" t="str">
        <f t="shared" si="1"/>
        <v>ACA 20 turn0.001220.045</v>
      </c>
      <c r="C615" t="s">
        <v>141</v>
      </c>
      <c r="D615">
        <v>22</v>
      </c>
      <c r="E615">
        <v>60</v>
      </c>
      <c r="F615">
        <v>1E-3</v>
      </c>
      <c r="G615" t="s">
        <v>24</v>
      </c>
      <c r="H615" t="s">
        <v>23</v>
      </c>
      <c r="I615">
        <v>4.4999999999999998E-2</v>
      </c>
      <c r="J615">
        <v>1</v>
      </c>
      <c r="K615" t="s">
        <v>21</v>
      </c>
      <c r="L615">
        <v>-5.0999999999999996</v>
      </c>
      <c r="M615">
        <v>2.1</v>
      </c>
      <c r="N615">
        <v>-5.3489000000000004</v>
      </c>
      <c r="O615">
        <v>2.1091000000000002</v>
      </c>
    </row>
    <row r="616" spans="2:15" x14ac:dyDescent="0.25">
      <c r="B616" t="str">
        <f t="shared" si="1"/>
        <v>ACA 20 turn0.01220.045</v>
      </c>
      <c r="C616" t="s">
        <v>141</v>
      </c>
      <c r="D616">
        <v>22</v>
      </c>
      <c r="E616">
        <v>60</v>
      </c>
      <c r="F616">
        <v>0.01</v>
      </c>
      <c r="G616" t="s">
        <v>24</v>
      </c>
      <c r="H616" t="s">
        <v>23</v>
      </c>
      <c r="I616">
        <v>4.4999999999999998E-2</v>
      </c>
      <c r="J616">
        <v>1</v>
      </c>
      <c r="K616" t="s">
        <v>21</v>
      </c>
      <c r="L616">
        <v>-4.8311000000000002</v>
      </c>
      <c r="M616">
        <v>2.1017999999999999</v>
      </c>
      <c r="N616">
        <v>-4.8536999999999999</v>
      </c>
      <c r="O616">
        <v>2.1019000000000001</v>
      </c>
    </row>
    <row r="617" spans="2:15" x14ac:dyDescent="0.25">
      <c r="B617" t="str">
        <f t="shared" si="1"/>
        <v>ACA 20 turn0.1220.045</v>
      </c>
      <c r="C617" t="s">
        <v>141</v>
      </c>
      <c r="D617">
        <v>22</v>
      </c>
      <c r="E617">
        <v>60</v>
      </c>
      <c r="F617">
        <v>0.1</v>
      </c>
      <c r="G617" t="s">
        <v>24</v>
      </c>
      <c r="H617" t="s">
        <v>23</v>
      </c>
      <c r="I617">
        <v>4.4999999999999998E-2</v>
      </c>
      <c r="J617">
        <v>1</v>
      </c>
      <c r="K617" t="s">
        <v>21</v>
      </c>
      <c r="L617">
        <v>34.167999999999999</v>
      </c>
      <c r="M617">
        <v>1.66</v>
      </c>
      <c r="N617">
        <v>34.128999999999998</v>
      </c>
      <c r="O617">
        <v>1.6596</v>
      </c>
    </row>
    <row r="618" spans="2:15" x14ac:dyDescent="0.25">
      <c r="B618" t="str">
        <f t="shared" si="1"/>
        <v>ACA 20 turn1220.045</v>
      </c>
      <c r="C618" t="s">
        <v>141</v>
      </c>
      <c r="D618">
        <v>22</v>
      </c>
      <c r="E618">
        <v>60</v>
      </c>
      <c r="F618">
        <v>1</v>
      </c>
      <c r="G618" t="s">
        <v>24</v>
      </c>
      <c r="H618" t="s">
        <v>23</v>
      </c>
      <c r="I618">
        <v>4.4999999999999998E-2</v>
      </c>
      <c r="J618">
        <v>1</v>
      </c>
      <c r="K618" t="s">
        <v>21</v>
      </c>
      <c r="L618">
        <v>575.04999999999995</v>
      </c>
      <c r="M618">
        <v>0.28981000000000001</v>
      </c>
      <c r="N618">
        <v>575.04</v>
      </c>
      <c r="O618">
        <v>0.28893000000000002</v>
      </c>
    </row>
    <row r="619" spans="2:15" x14ac:dyDescent="0.25">
      <c r="B619" t="str">
        <f t="shared" si="1"/>
        <v>ACA 20 turn10220.045</v>
      </c>
      <c r="C619" t="s">
        <v>141</v>
      </c>
      <c r="D619">
        <v>22</v>
      </c>
      <c r="E619">
        <v>60</v>
      </c>
      <c r="F619">
        <v>10</v>
      </c>
      <c r="G619" t="s">
        <v>24</v>
      </c>
      <c r="H619" t="s">
        <v>23</v>
      </c>
      <c r="I619">
        <v>4.4999999999999998E-2</v>
      </c>
      <c r="J619">
        <v>1</v>
      </c>
      <c r="K619" t="s">
        <v>21</v>
      </c>
      <c r="L619">
        <v>5799.5</v>
      </c>
      <c r="M619">
        <v>2.9596000000000001E-2</v>
      </c>
      <c r="N619">
        <v>5799.5</v>
      </c>
      <c r="O619">
        <v>2.9232000000000001E-2</v>
      </c>
    </row>
    <row r="620" spans="2:15" x14ac:dyDescent="0.25">
      <c r="B620" t="str">
        <f t="shared" si="1"/>
        <v>ACA 20 turn0.001221</v>
      </c>
      <c r="C620" t="s">
        <v>141</v>
      </c>
      <c r="D620">
        <v>22</v>
      </c>
      <c r="E620">
        <v>60</v>
      </c>
      <c r="F620">
        <v>1E-3</v>
      </c>
      <c r="G620" t="s">
        <v>24</v>
      </c>
      <c r="H620" t="s">
        <v>23</v>
      </c>
      <c r="I620">
        <v>1</v>
      </c>
      <c r="J620">
        <v>5</v>
      </c>
      <c r="K620" t="s">
        <v>21</v>
      </c>
      <c r="L620">
        <v>11</v>
      </c>
      <c r="M620">
        <v>2.5</v>
      </c>
      <c r="N620">
        <v>9.8177000000000003</v>
      </c>
      <c r="O620">
        <v>2.5158</v>
      </c>
    </row>
    <row r="621" spans="2:15" x14ac:dyDescent="0.25">
      <c r="B621" t="str">
        <f t="shared" si="1"/>
        <v>ACA 20 turn0.01221</v>
      </c>
      <c r="C621" t="s">
        <v>141</v>
      </c>
      <c r="D621">
        <v>22</v>
      </c>
      <c r="E621">
        <v>60</v>
      </c>
      <c r="F621">
        <v>0.01</v>
      </c>
      <c r="G621" t="s">
        <v>24</v>
      </c>
      <c r="H621" t="s">
        <v>23</v>
      </c>
      <c r="I621">
        <v>1</v>
      </c>
      <c r="J621">
        <v>5</v>
      </c>
      <c r="K621" t="s">
        <v>21</v>
      </c>
      <c r="L621">
        <v>11</v>
      </c>
      <c r="M621">
        <v>2.5118</v>
      </c>
      <c r="N621">
        <v>10.129</v>
      </c>
      <c r="O621">
        <v>2.5118</v>
      </c>
    </row>
    <row r="622" spans="2:15" x14ac:dyDescent="0.25">
      <c r="B622" t="str">
        <f t="shared" si="1"/>
        <v>ACA 20 turn0.1221</v>
      </c>
      <c r="C622" t="s">
        <v>141</v>
      </c>
      <c r="D622">
        <v>22</v>
      </c>
      <c r="E622">
        <v>60</v>
      </c>
      <c r="F622">
        <v>0.1</v>
      </c>
      <c r="G622" t="s">
        <v>24</v>
      </c>
      <c r="H622" t="s">
        <v>23</v>
      </c>
      <c r="I622">
        <v>1</v>
      </c>
      <c r="J622">
        <v>5</v>
      </c>
      <c r="K622" t="s">
        <v>21</v>
      </c>
      <c r="L622">
        <v>38.512</v>
      </c>
      <c r="M622">
        <v>2.1996000000000002</v>
      </c>
      <c r="N622">
        <v>38.480999999999995</v>
      </c>
      <c r="O622">
        <v>2.1993</v>
      </c>
    </row>
    <row r="623" spans="2:15" x14ac:dyDescent="0.25">
      <c r="B623" t="str">
        <f t="shared" si="1"/>
        <v>ACA 20 turn1221</v>
      </c>
      <c r="C623" t="s">
        <v>141</v>
      </c>
      <c r="D623">
        <v>22</v>
      </c>
      <c r="E623">
        <v>60</v>
      </c>
      <c r="F623">
        <v>1</v>
      </c>
      <c r="G623" t="s">
        <v>24</v>
      </c>
      <c r="H623" t="s">
        <v>23</v>
      </c>
      <c r="I623">
        <v>1</v>
      </c>
      <c r="J623">
        <v>5</v>
      </c>
      <c r="K623" t="s">
        <v>21</v>
      </c>
      <c r="L623">
        <v>573.1</v>
      </c>
      <c r="M623">
        <v>0.47827999999999998</v>
      </c>
      <c r="N623">
        <v>573.09</v>
      </c>
      <c r="O623">
        <v>0.47742000000000001</v>
      </c>
    </row>
    <row r="624" spans="2:15" x14ac:dyDescent="0.25">
      <c r="B624" t="str">
        <f t="shared" si="1"/>
        <v>ACA 20 turn10221</v>
      </c>
      <c r="C624" t="s">
        <v>141</v>
      </c>
      <c r="D624">
        <v>22</v>
      </c>
      <c r="E624">
        <v>60</v>
      </c>
      <c r="F624">
        <v>10</v>
      </c>
      <c r="G624" t="s">
        <v>24</v>
      </c>
      <c r="H624" t="s">
        <v>23</v>
      </c>
      <c r="I624">
        <v>1</v>
      </c>
      <c r="J624">
        <v>5</v>
      </c>
      <c r="K624" t="s">
        <v>21</v>
      </c>
      <c r="L624">
        <v>5799.3</v>
      </c>
      <c r="M624">
        <v>4.9137E-2</v>
      </c>
      <c r="N624">
        <v>5799.3</v>
      </c>
      <c r="O624">
        <v>4.8773999999999998E-2</v>
      </c>
    </row>
    <row r="625" spans="2:15" x14ac:dyDescent="0.25">
      <c r="B625" t="str">
        <f t="shared" si="1"/>
        <v>ACA 20 turn0.001225</v>
      </c>
      <c r="C625" t="s">
        <v>141</v>
      </c>
      <c r="D625">
        <v>22</v>
      </c>
      <c r="E625">
        <v>60</v>
      </c>
      <c r="F625">
        <v>1E-3</v>
      </c>
      <c r="G625" t="s">
        <v>24</v>
      </c>
      <c r="H625" t="s">
        <v>23</v>
      </c>
      <c r="I625">
        <v>5</v>
      </c>
      <c r="J625">
        <v>10</v>
      </c>
      <c r="K625" t="s">
        <v>21</v>
      </c>
      <c r="L625">
        <v>96</v>
      </c>
      <c r="M625">
        <v>6.4</v>
      </c>
      <c r="N625">
        <v>95.759</v>
      </c>
      <c r="O625">
        <v>6.3903999999999996</v>
      </c>
    </row>
    <row r="626" spans="2:15" x14ac:dyDescent="0.25">
      <c r="B626" t="str">
        <f t="shared" si="1"/>
        <v>ACA 20 turn0.01225</v>
      </c>
      <c r="C626" t="s">
        <v>141</v>
      </c>
      <c r="D626">
        <v>22</v>
      </c>
      <c r="E626">
        <v>60</v>
      </c>
      <c r="F626">
        <v>0.01</v>
      </c>
      <c r="G626" t="s">
        <v>24</v>
      </c>
      <c r="H626" t="s">
        <v>23</v>
      </c>
      <c r="I626">
        <v>5</v>
      </c>
      <c r="J626">
        <v>10</v>
      </c>
      <c r="K626" t="s">
        <v>21</v>
      </c>
      <c r="L626">
        <v>96</v>
      </c>
      <c r="M626">
        <v>6.3894000000000002</v>
      </c>
      <c r="N626">
        <v>95.847000000000008</v>
      </c>
      <c r="O626">
        <v>6.3894000000000002</v>
      </c>
    </row>
    <row r="627" spans="2:15" x14ac:dyDescent="0.25">
      <c r="B627" t="str">
        <f t="shared" si="1"/>
        <v>ACA 20 turn0.1225</v>
      </c>
      <c r="C627" t="s">
        <v>141</v>
      </c>
      <c r="D627">
        <v>22</v>
      </c>
      <c r="E627">
        <v>60</v>
      </c>
      <c r="F627">
        <v>0.1</v>
      </c>
      <c r="G627" t="s">
        <v>24</v>
      </c>
      <c r="H627" t="s">
        <v>23</v>
      </c>
      <c r="I627">
        <v>5</v>
      </c>
      <c r="J627">
        <v>10</v>
      </c>
      <c r="K627" t="s">
        <v>21</v>
      </c>
      <c r="L627">
        <v>104.35000000000001</v>
      </c>
      <c r="M627">
        <v>6.2965999999999998</v>
      </c>
      <c r="N627">
        <v>104.27000000000001</v>
      </c>
      <c r="O627">
        <v>6.2968000000000002</v>
      </c>
    </row>
    <row r="628" spans="2:15" x14ac:dyDescent="0.25">
      <c r="B628" t="str">
        <f t="shared" si="1"/>
        <v>ACA 20 turn1225</v>
      </c>
      <c r="C628" t="s">
        <v>141</v>
      </c>
      <c r="D628">
        <v>22</v>
      </c>
      <c r="E628">
        <v>60</v>
      </c>
      <c r="F628">
        <v>1</v>
      </c>
      <c r="G628" t="s">
        <v>24</v>
      </c>
      <c r="H628" t="s">
        <v>23</v>
      </c>
      <c r="I628">
        <v>5</v>
      </c>
      <c r="J628">
        <v>10</v>
      </c>
      <c r="K628" t="s">
        <v>21</v>
      </c>
      <c r="L628">
        <v>552.98</v>
      </c>
      <c r="M628">
        <v>3.3048000000000002</v>
      </c>
      <c r="N628">
        <v>552.9</v>
      </c>
      <c r="O628">
        <v>3.3031999999999999</v>
      </c>
    </row>
    <row r="629" spans="2:15" x14ac:dyDescent="0.25">
      <c r="B629" t="str">
        <f t="shared" si="1"/>
        <v>ACA 20 turn10225</v>
      </c>
      <c r="C629" t="s">
        <v>141</v>
      </c>
      <c r="D629">
        <v>22</v>
      </c>
      <c r="E629">
        <v>60</v>
      </c>
      <c r="F629">
        <v>10</v>
      </c>
      <c r="G629" t="s">
        <v>24</v>
      </c>
      <c r="H629" t="s">
        <v>23</v>
      </c>
      <c r="I629">
        <v>5</v>
      </c>
      <c r="J629">
        <v>10</v>
      </c>
      <c r="K629" t="s">
        <v>21</v>
      </c>
      <c r="L629">
        <v>5796.2000000000007</v>
      </c>
      <c r="M629">
        <v>0.39228000000000002</v>
      </c>
      <c r="N629">
        <v>5796.1</v>
      </c>
      <c r="O629">
        <v>0.39119999999999999</v>
      </c>
    </row>
    <row r="630" spans="2:15" x14ac:dyDescent="0.25">
      <c r="B630" t="str">
        <f t="shared" si="1"/>
        <v>ACA 20 turn0.01600.045</v>
      </c>
      <c r="C630" t="s">
        <v>141</v>
      </c>
      <c r="D630">
        <v>60</v>
      </c>
      <c r="E630">
        <v>220</v>
      </c>
      <c r="F630">
        <v>0.01</v>
      </c>
      <c r="G630" t="s">
        <v>24</v>
      </c>
      <c r="H630" t="s">
        <v>23</v>
      </c>
      <c r="I630">
        <v>4.4999999999999998E-2</v>
      </c>
      <c r="J630">
        <v>0.1</v>
      </c>
      <c r="K630" t="s">
        <v>21</v>
      </c>
      <c r="L630">
        <v>91</v>
      </c>
      <c r="M630">
        <v>3.3</v>
      </c>
      <c r="N630">
        <v>13.907</v>
      </c>
      <c r="O630">
        <v>1.9671000000000001</v>
      </c>
    </row>
    <row r="631" spans="2:15" x14ac:dyDescent="0.25">
      <c r="B631" t="str">
        <f t="shared" si="1"/>
        <v>ACA 20 turn0.1600.045</v>
      </c>
      <c r="C631" t="s">
        <v>141</v>
      </c>
      <c r="D631">
        <v>60</v>
      </c>
      <c r="E631">
        <v>220</v>
      </c>
      <c r="F631">
        <v>0.1</v>
      </c>
      <c r="G631" t="s">
        <v>24</v>
      </c>
      <c r="H631" t="s">
        <v>23</v>
      </c>
      <c r="I631">
        <v>4.4999999999999998E-2</v>
      </c>
      <c r="J631">
        <v>0.1</v>
      </c>
      <c r="K631" t="s">
        <v>21</v>
      </c>
      <c r="L631">
        <v>91</v>
      </c>
      <c r="M631">
        <v>3.3</v>
      </c>
      <c r="N631">
        <v>29.106000000000002</v>
      </c>
      <c r="O631">
        <v>1.9149</v>
      </c>
    </row>
    <row r="632" spans="2:15" x14ac:dyDescent="0.25">
      <c r="B632" t="str">
        <f t="shared" si="1"/>
        <v>ACA 20 turn1600.045</v>
      </c>
      <c r="C632" t="s">
        <v>141</v>
      </c>
      <c r="D632">
        <v>60</v>
      </c>
      <c r="E632">
        <v>220</v>
      </c>
      <c r="F632">
        <v>1</v>
      </c>
      <c r="G632" t="s">
        <v>24</v>
      </c>
      <c r="H632" t="s">
        <v>23</v>
      </c>
      <c r="I632">
        <v>4.4999999999999998E-2</v>
      </c>
      <c r="J632">
        <v>0.1</v>
      </c>
      <c r="K632" t="s">
        <v>21</v>
      </c>
      <c r="L632">
        <v>511.53</v>
      </c>
      <c r="M632">
        <v>1.3885000000000001</v>
      </c>
      <c r="N632">
        <v>543.31999999999994</v>
      </c>
      <c r="O632">
        <v>0.85782000000000003</v>
      </c>
    </row>
    <row r="633" spans="2:15" x14ac:dyDescent="0.25">
      <c r="B633" t="str">
        <f t="shared" si="1"/>
        <v>ACA 20 turn10600.045</v>
      </c>
      <c r="C633" t="s">
        <v>141</v>
      </c>
      <c r="D633">
        <v>60</v>
      </c>
      <c r="E633">
        <v>220</v>
      </c>
      <c r="F633">
        <v>10</v>
      </c>
      <c r="G633" t="s">
        <v>24</v>
      </c>
      <c r="H633" t="s">
        <v>23</v>
      </c>
      <c r="I633">
        <v>4.4999999999999998E-2</v>
      </c>
      <c r="J633">
        <v>0.1</v>
      </c>
      <c r="K633" t="s">
        <v>21</v>
      </c>
      <c r="L633">
        <v>5795.6</v>
      </c>
      <c r="M633">
        <v>9.8278000000000004E-2</v>
      </c>
      <c r="N633">
        <v>5795.6</v>
      </c>
      <c r="O633">
        <v>9.7961999999999994E-2</v>
      </c>
    </row>
    <row r="634" spans="2:15" x14ac:dyDescent="0.25">
      <c r="B634" t="str">
        <f t="shared" si="1"/>
        <v>ACA 20 turn100600.045</v>
      </c>
      <c r="C634" t="s">
        <v>141</v>
      </c>
      <c r="D634">
        <v>60</v>
      </c>
      <c r="E634">
        <v>220</v>
      </c>
      <c r="F634">
        <v>100</v>
      </c>
      <c r="G634" t="s">
        <v>24</v>
      </c>
      <c r="H634" t="s">
        <v>23</v>
      </c>
      <c r="I634">
        <v>4.4999999999999998E-2</v>
      </c>
      <c r="J634">
        <v>0.1</v>
      </c>
      <c r="K634" t="s">
        <v>21</v>
      </c>
      <c r="L634">
        <v>58000</v>
      </c>
      <c r="M634">
        <v>9.9389000000000005E-3</v>
      </c>
      <c r="N634">
        <v>58000</v>
      </c>
      <c r="O634">
        <v>9.8118000000000007E-3</v>
      </c>
    </row>
    <row r="635" spans="2:15" x14ac:dyDescent="0.25">
      <c r="B635" t="str">
        <f t="shared" si="1"/>
        <v>ACA 20 turn0.01600.1</v>
      </c>
      <c r="C635" t="s">
        <v>141</v>
      </c>
      <c r="D635">
        <v>60</v>
      </c>
      <c r="E635">
        <v>220</v>
      </c>
      <c r="F635">
        <v>0.01</v>
      </c>
      <c r="G635" t="s">
        <v>24</v>
      </c>
      <c r="H635" t="s">
        <v>23</v>
      </c>
      <c r="I635">
        <v>0.1</v>
      </c>
      <c r="J635">
        <v>1</v>
      </c>
      <c r="K635" t="s">
        <v>21</v>
      </c>
      <c r="L635">
        <v>16</v>
      </c>
      <c r="M635">
        <v>2</v>
      </c>
      <c r="N635">
        <v>15.707000000000001</v>
      </c>
      <c r="O635">
        <v>1.9767999999999999</v>
      </c>
    </row>
    <row r="636" spans="2:15" x14ac:dyDescent="0.25">
      <c r="B636" t="str">
        <f t="shared" si="1"/>
        <v>ACA 20 turn0.1600.1</v>
      </c>
      <c r="C636" t="s">
        <v>141</v>
      </c>
      <c r="D636">
        <v>60</v>
      </c>
      <c r="E636">
        <v>220</v>
      </c>
      <c r="F636">
        <v>0.1</v>
      </c>
      <c r="G636" t="s">
        <v>24</v>
      </c>
      <c r="H636" t="s">
        <v>23</v>
      </c>
      <c r="I636">
        <v>0.1</v>
      </c>
      <c r="J636">
        <v>1</v>
      </c>
      <c r="K636" t="s">
        <v>21</v>
      </c>
      <c r="L636">
        <v>30.71</v>
      </c>
      <c r="M636">
        <v>1.9256</v>
      </c>
      <c r="N636">
        <v>30.652000000000001</v>
      </c>
      <c r="O636">
        <v>1.9256</v>
      </c>
    </row>
    <row r="637" spans="2:15" x14ac:dyDescent="0.25">
      <c r="B637" t="str">
        <f t="shared" si="1"/>
        <v>ACA 20 turn1600.1</v>
      </c>
      <c r="C637" t="s">
        <v>141</v>
      </c>
      <c r="D637">
        <v>60</v>
      </c>
      <c r="E637">
        <v>220</v>
      </c>
      <c r="F637">
        <v>1</v>
      </c>
      <c r="G637" t="s">
        <v>24</v>
      </c>
      <c r="H637" t="s">
        <v>23</v>
      </c>
      <c r="I637">
        <v>0.1</v>
      </c>
      <c r="J637">
        <v>1</v>
      </c>
      <c r="K637" t="s">
        <v>21</v>
      </c>
      <c r="L637">
        <v>543.16999999999996</v>
      </c>
      <c r="M637">
        <v>0.87009999999999998</v>
      </c>
      <c r="N637">
        <v>543.15</v>
      </c>
      <c r="O637">
        <v>0.86953000000000003</v>
      </c>
    </row>
    <row r="638" spans="2:15" x14ac:dyDescent="0.25">
      <c r="B638" t="str">
        <f t="shared" si="1"/>
        <v>ACA 20 turn10600.1</v>
      </c>
      <c r="C638" t="s">
        <v>141</v>
      </c>
      <c r="D638">
        <v>60</v>
      </c>
      <c r="E638">
        <v>220</v>
      </c>
      <c r="F638">
        <v>10</v>
      </c>
      <c r="G638" t="s">
        <v>24</v>
      </c>
      <c r="H638" t="s">
        <v>23</v>
      </c>
      <c r="I638">
        <v>0.1</v>
      </c>
      <c r="J638">
        <v>1</v>
      </c>
      <c r="K638" t="s">
        <v>21</v>
      </c>
      <c r="L638">
        <v>5795.6</v>
      </c>
      <c r="M638">
        <v>9.9832000000000004E-2</v>
      </c>
      <c r="N638">
        <v>5795.6</v>
      </c>
      <c r="O638">
        <v>9.9515999999999993E-2</v>
      </c>
    </row>
    <row r="639" spans="2:15" x14ac:dyDescent="0.25">
      <c r="B639" t="str">
        <f t="shared" si="1"/>
        <v>ACA 20 turn100600.1</v>
      </c>
      <c r="C639" t="s">
        <v>141</v>
      </c>
      <c r="D639">
        <v>60</v>
      </c>
      <c r="E639">
        <v>220</v>
      </c>
      <c r="F639">
        <v>100</v>
      </c>
      <c r="G639" t="s">
        <v>24</v>
      </c>
      <c r="H639" t="s">
        <v>23</v>
      </c>
      <c r="I639">
        <v>0.1</v>
      </c>
      <c r="J639">
        <v>1</v>
      </c>
      <c r="K639" t="s">
        <v>21</v>
      </c>
      <c r="L639">
        <v>58000</v>
      </c>
      <c r="M639">
        <v>1.0095E-2</v>
      </c>
      <c r="N639">
        <v>58000</v>
      </c>
      <c r="O639">
        <v>9.9676999999999995E-3</v>
      </c>
    </row>
    <row r="640" spans="2:15" x14ac:dyDescent="0.25">
      <c r="B640" t="str">
        <f t="shared" si="1"/>
        <v>ACA 20 turn0.01601</v>
      </c>
      <c r="C640" t="s">
        <v>141</v>
      </c>
      <c r="D640">
        <v>60</v>
      </c>
      <c r="E640">
        <v>220</v>
      </c>
      <c r="F640">
        <v>0.01</v>
      </c>
      <c r="G640" t="s">
        <v>24</v>
      </c>
      <c r="H640" t="s">
        <v>23</v>
      </c>
      <c r="I640">
        <v>1</v>
      </c>
      <c r="J640">
        <v>5</v>
      </c>
      <c r="K640" t="s">
        <v>21</v>
      </c>
      <c r="L640">
        <v>47</v>
      </c>
      <c r="M640">
        <v>7.2</v>
      </c>
      <c r="N640">
        <v>44.639000000000003</v>
      </c>
      <c r="O640">
        <v>7.2102000000000004</v>
      </c>
    </row>
    <row r="641" spans="2:15" x14ac:dyDescent="0.25">
      <c r="B641" t="str">
        <f t="shared" si="1"/>
        <v>ACA 20 turn0.1601</v>
      </c>
      <c r="C641" t="s">
        <v>141</v>
      </c>
      <c r="D641">
        <v>60</v>
      </c>
      <c r="E641">
        <v>220</v>
      </c>
      <c r="F641">
        <v>0.1</v>
      </c>
      <c r="G641" t="s">
        <v>24</v>
      </c>
      <c r="H641" t="s">
        <v>23</v>
      </c>
      <c r="I641">
        <v>1</v>
      </c>
      <c r="J641">
        <v>5</v>
      </c>
      <c r="K641" t="s">
        <v>21</v>
      </c>
      <c r="L641">
        <v>49.096999999999994</v>
      </c>
      <c r="M641">
        <v>7.1947999999999999</v>
      </c>
      <c r="N641">
        <v>49.044999999999995</v>
      </c>
      <c r="O641">
        <v>7.1947999999999999</v>
      </c>
    </row>
    <row r="642" spans="2:15" x14ac:dyDescent="0.25">
      <c r="B642" t="str">
        <f t="shared" si="1"/>
        <v>ACA 20 turn1601</v>
      </c>
      <c r="C642" t="s">
        <v>141</v>
      </c>
      <c r="D642">
        <v>60</v>
      </c>
      <c r="E642">
        <v>220</v>
      </c>
      <c r="F642">
        <v>1</v>
      </c>
      <c r="G642" t="s">
        <v>24</v>
      </c>
      <c r="H642" t="s">
        <v>23</v>
      </c>
      <c r="I642">
        <v>1</v>
      </c>
      <c r="J642">
        <v>5</v>
      </c>
      <c r="K642" t="s">
        <v>21</v>
      </c>
      <c r="L642">
        <v>383.77</v>
      </c>
      <c r="M642">
        <v>6.1243999999999996</v>
      </c>
      <c r="N642">
        <v>383.65999999999997</v>
      </c>
      <c r="O642">
        <v>6.1239999999999997</v>
      </c>
    </row>
    <row r="643" spans="2:15" x14ac:dyDescent="0.25">
      <c r="B643" t="str">
        <f t="shared" si="1"/>
        <v>ACA 20 turn10601</v>
      </c>
      <c r="C643" t="s">
        <v>141</v>
      </c>
      <c r="D643">
        <v>60</v>
      </c>
      <c r="E643">
        <v>220</v>
      </c>
      <c r="F643">
        <v>10</v>
      </c>
      <c r="G643" t="s">
        <v>24</v>
      </c>
      <c r="H643" t="s">
        <v>23</v>
      </c>
      <c r="I643">
        <v>1</v>
      </c>
      <c r="J643">
        <v>5</v>
      </c>
      <c r="K643" t="s">
        <v>21</v>
      </c>
      <c r="L643">
        <v>5742.6</v>
      </c>
      <c r="M643">
        <v>1.2843</v>
      </c>
      <c r="N643">
        <v>5742.6</v>
      </c>
      <c r="O643">
        <v>1.2833000000000001</v>
      </c>
    </row>
    <row r="644" spans="2:15" x14ac:dyDescent="0.25">
      <c r="B644" t="str">
        <f t="shared" si="1"/>
        <v>ACA 20 turn100601</v>
      </c>
      <c r="C644" t="s">
        <v>141</v>
      </c>
      <c r="D644">
        <v>60</v>
      </c>
      <c r="E644">
        <v>220</v>
      </c>
      <c r="F644">
        <v>100</v>
      </c>
      <c r="G644" t="s">
        <v>24</v>
      </c>
      <c r="H644" t="s">
        <v>23</v>
      </c>
      <c r="I644">
        <v>1</v>
      </c>
      <c r="J644">
        <v>5</v>
      </c>
      <c r="K644" t="s">
        <v>21</v>
      </c>
      <c r="L644">
        <v>57994</v>
      </c>
      <c r="M644">
        <v>0.13141</v>
      </c>
      <c r="N644">
        <v>57994</v>
      </c>
      <c r="O644">
        <v>0.13100999999999999</v>
      </c>
    </row>
    <row r="645" spans="2:15" x14ac:dyDescent="0.25">
      <c r="B645" t="str">
        <f t="shared" si="1"/>
        <v>ACA 20 turn0.012200.045</v>
      </c>
      <c r="C645" t="s">
        <v>141</v>
      </c>
      <c r="D645">
        <v>220</v>
      </c>
      <c r="E645">
        <v>410</v>
      </c>
      <c r="F645">
        <v>0.01</v>
      </c>
      <c r="G645" t="s">
        <v>24</v>
      </c>
      <c r="H645" t="s">
        <v>23</v>
      </c>
      <c r="I645">
        <v>4.4999999999999998E-2</v>
      </c>
      <c r="J645">
        <v>0.1</v>
      </c>
      <c r="K645" t="s">
        <v>21</v>
      </c>
      <c r="L645">
        <v>38</v>
      </c>
      <c r="M645">
        <v>2</v>
      </c>
      <c r="N645">
        <v>37.201999999999998</v>
      </c>
      <c r="O645">
        <v>1.9859</v>
      </c>
    </row>
    <row r="646" spans="2:15" x14ac:dyDescent="0.25">
      <c r="B646" t="str">
        <f t="shared" si="1"/>
        <v>ACA 20 turn0.12200.045</v>
      </c>
      <c r="C646" t="s">
        <v>141</v>
      </c>
      <c r="D646">
        <v>220</v>
      </c>
      <c r="E646">
        <v>410</v>
      </c>
      <c r="F646">
        <v>0.1</v>
      </c>
      <c r="G646" t="s">
        <v>24</v>
      </c>
      <c r="H646" t="s">
        <v>23</v>
      </c>
      <c r="I646">
        <v>4.4999999999999998E-2</v>
      </c>
      <c r="J646">
        <v>0.1</v>
      </c>
      <c r="K646" t="s">
        <v>21</v>
      </c>
      <c r="L646">
        <v>42.616</v>
      </c>
      <c r="M646">
        <v>1.978</v>
      </c>
      <c r="N646">
        <v>42.477999999999994</v>
      </c>
      <c r="O646">
        <v>1.9778</v>
      </c>
    </row>
    <row r="647" spans="2:15" x14ac:dyDescent="0.25">
      <c r="B647" t="str">
        <f t="shared" si="1"/>
        <v>ACA 20 turn12200.045</v>
      </c>
      <c r="C647" t="s">
        <v>141</v>
      </c>
      <c r="D647">
        <v>220</v>
      </c>
      <c r="E647">
        <v>410</v>
      </c>
      <c r="F647">
        <v>1</v>
      </c>
      <c r="G647" t="s">
        <v>24</v>
      </c>
      <c r="H647" t="s">
        <v>23</v>
      </c>
      <c r="I647">
        <v>4.4999999999999998E-2</v>
      </c>
      <c r="J647">
        <v>0.1</v>
      </c>
      <c r="K647" t="s">
        <v>21</v>
      </c>
      <c r="L647">
        <v>423.75</v>
      </c>
      <c r="M647">
        <v>1.4809000000000001</v>
      </c>
      <c r="N647">
        <v>423.59999999999997</v>
      </c>
      <c r="O647">
        <v>1.4795</v>
      </c>
    </row>
    <row r="648" spans="2:15" x14ac:dyDescent="0.25">
      <c r="B648" t="str">
        <f t="shared" si="1"/>
        <v>ACA 20 turn102200.045</v>
      </c>
      <c r="C648" t="s">
        <v>141</v>
      </c>
      <c r="D648">
        <v>220</v>
      </c>
      <c r="E648">
        <v>410</v>
      </c>
      <c r="F648">
        <v>10</v>
      </c>
      <c r="G648" t="s">
        <v>24</v>
      </c>
      <c r="H648" t="s">
        <v>23</v>
      </c>
      <c r="I648">
        <v>4.4999999999999998E-2</v>
      </c>
      <c r="J648">
        <v>0.1</v>
      </c>
      <c r="K648" t="s">
        <v>21</v>
      </c>
      <c r="L648">
        <v>5769.7000000000007</v>
      </c>
      <c r="M648">
        <v>0.22683</v>
      </c>
      <c r="N648">
        <v>5769.8</v>
      </c>
      <c r="O648">
        <v>0.22534999999999999</v>
      </c>
    </row>
    <row r="649" spans="2:15" x14ac:dyDescent="0.25">
      <c r="B649" t="str">
        <f t="shared" si="1"/>
        <v>ACA 20 turn1002200.045</v>
      </c>
      <c r="C649" t="s">
        <v>141</v>
      </c>
      <c r="D649">
        <v>220</v>
      </c>
      <c r="E649">
        <v>410</v>
      </c>
      <c r="F649">
        <v>100</v>
      </c>
      <c r="G649" t="s">
        <v>24</v>
      </c>
      <c r="H649" t="s">
        <v>23</v>
      </c>
      <c r="I649">
        <v>4.4999999999999998E-2</v>
      </c>
      <c r="J649">
        <v>0.1</v>
      </c>
      <c r="K649" t="s">
        <v>21</v>
      </c>
      <c r="L649">
        <v>57997</v>
      </c>
      <c r="M649">
        <v>2.3295E-2</v>
      </c>
      <c r="N649">
        <v>57997</v>
      </c>
      <c r="O649">
        <v>2.2692E-2</v>
      </c>
    </row>
    <row r="650" spans="2:15" x14ac:dyDescent="0.25">
      <c r="B650" t="str">
        <f t="shared" si="1"/>
        <v>ACA 20 turn0.012200.1</v>
      </c>
      <c r="C650" t="s">
        <v>141</v>
      </c>
      <c r="D650">
        <v>220</v>
      </c>
      <c r="E650">
        <v>410</v>
      </c>
      <c r="F650">
        <v>0.01</v>
      </c>
      <c r="G650" t="s">
        <v>24</v>
      </c>
      <c r="H650" t="s">
        <v>23</v>
      </c>
      <c r="I650">
        <v>0.1</v>
      </c>
      <c r="J650">
        <v>1</v>
      </c>
      <c r="K650" t="s">
        <v>21</v>
      </c>
      <c r="L650">
        <v>41</v>
      </c>
      <c r="M650">
        <v>2</v>
      </c>
      <c r="N650">
        <v>40.524999999999999</v>
      </c>
      <c r="O650">
        <v>1.9975000000000001</v>
      </c>
    </row>
    <row r="651" spans="2:15" x14ac:dyDescent="0.25">
      <c r="B651" t="str">
        <f t="shared" si="1"/>
        <v>ACA 20 turn0.12200.1</v>
      </c>
      <c r="C651" t="s">
        <v>141</v>
      </c>
      <c r="D651">
        <v>220</v>
      </c>
      <c r="E651">
        <v>410</v>
      </c>
      <c r="F651">
        <v>0.1</v>
      </c>
      <c r="G651" t="s">
        <v>24</v>
      </c>
      <c r="H651" t="s">
        <v>23</v>
      </c>
      <c r="I651">
        <v>0.1</v>
      </c>
      <c r="J651">
        <v>1</v>
      </c>
      <c r="K651" t="s">
        <v>21</v>
      </c>
      <c r="L651">
        <v>45.878</v>
      </c>
      <c r="M651">
        <v>1.9897</v>
      </c>
      <c r="N651">
        <v>45.742999999999995</v>
      </c>
      <c r="O651">
        <v>1.9895</v>
      </c>
    </row>
    <row r="652" spans="2:15" x14ac:dyDescent="0.25">
      <c r="B652" t="str">
        <f t="shared" si="1"/>
        <v>ACA 20 turn12200.1</v>
      </c>
      <c r="C652" t="s">
        <v>141</v>
      </c>
      <c r="D652">
        <v>220</v>
      </c>
      <c r="E652">
        <v>410</v>
      </c>
      <c r="F652">
        <v>1</v>
      </c>
      <c r="G652" t="s">
        <v>24</v>
      </c>
      <c r="H652" t="s">
        <v>23</v>
      </c>
      <c r="I652">
        <v>0.1</v>
      </c>
      <c r="J652">
        <v>1</v>
      </c>
      <c r="K652" t="s">
        <v>21</v>
      </c>
      <c r="L652">
        <v>424.05</v>
      </c>
      <c r="M652">
        <v>1.4964999999999999</v>
      </c>
      <c r="N652">
        <v>423.93</v>
      </c>
      <c r="O652">
        <v>1.4950000000000001</v>
      </c>
    </row>
    <row r="653" spans="2:15" x14ac:dyDescent="0.25">
      <c r="B653" t="str">
        <f t="shared" si="1"/>
        <v>ACA 20 turn102200.1</v>
      </c>
      <c r="C653" t="s">
        <v>141</v>
      </c>
      <c r="D653">
        <v>220</v>
      </c>
      <c r="E653">
        <v>410</v>
      </c>
      <c r="F653">
        <v>10</v>
      </c>
      <c r="G653" t="s">
        <v>24</v>
      </c>
      <c r="H653" t="s">
        <v>23</v>
      </c>
      <c r="I653">
        <v>0.1</v>
      </c>
      <c r="J653">
        <v>1</v>
      </c>
      <c r="K653" t="s">
        <v>21</v>
      </c>
      <c r="L653">
        <v>5769.4000000000005</v>
      </c>
      <c r="M653">
        <v>0.23050000000000001</v>
      </c>
      <c r="N653">
        <v>5769.5</v>
      </c>
      <c r="O653">
        <v>0.22900999999999999</v>
      </c>
    </row>
    <row r="654" spans="2:15" x14ac:dyDescent="0.25">
      <c r="B654" t="str">
        <f t="shared" si="1"/>
        <v>ACA 20 turn1002200.1</v>
      </c>
      <c r="C654" t="s">
        <v>141</v>
      </c>
      <c r="D654">
        <v>220</v>
      </c>
      <c r="E654">
        <v>410</v>
      </c>
      <c r="F654">
        <v>100</v>
      </c>
      <c r="G654" t="s">
        <v>24</v>
      </c>
      <c r="H654" t="s">
        <v>23</v>
      </c>
      <c r="I654">
        <v>0.1</v>
      </c>
      <c r="J654">
        <v>1</v>
      </c>
      <c r="K654" t="s">
        <v>21</v>
      </c>
      <c r="L654">
        <v>57997</v>
      </c>
      <c r="M654">
        <v>2.3667000000000001E-2</v>
      </c>
      <c r="N654">
        <v>57997</v>
      </c>
      <c r="O654">
        <v>2.3064000000000001E-2</v>
      </c>
    </row>
    <row r="655" spans="2:15" x14ac:dyDescent="0.25">
      <c r="B655" t="str">
        <f t="shared" si="1"/>
        <v>ACA 20 turn0.012201</v>
      </c>
      <c r="C655" t="s">
        <v>141</v>
      </c>
      <c r="D655">
        <v>220</v>
      </c>
      <c r="E655">
        <v>410</v>
      </c>
      <c r="F655">
        <v>0.01</v>
      </c>
      <c r="G655" t="s">
        <v>24</v>
      </c>
      <c r="H655" t="s">
        <v>23</v>
      </c>
      <c r="I655">
        <v>1</v>
      </c>
      <c r="J655">
        <v>5</v>
      </c>
      <c r="K655" t="s">
        <v>21</v>
      </c>
      <c r="L655">
        <v>120</v>
      </c>
      <c r="M655">
        <v>7.2</v>
      </c>
      <c r="N655">
        <v>111.41</v>
      </c>
      <c r="O655">
        <v>7.2103999999999999</v>
      </c>
    </row>
    <row r="656" spans="2:15" x14ac:dyDescent="0.25">
      <c r="B656" t="str">
        <f t="shared" si="1"/>
        <v>ACA 20 turn0.12201</v>
      </c>
      <c r="C656" t="s">
        <v>141</v>
      </c>
      <c r="D656">
        <v>220</v>
      </c>
      <c r="E656">
        <v>410</v>
      </c>
      <c r="F656">
        <v>0.1</v>
      </c>
      <c r="G656" t="s">
        <v>24</v>
      </c>
      <c r="H656" t="s">
        <v>23</v>
      </c>
      <c r="I656">
        <v>1</v>
      </c>
      <c r="J656">
        <v>5</v>
      </c>
      <c r="K656" t="s">
        <v>21</v>
      </c>
      <c r="L656">
        <v>120</v>
      </c>
      <c r="M656">
        <v>7.2081</v>
      </c>
      <c r="N656">
        <v>112.9</v>
      </c>
      <c r="O656">
        <v>7.2081</v>
      </c>
    </row>
    <row r="657" spans="2:15" x14ac:dyDescent="0.25">
      <c r="B657" t="str">
        <f t="shared" si="1"/>
        <v>ACA 20 turn12201</v>
      </c>
      <c r="C657" t="s">
        <v>141</v>
      </c>
      <c r="D657">
        <v>220</v>
      </c>
      <c r="E657">
        <v>410</v>
      </c>
      <c r="F657">
        <v>1</v>
      </c>
      <c r="G657" t="s">
        <v>24</v>
      </c>
      <c r="H657" t="s">
        <v>23</v>
      </c>
      <c r="I657">
        <v>1</v>
      </c>
      <c r="J657">
        <v>5</v>
      </c>
      <c r="K657" t="s">
        <v>21</v>
      </c>
      <c r="L657">
        <v>256.96999999999997</v>
      </c>
      <c r="M657">
        <v>6.9897999999999998</v>
      </c>
      <c r="N657">
        <v>256.36</v>
      </c>
      <c r="O657">
        <v>6.9893999999999998</v>
      </c>
    </row>
    <row r="658" spans="2:15" x14ac:dyDescent="0.25">
      <c r="B658" t="str">
        <f t="shared" si="1"/>
        <v>ACA 20 turn102201</v>
      </c>
      <c r="C658" t="s">
        <v>141</v>
      </c>
      <c r="D658">
        <v>220</v>
      </c>
      <c r="E658">
        <v>410</v>
      </c>
      <c r="F658">
        <v>10</v>
      </c>
      <c r="G658" t="s">
        <v>24</v>
      </c>
      <c r="H658" t="s">
        <v>23</v>
      </c>
      <c r="I658">
        <v>1</v>
      </c>
      <c r="J658">
        <v>5</v>
      </c>
      <c r="K658" t="s">
        <v>21</v>
      </c>
      <c r="L658">
        <v>5443.7000000000007</v>
      </c>
      <c r="M658">
        <v>2.7292999999999998</v>
      </c>
      <c r="N658">
        <v>5443.6</v>
      </c>
      <c r="O658">
        <v>2.726</v>
      </c>
    </row>
    <row r="659" spans="2:15" x14ac:dyDescent="0.25">
      <c r="B659" t="str">
        <f t="shared" si="1"/>
        <v>ACA 20 turn1002201</v>
      </c>
      <c r="C659" t="s">
        <v>141</v>
      </c>
      <c r="D659">
        <v>220</v>
      </c>
      <c r="E659">
        <v>410</v>
      </c>
      <c r="F659">
        <v>100</v>
      </c>
      <c r="G659" t="s">
        <v>24</v>
      </c>
      <c r="H659" t="s">
        <v>23</v>
      </c>
      <c r="I659">
        <v>1</v>
      </c>
      <c r="J659">
        <v>5</v>
      </c>
      <c r="K659" t="s">
        <v>21</v>
      </c>
      <c r="L659">
        <v>57960</v>
      </c>
      <c r="M659">
        <v>0.29758000000000001</v>
      </c>
      <c r="N659">
        <v>57960</v>
      </c>
      <c r="O659">
        <v>0.29593999999999998</v>
      </c>
    </row>
    <row r="660" spans="2:15" x14ac:dyDescent="0.25">
      <c r="B660" t="str">
        <f t="shared" si="1"/>
        <v>ACA 50 turn0.001550.01</v>
      </c>
      <c r="C660" t="s">
        <v>142</v>
      </c>
      <c r="D660">
        <v>55</v>
      </c>
      <c r="E660">
        <v>150</v>
      </c>
      <c r="F660">
        <v>1E-3</v>
      </c>
      <c r="G660" t="s">
        <v>24</v>
      </c>
      <c r="H660" t="s">
        <v>23</v>
      </c>
      <c r="I660">
        <v>0.01</v>
      </c>
      <c r="J660">
        <v>4.4999999999999998E-2</v>
      </c>
      <c r="K660" t="s">
        <v>21</v>
      </c>
      <c r="L660">
        <v>35</v>
      </c>
      <c r="M660">
        <v>3.2</v>
      </c>
      <c r="N660">
        <v>2.8048000000000002</v>
      </c>
      <c r="O660">
        <v>2.2532000000000001</v>
      </c>
    </row>
    <row r="661" spans="2:15" x14ac:dyDescent="0.25">
      <c r="B661" t="str">
        <f t="shared" si="1"/>
        <v>ACA 50 turn0.01550.01</v>
      </c>
      <c r="C661" t="s">
        <v>142</v>
      </c>
      <c r="D661">
        <v>55</v>
      </c>
      <c r="E661">
        <v>150</v>
      </c>
      <c r="F661">
        <v>0.01</v>
      </c>
      <c r="G661" t="s">
        <v>24</v>
      </c>
      <c r="H661" t="s">
        <v>23</v>
      </c>
      <c r="I661">
        <v>0.01</v>
      </c>
      <c r="J661">
        <v>4.4999999999999998E-2</v>
      </c>
      <c r="K661" t="s">
        <v>21</v>
      </c>
      <c r="L661">
        <v>35</v>
      </c>
      <c r="M661">
        <v>3.2</v>
      </c>
      <c r="N661">
        <v>2.9878</v>
      </c>
      <c r="O661">
        <v>2.2523</v>
      </c>
    </row>
    <row r="662" spans="2:15" x14ac:dyDescent="0.25">
      <c r="B662" t="str">
        <f t="shared" si="1"/>
        <v>ACA 50 turn0.1550.01</v>
      </c>
      <c r="C662" t="s">
        <v>142</v>
      </c>
      <c r="D662">
        <v>55</v>
      </c>
      <c r="E662">
        <v>150</v>
      </c>
      <c r="F662">
        <v>0.1</v>
      </c>
      <c r="G662" t="s">
        <v>24</v>
      </c>
      <c r="H662" t="s">
        <v>23</v>
      </c>
      <c r="I662">
        <v>0.01</v>
      </c>
      <c r="J662">
        <v>4.4999999999999998E-2</v>
      </c>
      <c r="K662" t="s">
        <v>21</v>
      </c>
      <c r="L662">
        <v>35</v>
      </c>
      <c r="M662">
        <v>3.2</v>
      </c>
      <c r="N662">
        <v>19.929000000000002</v>
      </c>
      <c r="O662">
        <v>2.1717</v>
      </c>
    </row>
    <row r="663" spans="2:15" x14ac:dyDescent="0.25">
      <c r="B663" t="str">
        <f t="shared" si="1"/>
        <v>ACA 50 turn1550.01</v>
      </c>
      <c r="C663" t="s">
        <v>142</v>
      </c>
      <c r="D663">
        <v>55</v>
      </c>
      <c r="E663">
        <v>150</v>
      </c>
      <c r="F663">
        <v>1</v>
      </c>
      <c r="G663" t="s">
        <v>24</v>
      </c>
      <c r="H663" t="s">
        <v>23</v>
      </c>
      <c r="I663">
        <v>0.01</v>
      </c>
      <c r="J663">
        <v>4.4999999999999998E-2</v>
      </c>
      <c r="K663" t="s">
        <v>21</v>
      </c>
      <c r="L663">
        <v>547.95000000000005</v>
      </c>
      <c r="M663">
        <v>0.83255999999999997</v>
      </c>
      <c r="N663">
        <v>547.92999999999995</v>
      </c>
      <c r="O663">
        <v>0.83182</v>
      </c>
    </row>
    <row r="664" spans="2:15" x14ac:dyDescent="0.25">
      <c r="B664" t="str">
        <f t="shared" si="1"/>
        <v>ACA 50 turn10550.01</v>
      </c>
      <c r="C664" t="s">
        <v>142</v>
      </c>
      <c r="D664">
        <v>55</v>
      </c>
      <c r="E664">
        <v>150</v>
      </c>
      <c r="F664">
        <v>10</v>
      </c>
      <c r="G664" t="s">
        <v>24</v>
      </c>
      <c r="H664" t="s">
        <v>23</v>
      </c>
      <c r="I664">
        <v>0.01</v>
      </c>
      <c r="J664">
        <v>4.4999999999999998E-2</v>
      </c>
      <c r="K664" t="s">
        <v>21</v>
      </c>
      <c r="L664">
        <v>5796.4000000000005</v>
      </c>
      <c r="M664">
        <v>9.1095999999999996E-2</v>
      </c>
      <c r="N664">
        <v>5796.4000000000005</v>
      </c>
      <c r="O664">
        <v>9.0721999999999997E-2</v>
      </c>
    </row>
    <row r="665" spans="2:15" x14ac:dyDescent="0.25">
      <c r="B665" t="str">
        <f t="shared" si="1"/>
        <v>ACA 50 turn100550.01</v>
      </c>
      <c r="C665" t="s">
        <v>142</v>
      </c>
      <c r="D665">
        <v>55</v>
      </c>
      <c r="E665">
        <v>150</v>
      </c>
      <c r="F665">
        <v>100</v>
      </c>
      <c r="G665" t="s">
        <v>24</v>
      </c>
      <c r="H665" t="s">
        <v>23</v>
      </c>
      <c r="I665">
        <v>0.01</v>
      </c>
      <c r="J665">
        <v>4.4999999999999998E-2</v>
      </c>
      <c r="K665" t="s">
        <v>21</v>
      </c>
      <c r="L665">
        <v>58000</v>
      </c>
      <c r="M665">
        <v>9.2312000000000002E-3</v>
      </c>
      <c r="N665">
        <v>57995</v>
      </c>
      <c r="O665">
        <v>9.0810000000000005E-3</v>
      </c>
    </row>
    <row r="666" spans="2:15" x14ac:dyDescent="0.25">
      <c r="B666" t="str">
        <f t="shared" si="1"/>
        <v>ACA 50 turn0.001550.045</v>
      </c>
      <c r="C666" t="s">
        <v>142</v>
      </c>
      <c r="D666">
        <v>55</v>
      </c>
      <c r="E666">
        <v>150</v>
      </c>
      <c r="F666">
        <v>1E-3</v>
      </c>
      <c r="G666" t="s">
        <v>24</v>
      </c>
      <c r="H666" t="s">
        <v>23</v>
      </c>
      <c r="I666">
        <v>4.4999999999999998E-2</v>
      </c>
      <c r="J666">
        <v>0.1</v>
      </c>
      <c r="K666" t="s">
        <v>21</v>
      </c>
      <c r="L666">
        <v>5.6</v>
      </c>
      <c r="M666">
        <v>2</v>
      </c>
      <c r="N666">
        <v>1.1856</v>
      </c>
      <c r="O666">
        <v>2.0287999999999999</v>
      </c>
    </row>
    <row r="667" spans="2:15" x14ac:dyDescent="0.25">
      <c r="B667" t="str">
        <f t="shared" si="1"/>
        <v>ACA 50 turn0.01550.045</v>
      </c>
      <c r="C667" t="s">
        <v>142</v>
      </c>
      <c r="D667">
        <v>55</v>
      </c>
      <c r="E667">
        <v>150</v>
      </c>
      <c r="F667">
        <v>0.01</v>
      </c>
      <c r="G667" t="s">
        <v>24</v>
      </c>
      <c r="H667" t="s">
        <v>23</v>
      </c>
      <c r="I667">
        <v>4.4999999999999998E-2</v>
      </c>
      <c r="J667">
        <v>0.1</v>
      </c>
      <c r="K667" t="s">
        <v>21</v>
      </c>
      <c r="L667">
        <v>5.6</v>
      </c>
      <c r="M667">
        <v>2.0278</v>
      </c>
      <c r="N667">
        <v>1.3901999999999999</v>
      </c>
      <c r="O667">
        <v>2.0278</v>
      </c>
    </row>
    <row r="668" spans="2:15" x14ac:dyDescent="0.25">
      <c r="B668" t="str">
        <f t="shared" si="1"/>
        <v>ACA 50 turn0.1550.045</v>
      </c>
      <c r="C668" t="s">
        <v>142</v>
      </c>
      <c r="D668">
        <v>55</v>
      </c>
      <c r="E668">
        <v>150</v>
      </c>
      <c r="F668">
        <v>0.1</v>
      </c>
      <c r="G668" t="s">
        <v>24</v>
      </c>
      <c r="H668" t="s">
        <v>23</v>
      </c>
      <c r="I668">
        <v>4.4999999999999998E-2</v>
      </c>
      <c r="J668">
        <v>0.1</v>
      </c>
      <c r="K668" t="s">
        <v>21</v>
      </c>
      <c r="L668">
        <v>20.258000000000003</v>
      </c>
      <c r="M668">
        <v>1.9384999999999999</v>
      </c>
      <c r="N668">
        <v>20.191000000000003</v>
      </c>
      <c r="O668">
        <v>1.9384999999999999</v>
      </c>
    </row>
    <row r="669" spans="2:15" x14ac:dyDescent="0.25">
      <c r="B669" t="str">
        <f t="shared" ref="B669:B719" si="2">CONCATENATE(C669,F669,D669,I669)</f>
        <v>ACA 50 turn1550.045</v>
      </c>
      <c r="C669" t="s">
        <v>142</v>
      </c>
      <c r="D669">
        <v>55</v>
      </c>
      <c r="E669">
        <v>150</v>
      </c>
      <c r="F669">
        <v>1</v>
      </c>
      <c r="G669" t="s">
        <v>24</v>
      </c>
      <c r="H669" t="s">
        <v>23</v>
      </c>
      <c r="I669">
        <v>4.4999999999999998E-2</v>
      </c>
      <c r="J669">
        <v>0.1</v>
      </c>
      <c r="K669" t="s">
        <v>21</v>
      </c>
      <c r="L669">
        <v>553.42999999999995</v>
      </c>
      <c r="M669">
        <v>0.68162</v>
      </c>
      <c r="N669">
        <v>553.41999999999996</v>
      </c>
      <c r="O669">
        <v>0.68084</v>
      </c>
    </row>
    <row r="670" spans="2:15" x14ac:dyDescent="0.25">
      <c r="B670" t="str">
        <f t="shared" si="2"/>
        <v>ACA 50 turn10550.045</v>
      </c>
      <c r="C670" t="s">
        <v>142</v>
      </c>
      <c r="D670">
        <v>55</v>
      </c>
      <c r="E670">
        <v>150</v>
      </c>
      <c r="F670">
        <v>10</v>
      </c>
      <c r="G670" t="s">
        <v>24</v>
      </c>
      <c r="H670" t="s">
        <v>23</v>
      </c>
      <c r="I670">
        <v>4.4999999999999998E-2</v>
      </c>
      <c r="J670">
        <v>0.1</v>
      </c>
      <c r="K670" t="s">
        <v>21</v>
      </c>
      <c r="L670">
        <v>5797.1</v>
      </c>
      <c r="M670">
        <v>7.3472999999999997E-2</v>
      </c>
      <c r="N670">
        <v>5797.1</v>
      </c>
      <c r="O670">
        <v>7.3097999999999996E-2</v>
      </c>
    </row>
    <row r="671" spans="2:15" x14ac:dyDescent="0.25">
      <c r="B671" t="str">
        <f t="shared" si="2"/>
        <v>ACA 50 turn100550.045</v>
      </c>
      <c r="C671" t="s">
        <v>142</v>
      </c>
      <c r="D671">
        <v>55</v>
      </c>
      <c r="E671">
        <v>150</v>
      </c>
      <c r="F671">
        <v>100</v>
      </c>
      <c r="G671" t="s">
        <v>24</v>
      </c>
      <c r="H671" t="s">
        <v>23</v>
      </c>
      <c r="I671">
        <v>4.4999999999999998E-2</v>
      </c>
      <c r="J671">
        <v>0.1</v>
      </c>
      <c r="K671" t="s">
        <v>21</v>
      </c>
      <c r="L671">
        <v>58000</v>
      </c>
      <c r="M671">
        <v>7.4656999999999996E-3</v>
      </c>
      <c r="N671">
        <v>57996</v>
      </c>
      <c r="O671">
        <v>7.3155E-3</v>
      </c>
    </row>
    <row r="672" spans="2:15" x14ac:dyDescent="0.25">
      <c r="B672" t="str">
        <f t="shared" si="2"/>
        <v>ACA 50 turn0.001550.1</v>
      </c>
      <c r="C672" t="s">
        <v>142</v>
      </c>
      <c r="D672">
        <v>55</v>
      </c>
      <c r="E672">
        <v>150</v>
      </c>
      <c r="F672">
        <v>1E-3</v>
      </c>
      <c r="G672" t="s">
        <v>24</v>
      </c>
      <c r="H672" t="s">
        <v>23</v>
      </c>
      <c r="I672">
        <v>0.1</v>
      </c>
      <c r="J672">
        <v>1</v>
      </c>
      <c r="K672" t="s">
        <v>21</v>
      </c>
      <c r="L672">
        <v>5.6</v>
      </c>
      <c r="M672">
        <v>2</v>
      </c>
      <c r="N672">
        <v>1.1856</v>
      </c>
      <c r="O672">
        <v>2.0287999999999999</v>
      </c>
    </row>
    <row r="673" spans="2:15" x14ac:dyDescent="0.25">
      <c r="B673" t="str">
        <f t="shared" si="2"/>
        <v>ACA 50 turn0.01550.1</v>
      </c>
      <c r="C673" t="s">
        <v>142</v>
      </c>
      <c r="D673">
        <v>55</v>
      </c>
      <c r="E673">
        <v>150</v>
      </c>
      <c r="F673">
        <v>0.01</v>
      </c>
      <c r="G673" t="s">
        <v>24</v>
      </c>
      <c r="H673" t="s">
        <v>23</v>
      </c>
      <c r="I673">
        <v>0.1</v>
      </c>
      <c r="J673">
        <v>1</v>
      </c>
      <c r="K673" t="s">
        <v>21</v>
      </c>
      <c r="L673">
        <v>5.6</v>
      </c>
      <c r="M673">
        <v>2.0278</v>
      </c>
      <c r="N673">
        <v>1.3901999999999999</v>
      </c>
      <c r="O673">
        <v>2.0278</v>
      </c>
    </row>
    <row r="674" spans="2:15" x14ac:dyDescent="0.25">
      <c r="B674" t="str">
        <f t="shared" si="2"/>
        <v>ACA 50 turn0.1550.1</v>
      </c>
      <c r="C674" t="s">
        <v>142</v>
      </c>
      <c r="D674">
        <v>55</v>
      </c>
      <c r="E674">
        <v>150</v>
      </c>
      <c r="F674">
        <v>0.1</v>
      </c>
      <c r="G674" t="s">
        <v>24</v>
      </c>
      <c r="H674" t="s">
        <v>23</v>
      </c>
      <c r="I674">
        <v>0.1</v>
      </c>
      <c r="J674">
        <v>1</v>
      </c>
      <c r="K674" t="s">
        <v>21</v>
      </c>
      <c r="L674">
        <v>20.258000000000003</v>
      </c>
      <c r="M674">
        <v>1.9384999999999999</v>
      </c>
      <c r="N674">
        <v>20.191000000000003</v>
      </c>
      <c r="O674">
        <v>1.9384999999999999</v>
      </c>
    </row>
    <row r="675" spans="2:15" x14ac:dyDescent="0.25">
      <c r="B675" t="str">
        <f t="shared" si="2"/>
        <v>ACA 50 turn1550.1</v>
      </c>
      <c r="C675" t="s">
        <v>142</v>
      </c>
      <c r="D675">
        <v>55</v>
      </c>
      <c r="E675">
        <v>150</v>
      </c>
      <c r="F675">
        <v>1</v>
      </c>
      <c r="G675" t="s">
        <v>24</v>
      </c>
      <c r="H675" t="s">
        <v>23</v>
      </c>
      <c r="I675">
        <v>0.1</v>
      </c>
      <c r="J675">
        <v>1</v>
      </c>
      <c r="K675" t="s">
        <v>21</v>
      </c>
      <c r="L675">
        <v>553.42999999999995</v>
      </c>
      <c r="M675">
        <v>0.68162</v>
      </c>
      <c r="N675">
        <v>553.41999999999996</v>
      </c>
      <c r="O675">
        <v>0.68084</v>
      </c>
    </row>
    <row r="676" spans="2:15" x14ac:dyDescent="0.25">
      <c r="B676" t="str">
        <f t="shared" si="2"/>
        <v>ACA 50 turn10550.1</v>
      </c>
      <c r="C676" t="s">
        <v>142</v>
      </c>
      <c r="D676">
        <v>55</v>
      </c>
      <c r="E676">
        <v>150</v>
      </c>
      <c r="F676">
        <v>10</v>
      </c>
      <c r="G676" t="s">
        <v>24</v>
      </c>
      <c r="H676" t="s">
        <v>23</v>
      </c>
      <c r="I676">
        <v>0.1</v>
      </c>
      <c r="J676">
        <v>1</v>
      </c>
      <c r="K676" t="s">
        <v>21</v>
      </c>
      <c r="L676">
        <v>5797.1</v>
      </c>
      <c r="M676">
        <v>7.3472999999999997E-2</v>
      </c>
      <c r="N676">
        <v>5797.1</v>
      </c>
      <c r="O676">
        <v>7.3097999999999996E-2</v>
      </c>
    </row>
    <row r="677" spans="2:15" x14ac:dyDescent="0.25">
      <c r="B677" t="str">
        <f t="shared" si="2"/>
        <v>ACA 50 turn100550.1</v>
      </c>
      <c r="C677" t="s">
        <v>142</v>
      </c>
      <c r="D677">
        <v>55</v>
      </c>
      <c r="E677">
        <v>150</v>
      </c>
      <c r="F677">
        <v>100</v>
      </c>
      <c r="G677" t="s">
        <v>24</v>
      </c>
      <c r="H677" t="s">
        <v>23</v>
      </c>
      <c r="I677">
        <v>0.1</v>
      </c>
      <c r="J677">
        <v>1</v>
      </c>
      <c r="K677" t="s">
        <v>21</v>
      </c>
      <c r="L677">
        <v>58000</v>
      </c>
      <c r="M677">
        <v>7.4656999999999996E-3</v>
      </c>
      <c r="N677">
        <v>57996</v>
      </c>
      <c r="O677">
        <v>7.3155E-3</v>
      </c>
    </row>
    <row r="678" spans="2:15" x14ac:dyDescent="0.25">
      <c r="B678" t="str">
        <f t="shared" si="2"/>
        <v>ACA 50 turn0.001551</v>
      </c>
      <c r="C678" t="s">
        <v>142</v>
      </c>
      <c r="D678">
        <v>55</v>
      </c>
      <c r="E678">
        <v>150</v>
      </c>
      <c r="F678">
        <v>1E-3</v>
      </c>
      <c r="G678" t="s">
        <v>24</v>
      </c>
      <c r="H678" t="s">
        <v>23</v>
      </c>
      <c r="I678">
        <v>1</v>
      </c>
      <c r="J678">
        <v>5</v>
      </c>
      <c r="K678" t="s">
        <v>21</v>
      </c>
      <c r="L678">
        <v>53</v>
      </c>
      <c r="M678">
        <v>4</v>
      </c>
      <c r="N678">
        <v>52.066000000000003</v>
      </c>
      <c r="O678">
        <v>3.9904999999999999</v>
      </c>
    </row>
    <row r="679" spans="2:15" x14ac:dyDescent="0.25">
      <c r="B679" t="str">
        <f t="shared" si="2"/>
        <v>ACA 50 turn0.01551</v>
      </c>
      <c r="C679" t="s">
        <v>142</v>
      </c>
      <c r="D679">
        <v>55</v>
      </c>
      <c r="E679">
        <v>150</v>
      </c>
      <c r="F679">
        <v>0.01</v>
      </c>
      <c r="G679" t="s">
        <v>24</v>
      </c>
      <c r="H679" t="s">
        <v>23</v>
      </c>
      <c r="I679">
        <v>1</v>
      </c>
      <c r="J679">
        <v>5</v>
      </c>
      <c r="K679" t="s">
        <v>21</v>
      </c>
      <c r="L679">
        <v>53</v>
      </c>
      <c r="M679">
        <v>3.9901</v>
      </c>
      <c r="N679">
        <v>52.14</v>
      </c>
      <c r="O679">
        <v>3.9902000000000002</v>
      </c>
    </row>
    <row r="680" spans="2:15" x14ac:dyDescent="0.25">
      <c r="B680" t="str">
        <f t="shared" si="2"/>
        <v>ACA 50 turn0.1551</v>
      </c>
      <c r="C680" t="s">
        <v>142</v>
      </c>
      <c r="D680">
        <v>55</v>
      </c>
      <c r="E680">
        <v>150</v>
      </c>
      <c r="F680">
        <v>0.1</v>
      </c>
      <c r="G680" t="s">
        <v>24</v>
      </c>
      <c r="H680" t="s">
        <v>23</v>
      </c>
      <c r="I680">
        <v>1</v>
      </c>
      <c r="J680">
        <v>5</v>
      </c>
      <c r="K680" t="s">
        <v>21</v>
      </c>
      <c r="L680">
        <v>60.323999999999998</v>
      </c>
      <c r="M680">
        <v>3.9531000000000001</v>
      </c>
      <c r="N680">
        <v>60.241</v>
      </c>
      <c r="O680">
        <v>3.9531999999999998</v>
      </c>
    </row>
    <row r="681" spans="2:15" x14ac:dyDescent="0.25">
      <c r="B681" t="str">
        <f t="shared" si="2"/>
        <v>ACA 50 turn1551</v>
      </c>
      <c r="C681" t="s">
        <v>142</v>
      </c>
      <c r="D681">
        <v>55</v>
      </c>
      <c r="E681">
        <v>150</v>
      </c>
      <c r="F681">
        <v>1</v>
      </c>
      <c r="G681" t="s">
        <v>24</v>
      </c>
      <c r="H681" t="s">
        <v>23</v>
      </c>
      <c r="I681">
        <v>1</v>
      </c>
      <c r="J681">
        <v>5</v>
      </c>
      <c r="K681" t="s">
        <v>21</v>
      </c>
      <c r="L681">
        <v>506.65999999999997</v>
      </c>
      <c r="M681">
        <v>2.4344999999999999</v>
      </c>
      <c r="N681">
        <v>506.56</v>
      </c>
      <c r="O681">
        <v>2.4338000000000002</v>
      </c>
    </row>
    <row r="682" spans="2:15" x14ac:dyDescent="0.25">
      <c r="B682" t="str">
        <f t="shared" si="2"/>
        <v>ACA 50 turn10551</v>
      </c>
      <c r="C682" t="s">
        <v>142</v>
      </c>
      <c r="D682">
        <v>55</v>
      </c>
      <c r="E682">
        <v>150</v>
      </c>
      <c r="F682">
        <v>10</v>
      </c>
      <c r="G682" t="s">
        <v>24</v>
      </c>
      <c r="H682" t="s">
        <v>23</v>
      </c>
      <c r="I682">
        <v>1</v>
      </c>
      <c r="J682">
        <v>5</v>
      </c>
      <c r="K682" t="s">
        <v>21</v>
      </c>
      <c r="L682">
        <v>5789</v>
      </c>
      <c r="M682">
        <v>0.31673000000000001</v>
      </c>
      <c r="N682">
        <v>5789</v>
      </c>
      <c r="O682">
        <v>0.31608000000000003</v>
      </c>
    </row>
    <row r="683" spans="2:15" x14ac:dyDescent="0.25">
      <c r="B683" t="str">
        <f t="shared" si="2"/>
        <v>ACA 50 turn100551</v>
      </c>
      <c r="C683" t="s">
        <v>142</v>
      </c>
      <c r="D683">
        <v>55</v>
      </c>
      <c r="E683">
        <v>150</v>
      </c>
      <c r="F683">
        <v>100</v>
      </c>
      <c r="G683" t="s">
        <v>24</v>
      </c>
      <c r="H683" t="s">
        <v>23</v>
      </c>
      <c r="I683">
        <v>1</v>
      </c>
      <c r="J683">
        <v>5</v>
      </c>
      <c r="K683" t="s">
        <v>21</v>
      </c>
      <c r="L683">
        <v>57999</v>
      </c>
      <c r="M683">
        <v>3.1987000000000002E-2</v>
      </c>
      <c r="N683">
        <v>57983</v>
      </c>
      <c r="O683">
        <v>3.1723000000000001E-2</v>
      </c>
    </row>
    <row r="684" spans="2:15" x14ac:dyDescent="0.25">
      <c r="B684" t="str">
        <f t="shared" si="2"/>
        <v>ACA 50 turn0.001555</v>
      </c>
      <c r="C684" t="s">
        <v>142</v>
      </c>
      <c r="D684">
        <v>55</v>
      </c>
      <c r="E684">
        <v>150</v>
      </c>
      <c r="F684">
        <v>1E-3</v>
      </c>
      <c r="G684" t="s">
        <v>24</v>
      </c>
      <c r="H684" t="s">
        <v>23</v>
      </c>
      <c r="I684">
        <v>5</v>
      </c>
      <c r="J684">
        <v>10</v>
      </c>
      <c r="K684" t="s">
        <v>21</v>
      </c>
      <c r="L684">
        <v>290</v>
      </c>
      <c r="M684">
        <v>15</v>
      </c>
      <c r="N684">
        <v>286.95999999999998</v>
      </c>
      <c r="O684">
        <v>14.567</v>
      </c>
    </row>
    <row r="685" spans="2:15" x14ac:dyDescent="0.25">
      <c r="B685" t="str">
        <f t="shared" si="2"/>
        <v>ACA 50 turn0.01555</v>
      </c>
      <c r="C685" t="s">
        <v>142</v>
      </c>
      <c r="D685">
        <v>55</v>
      </c>
      <c r="E685">
        <v>150</v>
      </c>
      <c r="F685">
        <v>0.01</v>
      </c>
      <c r="G685" t="s">
        <v>24</v>
      </c>
      <c r="H685" t="s">
        <v>23</v>
      </c>
      <c r="I685">
        <v>5</v>
      </c>
      <c r="J685">
        <v>10</v>
      </c>
      <c r="K685" t="s">
        <v>21</v>
      </c>
      <c r="L685">
        <v>290</v>
      </c>
      <c r="M685">
        <v>14.568</v>
      </c>
      <c r="N685">
        <v>286.96999999999997</v>
      </c>
      <c r="O685">
        <v>14.567</v>
      </c>
    </row>
    <row r="686" spans="2:15" x14ac:dyDescent="0.25">
      <c r="B686" t="str">
        <f t="shared" si="2"/>
        <v>ACA 50 turn0.1555</v>
      </c>
      <c r="C686" t="s">
        <v>142</v>
      </c>
      <c r="D686">
        <v>55</v>
      </c>
      <c r="E686">
        <v>150</v>
      </c>
      <c r="F686">
        <v>0.1</v>
      </c>
      <c r="G686" t="s">
        <v>24</v>
      </c>
      <c r="H686" t="s">
        <v>23</v>
      </c>
      <c r="I686">
        <v>5</v>
      </c>
      <c r="J686">
        <v>10</v>
      </c>
      <c r="K686" t="s">
        <v>21</v>
      </c>
      <c r="L686">
        <v>290</v>
      </c>
      <c r="M686">
        <v>14.558999999999999</v>
      </c>
      <c r="N686">
        <v>289</v>
      </c>
      <c r="O686">
        <v>14.558</v>
      </c>
    </row>
    <row r="687" spans="2:15" x14ac:dyDescent="0.25">
      <c r="B687" t="str">
        <f t="shared" si="2"/>
        <v>ACA 50 turn1555</v>
      </c>
      <c r="C687" t="s">
        <v>142</v>
      </c>
      <c r="D687">
        <v>55</v>
      </c>
      <c r="E687">
        <v>150</v>
      </c>
      <c r="F687">
        <v>1</v>
      </c>
      <c r="G687" t="s">
        <v>24</v>
      </c>
      <c r="H687" t="s">
        <v>23</v>
      </c>
      <c r="I687">
        <v>5</v>
      </c>
      <c r="J687">
        <v>10</v>
      </c>
      <c r="K687" t="s">
        <v>21</v>
      </c>
      <c r="L687">
        <v>476.92</v>
      </c>
      <c r="M687">
        <v>13.752000000000001</v>
      </c>
      <c r="N687">
        <v>476.94</v>
      </c>
      <c r="O687">
        <v>13.747999999999999</v>
      </c>
    </row>
    <row r="688" spans="2:15" x14ac:dyDescent="0.25">
      <c r="B688" t="str">
        <f t="shared" si="2"/>
        <v>ACA 50 turn10555</v>
      </c>
      <c r="C688" t="s">
        <v>142</v>
      </c>
      <c r="D688">
        <v>55</v>
      </c>
      <c r="E688">
        <v>150</v>
      </c>
      <c r="F688">
        <v>10</v>
      </c>
      <c r="G688" t="s">
        <v>24</v>
      </c>
      <c r="H688" t="s">
        <v>23</v>
      </c>
      <c r="I688">
        <v>5</v>
      </c>
      <c r="J688">
        <v>10</v>
      </c>
      <c r="K688" t="s">
        <v>21</v>
      </c>
      <c r="L688">
        <v>5667.3</v>
      </c>
      <c r="M688">
        <v>4.2563000000000004</v>
      </c>
      <c r="N688">
        <v>5667.5</v>
      </c>
      <c r="O688">
        <v>4.2488999999999999</v>
      </c>
    </row>
    <row r="689" spans="2:15" x14ac:dyDescent="0.25">
      <c r="B689" t="str">
        <f t="shared" si="2"/>
        <v>ACA 50 turn100555</v>
      </c>
      <c r="C689" t="s">
        <v>142</v>
      </c>
      <c r="D689">
        <v>55</v>
      </c>
      <c r="E689">
        <v>150</v>
      </c>
      <c r="F689">
        <v>100</v>
      </c>
      <c r="G689" t="s">
        <v>24</v>
      </c>
      <c r="H689" t="s">
        <v>23</v>
      </c>
      <c r="I689">
        <v>5</v>
      </c>
      <c r="J689">
        <v>10</v>
      </c>
      <c r="K689" t="s">
        <v>21</v>
      </c>
      <c r="L689">
        <v>57986</v>
      </c>
      <c r="M689">
        <v>0.45012000000000002</v>
      </c>
      <c r="N689">
        <v>57777</v>
      </c>
      <c r="O689">
        <v>0.44684000000000001</v>
      </c>
    </row>
    <row r="690" spans="2:15" x14ac:dyDescent="0.25">
      <c r="B690" t="str">
        <f t="shared" si="2"/>
        <v>ACA 50 turn0.011500.045</v>
      </c>
      <c r="C690" t="s">
        <v>142</v>
      </c>
      <c r="D690">
        <v>150</v>
      </c>
      <c r="E690">
        <v>550</v>
      </c>
      <c r="F690">
        <v>0.01</v>
      </c>
      <c r="G690" t="s">
        <v>24</v>
      </c>
      <c r="H690" t="s">
        <v>23</v>
      </c>
      <c r="I690">
        <v>4.4999999999999998E-2</v>
      </c>
      <c r="J690">
        <v>0.1</v>
      </c>
      <c r="K690" t="s">
        <v>21</v>
      </c>
      <c r="L690">
        <v>45</v>
      </c>
      <c r="M690">
        <v>2</v>
      </c>
      <c r="N690">
        <v>44.316000000000003</v>
      </c>
      <c r="O690">
        <v>1.9954000000000001</v>
      </c>
    </row>
    <row r="691" spans="2:15" x14ac:dyDescent="0.25">
      <c r="B691" t="str">
        <f t="shared" si="2"/>
        <v>ACA 50 turn0.11500.045</v>
      </c>
      <c r="C691" t="s">
        <v>142</v>
      </c>
      <c r="D691">
        <v>150</v>
      </c>
      <c r="E691">
        <v>550</v>
      </c>
      <c r="F691">
        <v>0.1</v>
      </c>
      <c r="G691" t="s">
        <v>24</v>
      </c>
      <c r="H691" t="s">
        <v>23</v>
      </c>
      <c r="I691">
        <v>4.4999999999999998E-2</v>
      </c>
      <c r="J691">
        <v>0.1</v>
      </c>
      <c r="K691" t="s">
        <v>21</v>
      </c>
      <c r="L691">
        <v>50.561999999999998</v>
      </c>
      <c r="M691">
        <v>1.9870000000000001</v>
      </c>
      <c r="N691">
        <v>50.393999999999998</v>
      </c>
      <c r="O691">
        <v>1.9870000000000001</v>
      </c>
    </row>
    <row r="692" spans="2:15" x14ac:dyDescent="0.25">
      <c r="B692" t="str">
        <f t="shared" si="2"/>
        <v>ACA 50 turn11500.045</v>
      </c>
      <c r="C692" t="s">
        <v>142</v>
      </c>
      <c r="D692">
        <v>150</v>
      </c>
      <c r="E692">
        <v>550</v>
      </c>
      <c r="F692">
        <v>1</v>
      </c>
      <c r="G692" t="s">
        <v>24</v>
      </c>
      <c r="H692" t="s">
        <v>23</v>
      </c>
      <c r="I692">
        <v>4.4999999999999998E-2</v>
      </c>
      <c r="J692">
        <v>0.1</v>
      </c>
      <c r="K692" t="s">
        <v>21</v>
      </c>
      <c r="L692">
        <v>446.98</v>
      </c>
      <c r="M692">
        <v>1.5166999999999999</v>
      </c>
      <c r="N692">
        <v>446.68</v>
      </c>
      <c r="O692">
        <v>1.5163</v>
      </c>
    </row>
    <row r="693" spans="2:15" x14ac:dyDescent="0.25">
      <c r="B693" t="str">
        <f t="shared" si="2"/>
        <v>ACA 50 turn101500.045</v>
      </c>
      <c r="C693" t="s">
        <v>142</v>
      </c>
      <c r="D693">
        <v>150</v>
      </c>
      <c r="E693">
        <v>550</v>
      </c>
      <c r="F693">
        <v>10</v>
      </c>
      <c r="G693" t="s">
        <v>24</v>
      </c>
      <c r="H693" t="s">
        <v>23</v>
      </c>
      <c r="I693">
        <v>4.4999999999999998E-2</v>
      </c>
      <c r="J693">
        <v>0.1</v>
      </c>
      <c r="K693" t="s">
        <v>21</v>
      </c>
      <c r="L693">
        <v>5772.3</v>
      </c>
      <c r="M693">
        <v>0.25355</v>
      </c>
      <c r="N693">
        <v>5772.2000000000007</v>
      </c>
      <c r="O693">
        <v>0.25286999999999998</v>
      </c>
    </row>
    <row r="694" spans="2:15" x14ac:dyDescent="0.25">
      <c r="B694" t="str">
        <f t="shared" si="2"/>
        <v>ACA 50 turn1001500.045</v>
      </c>
      <c r="C694" t="s">
        <v>142</v>
      </c>
      <c r="D694">
        <v>150</v>
      </c>
      <c r="E694">
        <v>550</v>
      </c>
      <c r="F694">
        <v>100</v>
      </c>
      <c r="G694" t="s">
        <v>24</v>
      </c>
      <c r="H694" t="s">
        <v>23</v>
      </c>
      <c r="I694">
        <v>4.4999999999999998E-2</v>
      </c>
      <c r="J694">
        <v>0.1</v>
      </c>
      <c r="K694" t="s">
        <v>21</v>
      </c>
      <c r="L694">
        <v>57997</v>
      </c>
      <c r="M694">
        <v>2.5829000000000001E-2</v>
      </c>
      <c r="N694">
        <v>57997</v>
      </c>
      <c r="O694">
        <v>2.5548999999999999E-2</v>
      </c>
    </row>
    <row r="695" spans="2:15" x14ac:dyDescent="0.25">
      <c r="B695" t="str">
        <f t="shared" si="2"/>
        <v>ACA 50 turn0.011500.1</v>
      </c>
      <c r="C695" t="s">
        <v>142</v>
      </c>
      <c r="D695">
        <v>150</v>
      </c>
      <c r="E695">
        <v>550</v>
      </c>
      <c r="F695">
        <v>0.01</v>
      </c>
      <c r="G695" t="s">
        <v>24</v>
      </c>
      <c r="H695" t="s">
        <v>23</v>
      </c>
      <c r="I695">
        <v>0.1</v>
      </c>
      <c r="J695">
        <v>1</v>
      </c>
      <c r="K695" t="s">
        <v>21</v>
      </c>
      <c r="L695">
        <v>55</v>
      </c>
      <c r="M695">
        <v>2.1</v>
      </c>
      <c r="N695">
        <v>54.127000000000002</v>
      </c>
      <c r="O695">
        <v>2.0510000000000002</v>
      </c>
    </row>
    <row r="696" spans="2:15" x14ac:dyDescent="0.25">
      <c r="B696" t="str">
        <f t="shared" si="2"/>
        <v>ACA 50 turn0.11500.1</v>
      </c>
      <c r="C696" t="s">
        <v>142</v>
      </c>
      <c r="D696">
        <v>150</v>
      </c>
      <c r="E696">
        <v>550</v>
      </c>
      <c r="F696">
        <v>0.1</v>
      </c>
      <c r="G696" t="s">
        <v>24</v>
      </c>
      <c r="H696" t="s">
        <v>23</v>
      </c>
      <c r="I696">
        <v>0.1</v>
      </c>
      <c r="J696">
        <v>1</v>
      </c>
      <c r="K696" t="s">
        <v>21</v>
      </c>
      <c r="L696">
        <v>60.070999999999998</v>
      </c>
      <c r="M696">
        <v>2.0430000000000001</v>
      </c>
      <c r="N696">
        <v>59.879999999999995</v>
      </c>
      <c r="O696">
        <v>2.0430999999999999</v>
      </c>
    </row>
    <row r="697" spans="2:15" x14ac:dyDescent="0.25">
      <c r="B697" t="str">
        <f t="shared" si="2"/>
        <v>ACA 50 turn11500.1</v>
      </c>
      <c r="C697" t="s">
        <v>142</v>
      </c>
      <c r="D697">
        <v>150</v>
      </c>
      <c r="E697">
        <v>550</v>
      </c>
      <c r="F697">
        <v>1</v>
      </c>
      <c r="G697" t="s">
        <v>24</v>
      </c>
      <c r="H697" t="s">
        <v>23</v>
      </c>
      <c r="I697">
        <v>0.1</v>
      </c>
      <c r="J697">
        <v>1</v>
      </c>
      <c r="K697" t="s">
        <v>21</v>
      </c>
      <c r="L697">
        <v>446.4</v>
      </c>
      <c r="M697">
        <v>1.5833999999999999</v>
      </c>
      <c r="N697">
        <v>446.09</v>
      </c>
      <c r="O697">
        <v>1.5831</v>
      </c>
    </row>
    <row r="698" spans="2:15" x14ac:dyDescent="0.25">
      <c r="B698" t="str">
        <f t="shared" si="2"/>
        <v>ACA 50 turn101500.1</v>
      </c>
      <c r="C698" t="s">
        <v>142</v>
      </c>
      <c r="D698">
        <v>150</v>
      </c>
      <c r="E698">
        <v>550</v>
      </c>
      <c r="F698">
        <v>10</v>
      </c>
      <c r="G698" t="s">
        <v>24</v>
      </c>
      <c r="H698" t="s">
        <v>23</v>
      </c>
      <c r="I698">
        <v>0.1</v>
      </c>
      <c r="J698">
        <v>1</v>
      </c>
      <c r="K698" t="s">
        <v>21</v>
      </c>
      <c r="L698">
        <v>5770.8</v>
      </c>
      <c r="M698">
        <v>0.27062999999999998</v>
      </c>
      <c r="N698">
        <v>5770.8</v>
      </c>
      <c r="O698">
        <v>0.26995000000000002</v>
      </c>
    </row>
    <row r="699" spans="2:15" x14ac:dyDescent="0.25">
      <c r="B699" t="str">
        <f t="shared" si="2"/>
        <v>ACA 50 turn1001500.1</v>
      </c>
      <c r="C699" t="s">
        <v>142</v>
      </c>
      <c r="D699">
        <v>150</v>
      </c>
      <c r="E699">
        <v>550</v>
      </c>
      <c r="F699">
        <v>100</v>
      </c>
      <c r="G699" t="s">
        <v>24</v>
      </c>
      <c r="H699" t="s">
        <v>23</v>
      </c>
      <c r="I699">
        <v>0.1</v>
      </c>
      <c r="J699">
        <v>1</v>
      </c>
      <c r="K699" t="s">
        <v>21</v>
      </c>
      <c r="L699">
        <v>57997</v>
      </c>
      <c r="M699">
        <v>2.7576E-2</v>
      </c>
      <c r="N699">
        <v>57997</v>
      </c>
      <c r="O699">
        <v>2.7296000000000001E-2</v>
      </c>
    </row>
    <row r="700" spans="2:15" x14ac:dyDescent="0.25">
      <c r="B700" t="str">
        <f t="shared" si="2"/>
        <v>ACA 50 turn0.011501</v>
      </c>
      <c r="C700" t="s">
        <v>142</v>
      </c>
      <c r="D700">
        <v>150</v>
      </c>
      <c r="E700">
        <v>550</v>
      </c>
      <c r="F700">
        <v>0.01</v>
      </c>
      <c r="G700" t="s">
        <v>24</v>
      </c>
      <c r="H700" t="s">
        <v>23</v>
      </c>
      <c r="I700">
        <v>1</v>
      </c>
      <c r="J700">
        <v>5</v>
      </c>
      <c r="K700" t="s">
        <v>21</v>
      </c>
      <c r="L700">
        <v>360</v>
      </c>
      <c r="M700">
        <v>17</v>
      </c>
      <c r="N700">
        <v>114.69</v>
      </c>
      <c r="O700">
        <v>17.436</v>
      </c>
    </row>
    <row r="701" spans="2:15" x14ac:dyDescent="0.25">
      <c r="B701" t="str">
        <f t="shared" si="2"/>
        <v>ACA 50 turn0.11501</v>
      </c>
      <c r="C701" t="s">
        <v>142</v>
      </c>
      <c r="D701">
        <v>150</v>
      </c>
      <c r="E701">
        <v>550</v>
      </c>
      <c r="F701">
        <v>0.1</v>
      </c>
      <c r="G701" t="s">
        <v>24</v>
      </c>
      <c r="H701" t="s">
        <v>23</v>
      </c>
      <c r="I701">
        <v>1</v>
      </c>
      <c r="J701">
        <v>5</v>
      </c>
      <c r="K701" t="s">
        <v>21</v>
      </c>
      <c r="L701">
        <v>360</v>
      </c>
      <c r="M701">
        <v>17.434000000000001</v>
      </c>
      <c r="N701">
        <v>115.77000000000001</v>
      </c>
      <c r="O701">
        <v>17.434000000000001</v>
      </c>
    </row>
    <row r="702" spans="2:15" x14ac:dyDescent="0.25">
      <c r="B702" t="str">
        <f t="shared" si="2"/>
        <v>ACA 50 turn11501</v>
      </c>
      <c r="C702" t="s">
        <v>142</v>
      </c>
      <c r="D702">
        <v>150</v>
      </c>
      <c r="E702">
        <v>550</v>
      </c>
      <c r="F702">
        <v>1</v>
      </c>
      <c r="G702" t="s">
        <v>24</v>
      </c>
      <c r="H702" t="s">
        <v>23</v>
      </c>
      <c r="I702">
        <v>1</v>
      </c>
      <c r="J702">
        <v>5</v>
      </c>
      <c r="K702" t="s">
        <v>21</v>
      </c>
      <c r="L702">
        <v>360</v>
      </c>
      <c r="M702">
        <v>17.326000000000001</v>
      </c>
      <c r="N702">
        <v>191.97</v>
      </c>
      <c r="O702">
        <v>17.327000000000002</v>
      </c>
    </row>
    <row r="703" spans="2:15" x14ac:dyDescent="0.25">
      <c r="B703" t="str">
        <f t="shared" si="2"/>
        <v>ACA 50 turn101501</v>
      </c>
      <c r="C703" t="s">
        <v>142</v>
      </c>
      <c r="D703">
        <v>150</v>
      </c>
      <c r="E703">
        <v>550</v>
      </c>
      <c r="F703">
        <v>10</v>
      </c>
      <c r="G703" t="s">
        <v>24</v>
      </c>
      <c r="H703" t="s">
        <v>23</v>
      </c>
      <c r="I703">
        <v>1</v>
      </c>
      <c r="J703">
        <v>5</v>
      </c>
      <c r="K703" t="s">
        <v>21</v>
      </c>
      <c r="L703">
        <v>4575.2000000000007</v>
      </c>
      <c r="M703">
        <v>12.238</v>
      </c>
      <c r="N703">
        <v>4574.7000000000007</v>
      </c>
      <c r="O703">
        <v>12.238</v>
      </c>
    </row>
    <row r="704" spans="2:15" x14ac:dyDescent="0.25">
      <c r="B704" t="str">
        <f t="shared" si="2"/>
        <v>ACA 50 turn1001501</v>
      </c>
      <c r="C704" t="s">
        <v>142</v>
      </c>
      <c r="D704">
        <v>150</v>
      </c>
      <c r="E704">
        <v>550</v>
      </c>
      <c r="F704">
        <v>100</v>
      </c>
      <c r="G704" t="s">
        <v>24</v>
      </c>
      <c r="H704" t="s">
        <v>23</v>
      </c>
      <c r="I704">
        <v>1</v>
      </c>
      <c r="J704">
        <v>5</v>
      </c>
      <c r="K704" t="s">
        <v>21</v>
      </c>
      <c r="L704">
        <v>57786</v>
      </c>
      <c r="M704">
        <v>1.8554999999999999</v>
      </c>
      <c r="N704">
        <v>57786</v>
      </c>
      <c r="O704">
        <v>1.8551</v>
      </c>
    </row>
    <row r="705" spans="2:15" x14ac:dyDescent="0.25">
      <c r="B705" t="str">
        <f t="shared" si="2"/>
        <v>ACA 50 turn0.015500.045</v>
      </c>
      <c r="C705" t="s">
        <v>142</v>
      </c>
      <c r="D705">
        <v>550</v>
      </c>
      <c r="E705">
        <v>1025</v>
      </c>
      <c r="F705">
        <v>0.01</v>
      </c>
      <c r="G705" t="s">
        <v>24</v>
      </c>
      <c r="H705" t="s">
        <v>23</v>
      </c>
      <c r="I705">
        <v>4.4999999999999998E-2</v>
      </c>
      <c r="J705">
        <v>0.1</v>
      </c>
      <c r="K705" t="s">
        <v>21</v>
      </c>
      <c r="L705">
        <v>140</v>
      </c>
      <c r="M705">
        <v>2.1</v>
      </c>
      <c r="N705">
        <v>138.65</v>
      </c>
      <c r="O705">
        <v>2.0895000000000001</v>
      </c>
    </row>
    <row r="706" spans="2:15" x14ac:dyDescent="0.25">
      <c r="B706" t="str">
        <f t="shared" si="2"/>
        <v>ACA 50 turn0.15500.045</v>
      </c>
      <c r="C706" t="s">
        <v>142</v>
      </c>
      <c r="D706">
        <v>550</v>
      </c>
      <c r="E706">
        <v>1025</v>
      </c>
      <c r="F706">
        <v>0.1</v>
      </c>
      <c r="G706" t="s">
        <v>24</v>
      </c>
      <c r="H706" t="s">
        <v>23</v>
      </c>
      <c r="I706">
        <v>4.4999999999999998E-2</v>
      </c>
      <c r="J706">
        <v>0.1</v>
      </c>
      <c r="K706" t="s">
        <v>21</v>
      </c>
      <c r="L706">
        <v>140.63999999999999</v>
      </c>
      <c r="M706">
        <v>2.0886999999999998</v>
      </c>
      <c r="N706">
        <v>140.53</v>
      </c>
      <c r="O706">
        <v>2.0884</v>
      </c>
    </row>
    <row r="707" spans="2:15" x14ac:dyDescent="0.25">
      <c r="B707" t="str">
        <f t="shared" si="2"/>
        <v>ACA 50 turn15500.045</v>
      </c>
      <c r="C707" t="s">
        <v>142</v>
      </c>
      <c r="D707">
        <v>550</v>
      </c>
      <c r="E707">
        <v>1025</v>
      </c>
      <c r="F707">
        <v>1</v>
      </c>
      <c r="G707" t="s">
        <v>24</v>
      </c>
      <c r="H707" t="s">
        <v>23</v>
      </c>
      <c r="I707">
        <v>4.4999999999999998E-2</v>
      </c>
      <c r="J707">
        <v>0.1</v>
      </c>
      <c r="K707" t="s">
        <v>21</v>
      </c>
      <c r="L707">
        <v>323.53999999999996</v>
      </c>
      <c r="M707">
        <v>1.9815</v>
      </c>
      <c r="N707">
        <v>323.39</v>
      </c>
      <c r="O707">
        <v>1.9801</v>
      </c>
    </row>
    <row r="708" spans="2:15" x14ac:dyDescent="0.25">
      <c r="B708" t="str">
        <f t="shared" si="2"/>
        <v>ACA 50 turn105500.045</v>
      </c>
      <c r="C708" t="s">
        <v>142</v>
      </c>
      <c r="D708">
        <v>550</v>
      </c>
      <c r="E708">
        <v>1025</v>
      </c>
      <c r="F708">
        <v>10</v>
      </c>
      <c r="G708" t="s">
        <v>24</v>
      </c>
      <c r="H708" t="s">
        <v>23</v>
      </c>
      <c r="I708">
        <v>4.4999999999999998E-2</v>
      </c>
      <c r="J708">
        <v>0.1</v>
      </c>
      <c r="K708" t="s">
        <v>21</v>
      </c>
      <c r="L708">
        <v>5603.6</v>
      </c>
      <c r="M708">
        <v>0.61563999999999997</v>
      </c>
      <c r="N708">
        <v>5604.4000000000005</v>
      </c>
      <c r="O708">
        <v>0.61248000000000002</v>
      </c>
    </row>
    <row r="709" spans="2:15" x14ac:dyDescent="0.25">
      <c r="B709" t="str">
        <f t="shared" si="2"/>
        <v>ACA 50 turn1005500.045</v>
      </c>
      <c r="C709" t="s">
        <v>142</v>
      </c>
      <c r="D709">
        <v>550</v>
      </c>
      <c r="E709">
        <v>1025</v>
      </c>
      <c r="F709">
        <v>100</v>
      </c>
      <c r="G709" t="s">
        <v>24</v>
      </c>
      <c r="H709" t="s">
        <v>23</v>
      </c>
      <c r="I709">
        <v>4.4999999999999998E-2</v>
      </c>
      <c r="J709">
        <v>0.1</v>
      </c>
      <c r="K709" t="s">
        <v>21</v>
      </c>
      <c r="L709">
        <v>57979</v>
      </c>
      <c r="M709">
        <v>6.5636E-2</v>
      </c>
      <c r="N709">
        <v>57979</v>
      </c>
      <c r="O709">
        <v>6.4243999999999996E-2</v>
      </c>
    </row>
    <row r="710" spans="2:15" x14ac:dyDescent="0.25">
      <c r="B710" t="str">
        <f t="shared" si="2"/>
        <v>ACA 50 turn0.015500.1</v>
      </c>
      <c r="C710" t="s">
        <v>142</v>
      </c>
      <c r="D710">
        <v>550</v>
      </c>
      <c r="E710">
        <v>1025</v>
      </c>
      <c r="F710">
        <v>0.01</v>
      </c>
      <c r="G710" t="s">
        <v>24</v>
      </c>
      <c r="H710" t="s">
        <v>23</v>
      </c>
      <c r="I710">
        <v>0.1</v>
      </c>
      <c r="J710">
        <v>1</v>
      </c>
      <c r="K710" t="s">
        <v>21</v>
      </c>
      <c r="L710">
        <v>160</v>
      </c>
      <c r="M710">
        <v>2.2000000000000002</v>
      </c>
      <c r="N710">
        <v>154.57</v>
      </c>
      <c r="O710">
        <v>2.1551</v>
      </c>
    </row>
    <row r="711" spans="2:15" x14ac:dyDescent="0.25">
      <c r="B711" t="str">
        <f t="shared" si="2"/>
        <v>ACA 50 turn0.15500.1</v>
      </c>
      <c r="C711" t="s">
        <v>142</v>
      </c>
      <c r="D711">
        <v>550</v>
      </c>
      <c r="E711">
        <v>1025</v>
      </c>
      <c r="F711">
        <v>0.1</v>
      </c>
      <c r="G711" t="s">
        <v>24</v>
      </c>
      <c r="H711" t="s">
        <v>23</v>
      </c>
      <c r="I711">
        <v>0.1</v>
      </c>
      <c r="J711">
        <v>1</v>
      </c>
      <c r="K711" t="s">
        <v>21</v>
      </c>
      <c r="L711">
        <v>160</v>
      </c>
      <c r="M711">
        <v>2.1543000000000001</v>
      </c>
      <c r="N711">
        <v>156.41999999999999</v>
      </c>
      <c r="O711">
        <v>2.1539999999999999</v>
      </c>
    </row>
    <row r="712" spans="2:15" x14ac:dyDescent="0.25">
      <c r="B712" t="str">
        <f t="shared" si="2"/>
        <v>ACA 50 turn15500.1</v>
      </c>
      <c r="C712" t="s">
        <v>142</v>
      </c>
      <c r="D712">
        <v>550</v>
      </c>
      <c r="E712">
        <v>1025</v>
      </c>
      <c r="F712">
        <v>1</v>
      </c>
      <c r="G712" t="s">
        <v>24</v>
      </c>
      <c r="H712" t="s">
        <v>23</v>
      </c>
      <c r="I712">
        <v>0.1</v>
      </c>
      <c r="J712">
        <v>1</v>
      </c>
      <c r="K712" t="s">
        <v>21</v>
      </c>
      <c r="L712">
        <v>332.82</v>
      </c>
      <c r="M712">
        <v>2.0510999999999999</v>
      </c>
      <c r="N712">
        <v>332.62</v>
      </c>
      <c r="O712">
        <v>2.0497999999999998</v>
      </c>
    </row>
    <row r="713" spans="2:15" x14ac:dyDescent="0.25">
      <c r="B713" t="str">
        <f t="shared" si="2"/>
        <v>ACA 50 turn105500.1</v>
      </c>
      <c r="C713" t="s">
        <v>142</v>
      </c>
      <c r="D713">
        <v>550</v>
      </c>
      <c r="E713">
        <v>1025</v>
      </c>
      <c r="F713">
        <v>10</v>
      </c>
      <c r="G713" t="s">
        <v>24</v>
      </c>
      <c r="H713" t="s">
        <v>23</v>
      </c>
      <c r="I713">
        <v>0.1</v>
      </c>
      <c r="J713">
        <v>1</v>
      </c>
      <c r="K713" t="s">
        <v>21</v>
      </c>
      <c r="L713">
        <v>5592.6</v>
      </c>
      <c r="M713">
        <v>0.65649000000000002</v>
      </c>
      <c r="N713">
        <v>5593.4000000000005</v>
      </c>
      <c r="O713">
        <v>0.65336000000000005</v>
      </c>
    </row>
    <row r="714" spans="2:15" x14ac:dyDescent="0.25">
      <c r="B714" t="str">
        <f t="shared" si="2"/>
        <v>ACA 50 turn1005500.1</v>
      </c>
      <c r="C714" t="s">
        <v>142</v>
      </c>
      <c r="D714">
        <v>550</v>
      </c>
      <c r="E714">
        <v>1025</v>
      </c>
      <c r="F714">
        <v>100</v>
      </c>
      <c r="G714" t="s">
        <v>24</v>
      </c>
      <c r="H714" t="s">
        <v>23</v>
      </c>
      <c r="I714">
        <v>0.1</v>
      </c>
      <c r="J714">
        <v>1</v>
      </c>
      <c r="K714" t="s">
        <v>21</v>
      </c>
      <c r="L714">
        <v>57977</v>
      </c>
      <c r="M714">
        <v>7.0158999999999999E-2</v>
      </c>
      <c r="N714">
        <v>57978</v>
      </c>
      <c r="O714">
        <v>6.8766999999999995E-2</v>
      </c>
    </row>
    <row r="715" spans="2:15" x14ac:dyDescent="0.25">
      <c r="B715" t="str">
        <f t="shared" si="2"/>
        <v>ACA 50 turn0.015501</v>
      </c>
      <c r="C715" t="s">
        <v>142</v>
      </c>
      <c r="D715">
        <v>550</v>
      </c>
      <c r="E715">
        <v>1025</v>
      </c>
      <c r="F715">
        <v>0.01</v>
      </c>
      <c r="G715" t="s">
        <v>24</v>
      </c>
      <c r="H715" t="s">
        <v>23</v>
      </c>
      <c r="I715">
        <v>1</v>
      </c>
      <c r="J715">
        <v>5</v>
      </c>
      <c r="K715" t="s">
        <v>21</v>
      </c>
      <c r="L715">
        <v>740</v>
      </c>
      <c r="M715">
        <v>17</v>
      </c>
      <c r="N715">
        <v>286.60000000000002</v>
      </c>
      <c r="O715">
        <v>17.436</v>
      </c>
    </row>
    <row r="716" spans="2:15" x14ac:dyDescent="0.25">
      <c r="B716" t="str">
        <f t="shared" si="2"/>
        <v>ACA 50 turn0.15501</v>
      </c>
      <c r="C716" t="s">
        <v>142</v>
      </c>
      <c r="D716">
        <v>550</v>
      </c>
      <c r="E716">
        <v>1025</v>
      </c>
      <c r="F716">
        <v>0.1</v>
      </c>
      <c r="G716" t="s">
        <v>24</v>
      </c>
      <c r="H716" t="s">
        <v>23</v>
      </c>
      <c r="I716">
        <v>1</v>
      </c>
      <c r="J716">
        <v>5</v>
      </c>
      <c r="K716" t="s">
        <v>21</v>
      </c>
      <c r="L716">
        <v>740</v>
      </c>
      <c r="M716">
        <v>17.434999999999999</v>
      </c>
      <c r="N716">
        <v>287.51</v>
      </c>
      <c r="O716">
        <v>17.434999999999999</v>
      </c>
    </row>
    <row r="717" spans="2:15" x14ac:dyDescent="0.25">
      <c r="B717" t="str">
        <f t="shared" si="2"/>
        <v>ACA 50 turn15501</v>
      </c>
      <c r="C717" t="s">
        <v>142</v>
      </c>
      <c r="D717">
        <v>550</v>
      </c>
      <c r="E717">
        <v>1025</v>
      </c>
      <c r="F717">
        <v>1</v>
      </c>
      <c r="G717" t="s">
        <v>24</v>
      </c>
      <c r="H717" t="s">
        <v>23</v>
      </c>
      <c r="I717">
        <v>1</v>
      </c>
      <c r="J717">
        <v>5</v>
      </c>
      <c r="K717" t="s">
        <v>21</v>
      </c>
      <c r="L717">
        <v>740</v>
      </c>
      <c r="M717">
        <v>17.419</v>
      </c>
      <c r="N717">
        <v>313.08</v>
      </c>
      <c r="O717">
        <v>17.419</v>
      </c>
    </row>
    <row r="718" spans="2:15" x14ac:dyDescent="0.25">
      <c r="B718" t="str">
        <f t="shared" si="2"/>
        <v>ACA 50 turn105501</v>
      </c>
      <c r="C718" t="s">
        <v>142</v>
      </c>
      <c r="D718">
        <v>550</v>
      </c>
      <c r="E718">
        <v>1025</v>
      </c>
      <c r="F718">
        <v>10</v>
      </c>
      <c r="G718" t="s">
        <v>24</v>
      </c>
      <c r="H718" t="s">
        <v>23</v>
      </c>
      <c r="I718">
        <v>1</v>
      </c>
      <c r="J718">
        <v>5</v>
      </c>
      <c r="K718" t="s">
        <v>21</v>
      </c>
      <c r="L718">
        <v>2645.4</v>
      </c>
      <c r="M718">
        <v>16.018000000000001</v>
      </c>
      <c r="N718">
        <v>2643.7</v>
      </c>
      <c r="O718">
        <v>16.018000000000001</v>
      </c>
    </row>
    <row r="719" spans="2:15" x14ac:dyDescent="0.25">
      <c r="B719" t="str">
        <f t="shared" si="2"/>
        <v>ACA 50 turn1005501</v>
      </c>
      <c r="C719" t="s">
        <v>142</v>
      </c>
      <c r="D719">
        <v>550</v>
      </c>
      <c r="E719">
        <v>1025</v>
      </c>
      <c r="F719">
        <v>100</v>
      </c>
      <c r="G719" t="s">
        <v>24</v>
      </c>
      <c r="H719" t="s">
        <v>23</v>
      </c>
      <c r="I719">
        <v>1</v>
      </c>
      <c r="J719">
        <v>5</v>
      </c>
      <c r="K719" t="s">
        <v>21</v>
      </c>
      <c r="L719">
        <v>56588</v>
      </c>
      <c r="M719">
        <v>4.0885999999999996</v>
      </c>
      <c r="N719">
        <v>56587</v>
      </c>
      <c r="O719">
        <v>4.0865999999999998</v>
      </c>
    </row>
    <row r="720" spans="2:15" x14ac:dyDescent="0.25">
      <c r="B720" t="s">
        <v>659</v>
      </c>
      <c r="C720" t="s">
        <v>25</v>
      </c>
      <c r="D720">
        <v>2.1999999999999998E-7</v>
      </c>
      <c r="E720">
        <v>3.2999999999999997E-6</v>
      </c>
      <c r="F720">
        <v>1E-10</v>
      </c>
      <c r="G720" t="s">
        <v>28</v>
      </c>
      <c r="H720" t="s">
        <v>26</v>
      </c>
      <c r="I720" t="s">
        <v>152</v>
      </c>
      <c r="J720" t="s">
        <v>152</v>
      </c>
      <c r="K720" t="s">
        <v>152</v>
      </c>
      <c r="L720">
        <v>1.9E-2</v>
      </c>
      <c r="M720">
        <v>3800</v>
      </c>
      <c r="N720">
        <v>1.1547E-2</v>
      </c>
      <c r="O720">
        <v>5773.5</v>
      </c>
    </row>
    <row r="721" spans="2:15" x14ac:dyDescent="0.25">
      <c r="B721" t="s">
        <v>660</v>
      </c>
      <c r="C721" t="s">
        <v>25</v>
      </c>
      <c r="D721">
        <v>2.1999999999999998E-7</v>
      </c>
      <c r="E721">
        <v>3.2999999999999997E-6</v>
      </c>
      <c r="F721">
        <v>1.0000000000000001E-9</v>
      </c>
      <c r="G721" t="s">
        <v>28</v>
      </c>
      <c r="H721" t="s">
        <v>26</v>
      </c>
      <c r="I721" t="s">
        <v>152</v>
      </c>
      <c r="J721" t="s">
        <v>152</v>
      </c>
      <c r="K721" t="s">
        <v>152</v>
      </c>
      <c r="L721">
        <v>1.9E-2</v>
      </c>
      <c r="M721">
        <v>3843.2000000000003</v>
      </c>
      <c r="N721">
        <v>1.1561E-2</v>
      </c>
      <c r="O721">
        <v>5771</v>
      </c>
    </row>
    <row r="722" spans="2:15" x14ac:dyDescent="0.25">
      <c r="B722" t="s">
        <v>661</v>
      </c>
      <c r="C722" t="s">
        <v>25</v>
      </c>
      <c r="D722">
        <v>2.1999999999999998E-7</v>
      </c>
      <c r="E722">
        <v>3.2999999999999997E-6</v>
      </c>
      <c r="F722">
        <v>1E-8</v>
      </c>
      <c r="G722" t="s">
        <v>28</v>
      </c>
      <c r="H722" t="s">
        <v>26</v>
      </c>
      <c r="I722" t="s">
        <v>152</v>
      </c>
      <c r="J722" t="s">
        <v>152</v>
      </c>
      <c r="K722" t="s">
        <v>152</v>
      </c>
      <c r="L722">
        <v>1.9E-2</v>
      </c>
      <c r="M722">
        <v>4020.2</v>
      </c>
      <c r="N722">
        <v>1.2848999999999999E-2</v>
      </c>
      <c r="O722">
        <v>5544.0999999999995</v>
      </c>
    </row>
    <row r="723" spans="2:15" x14ac:dyDescent="0.25">
      <c r="B723" t="s">
        <v>662</v>
      </c>
      <c r="C723" t="s">
        <v>25</v>
      </c>
      <c r="D723">
        <v>2.1999999999999998E-7</v>
      </c>
      <c r="E723">
        <v>3.2999999999999997E-6</v>
      </c>
      <c r="F723">
        <v>9.9999999999999995E-8</v>
      </c>
      <c r="G723" t="s">
        <v>28</v>
      </c>
      <c r="H723" t="s">
        <v>26</v>
      </c>
      <c r="I723" t="s">
        <v>152</v>
      </c>
      <c r="J723" t="s">
        <v>152</v>
      </c>
      <c r="K723" t="s">
        <v>152</v>
      </c>
      <c r="L723">
        <v>5.8965000000000004E-2</v>
      </c>
      <c r="M723">
        <v>2008.1000000000001</v>
      </c>
      <c r="N723">
        <v>5.8958000000000003E-2</v>
      </c>
      <c r="O723">
        <v>2005.7</v>
      </c>
    </row>
    <row r="724" spans="2:15" x14ac:dyDescent="0.25">
      <c r="B724" t="s">
        <v>663</v>
      </c>
      <c r="C724" t="s">
        <v>25</v>
      </c>
      <c r="D724">
        <v>2.1999999999999998E-7</v>
      </c>
      <c r="E724">
        <v>3.2999999999999997E-6</v>
      </c>
      <c r="F724">
        <v>9.9999999999999995E-7</v>
      </c>
      <c r="G724" t="s">
        <v>28</v>
      </c>
      <c r="H724" t="s">
        <v>26</v>
      </c>
      <c r="I724" t="s">
        <v>152</v>
      </c>
      <c r="J724" t="s">
        <v>152</v>
      </c>
      <c r="K724" t="s">
        <v>152</v>
      </c>
      <c r="L724">
        <v>0.58009999999999995</v>
      </c>
      <c r="M724">
        <v>217.1</v>
      </c>
      <c r="N724">
        <v>0.58009999999999995</v>
      </c>
      <c r="O724">
        <v>215.92000000000002</v>
      </c>
    </row>
    <row r="725" spans="2:15" x14ac:dyDescent="0.25">
      <c r="B725" t="s">
        <v>664</v>
      </c>
      <c r="C725" t="s">
        <v>25</v>
      </c>
      <c r="D725">
        <v>3.2999999999999997E-6</v>
      </c>
      <c r="E725">
        <v>1.1E-5</v>
      </c>
      <c r="F725">
        <v>1.0000000000000001E-9</v>
      </c>
      <c r="G725" t="s">
        <v>28</v>
      </c>
      <c r="H725" t="s">
        <v>26</v>
      </c>
      <c r="I725" t="s">
        <v>152</v>
      </c>
      <c r="J725" t="s">
        <v>152</v>
      </c>
      <c r="K725" t="s">
        <v>152</v>
      </c>
      <c r="L725">
        <v>1.2E-2</v>
      </c>
      <c r="M725">
        <v>2900</v>
      </c>
      <c r="N725">
        <v>1.1566E-2</v>
      </c>
      <c r="O725">
        <v>2885.7000000000003</v>
      </c>
    </row>
    <row r="726" spans="2:15" x14ac:dyDescent="0.25">
      <c r="B726" t="s">
        <v>665</v>
      </c>
      <c r="C726" t="s">
        <v>25</v>
      </c>
      <c r="D726">
        <v>3.2999999999999997E-6</v>
      </c>
      <c r="E726">
        <v>1.1E-5</v>
      </c>
      <c r="F726">
        <v>1E-8</v>
      </c>
      <c r="G726" t="s">
        <v>28</v>
      </c>
      <c r="H726" t="s">
        <v>26</v>
      </c>
      <c r="I726" t="s">
        <v>152</v>
      </c>
      <c r="J726" t="s">
        <v>152</v>
      </c>
      <c r="K726" t="s">
        <v>152</v>
      </c>
      <c r="L726">
        <v>1.2548999999999999E-2</v>
      </c>
      <c r="M726">
        <v>2835.7999999999997</v>
      </c>
      <c r="N726">
        <v>1.2511E-2</v>
      </c>
      <c r="O726">
        <v>2834.7</v>
      </c>
    </row>
    <row r="727" spans="2:15" x14ac:dyDescent="0.25">
      <c r="B727" t="s">
        <v>666</v>
      </c>
      <c r="C727" t="s">
        <v>25</v>
      </c>
      <c r="D727">
        <v>3.2999999999999997E-6</v>
      </c>
      <c r="E727">
        <v>1.1E-5</v>
      </c>
      <c r="F727">
        <v>9.9999999999999995E-8</v>
      </c>
      <c r="G727" t="s">
        <v>28</v>
      </c>
      <c r="H727" t="s">
        <v>26</v>
      </c>
      <c r="I727" t="s">
        <v>152</v>
      </c>
      <c r="J727" t="s">
        <v>152</v>
      </c>
      <c r="K727" t="s">
        <v>152</v>
      </c>
      <c r="L727">
        <v>5.7173000000000002E-2</v>
      </c>
      <c r="M727">
        <v>1393.9</v>
      </c>
      <c r="N727">
        <v>5.7140000000000003E-2</v>
      </c>
      <c r="O727">
        <v>1385.8</v>
      </c>
    </row>
    <row r="728" spans="2:15" x14ac:dyDescent="0.25">
      <c r="B728" t="s">
        <v>667</v>
      </c>
      <c r="C728" t="s">
        <v>25</v>
      </c>
      <c r="D728">
        <v>3.2999999999999997E-6</v>
      </c>
      <c r="E728">
        <v>1.1E-5</v>
      </c>
      <c r="F728">
        <v>9.9999999999999995E-7</v>
      </c>
      <c r="G728" t="s">
        <v>28</v>
      </c>
      <c r="H728" t="s">
        <v>26</v>
      </c>
      <c r="I728" t="s">
        <v>152</v>
      </c>
      <c r="J728" t="s">
        <v>152</v>
      </c>
      <c r="K728" t="s">
        <v>152</v>
      </c>
      <c r="L728">
        <v>0.57987</v>
      </c>
      <c r="M728">
        <v>164.53</v>
      </c>
      <c r="N728">
        <v>0.57985999999999993</v>
      </c>
      <c r="O728">
        <v>159.93</v>
      </c>
    </row>
    <row r="729" spans="2:15" x14ac:dyDescent="0.25">
      <c r="B729" t="s">
        <v>668</v>
      </c>
      <c r="C729" t="s">
        <v>25</v>
      </c>
      <c r="D729">
        <v>1.1E-5</v>
      </c>
      <c r="E729">
        <v>3.2999999999999996E-5</v>
      </c>
      <c r="F729">
        <v>1.0000000000000001E-9</v>
      </c>
      <c r="G729" t="s">
        <v>28</v>
      </c>
      <c r="H729" t="s">
        <v>26</v>
      </c>
      <c r="I729" t="s">
        <v>152</v>
      </c>
      <c r="J729" t="s">
        <v>152</v>
      </c>
      <c r="K729" t="s">
        <v>152</v>
      </c>
      <c r="L729">
        <v>0.12</v>
      </c>
      <c r="M729">
        <v>2900</v>
      </c>
      <c r="N729">
        <v>0.11547</v>
      </c>
      <c r="O729">
        <v>2886.7</v>
      </c>
    </row>
    <row r="730" spans="2:15" x14ac:dyDescent="0.25">
      <c r="B730" t="s">
        <v>669</v>
      </c>
      <c r="C730" t="s">
        <v>25</v>
      </c>
      <c r="D730">
        <v>1.1E-5</v>
      </c>
      <c r="E730">
        <v>3.2999999999999996E-5</v>
      </c>
      <c r="F730">
        <v>1E-8</v>
      </c>
      <c r="G730" t="s">
        <v>28</v>
      </c>
      <c r="H730" t="s">
        <v>26</v>
      </c>
      <c r="I730" t="s">
        <v>152</v>
      </c>
      <c r="J730" t="s">
        <v>152</v>
      </c>
      <c r="K730" t="s">
        <v>152</v>
      </c>
      <c r="L730">
        <v>0.12</v>
      </c>
      <c r="M730">
        <v>2885.5</v>
      </c>
      <c r="N730">
        <v>0.11560999999999999</v>
      </c>
      <c r="O730">
        <v>2885.2000000000003</v>
      </c>
    </row>
    <row r="731" spans="2:15" x14ac:dyDescent="0.25">
      <c r="B731" t="s">
        <v>670</v>
      </c>
      <c r="C731" t="s">
        <v>25</v>
      </c>
      <c r="D731">
        <v>1.1E-5</v>
      </c>
      <c r="E731">
        <v>3.2999999999999996E-5</v>
      </c>
      <c r="F731">
        <v>9.9999999999999995E-8</v>
      </c>
      <c r="G731" t="s">
        <v>28</v>
      </c>
      <c r="H731" t="s">
        <v>26</v>
      </c>
      <c r="I731" t="s">
        <v>152</v>
      </c>
      <c r="J731" t="s">
        <v>152</v>
      </c>
      <c r="K731" t="s">
        <v>152</v>
      </c>
      <c r="L731">
        <v>0.12812000000000001</v>
      </c>
      <c r="M731">
        <v>2743.9</v>
      </c>
      <c r="N731">
        <v>0.12808</v>
      </c>
      <c r="O731">
        <v>2742.3</v>
      </c>
    </row>
    <row r="732" spans="2:15" x14ac:dyDescent="0.25">
      <c r="B732" t="s">
        <v>671</v>
      </c>
      <c r="C732" t="s">
        <v>25</v>
      </c>
      <c r="D732">
        <v>1.1E-5</v>
      </c>
      <c r="E732">
        <v>3.2999999999999996E-5</v>
      </c>
      <c r="F732">
        <v>9.9999999999999995E-7</v>
      </c>
      <c r="G732" t="s">
        <v>28</v>
      </c>
      <c r="H732" t="s">
        <v>26</v>
      </c>
      <c r="I732" t="s">
        <v>152</v>
      </c>
      <c r="J732" t="s">
        <v>152</v>
      </c>
      <c r="K732" t="s">
        <v>152</v>
      </c>
      <c r="L732">
        <v>0.58906999999999998</v>
      </c>
      <c r="M732">
        <v>853.20999999999992</v>
      </c>
      <c r="N732">
        <v>0.58904000000000001</v>
      </c>
      <c r="O732">
        <v>850.14</v>
      </c>
    </row>
    <row r="733" spans="2:15" x14ac:dyDescent="0.25">
      <c r="B733" t="s">
        <v>672</v>
      </c>
      <c r="C733" t="s">
        <v>25</v>
      </c>
      <c r="D733">
        <v>1.1E-5</v>
      </c>
      <c r="E733">
        <v>3.2999999999999996E-5</v>
      </c>
      <c r="F733">
        <v>9.9999999999999991E-6</v>
      </c>
      <c r="G733" t="s">
        <v>28</v>
      </c>
      <c r="H733" t="s">
        <v>26</v>
      </c>
      <c r="I733" t="s">
        <v>152</v>
      </c>
      <c r="J733" t="s">
        <v>152</v>
      </c>
      <c r="K733" t="s">
        <v>152</v>
      </c>
      <c r="L733">
        <v>5.8008999999999995</v>
      </c>
      <c r="M733">
        <v>853.2700000000001</v>
      </c>
      <c r="N733">
        <v>5.8008999999999995</v>
      </c>
      <c r="O733">
        <v>89.036999999999992</v>
      </c>
    </row>
    <row r="734" spans="2:15" x14ac:dyDescent="0.25">
      <c r="B734" t="s">
        <v>673</v>
      </c>
      <c r="C734" t="s">
        <v>25</v>
      </c>
      <c r="D734">
        <v>3.2999999999999996E-5</v>
      </c>
      <c r="E734">
        <v>1.0999999999999999E-4</v>
      </c>
      <c r="F734">
        <v>1E-8</v>
      </c>
      <c r="G734" t="s">
        <v>28</v>
      </c>
      <c r="H734" t="s">
        <v>26</v>
      </c>
      <c r="I734" t="s">
        <v>152</v>
      </c>
      <c r="J734" t="s">
        <v>152</v>
      </c>
      <c r="K734" t="s">
        <v>152</v>
      </c>
      <c r="L734">
        <v>0.19</v>
      </c>
      <c r="M734">
        <v>3500</v>
      </c>
      <c r="N734">
        <v>0.11566</v>
      </c>
      <c r="O734">
        <v>2885.7000000000003</v>
      </c>
    </row>
    <row r="735" spans="2:15" x14ac:dyDescent="0.25">
      <c r="B735" t="s">
        <v>674</v>
      </c>
      <c r="C735" t="s">
        <v>25</v>
      </c>
      <c r="D735">
        <v>3.2999999999999996E-5</v>
      </c>
      <c r="E735">
        <v>1.0999999999999999E-4</v>
      </c>
      <c r="F735">
        <v>9.9999999999999995E-8</v>
      </c>
      <c r="G735" t="s">
        <v>28</v>
      </c>
      <c r="H735" t="s">
        <v>26</v>
      </c>
      <c r="I735" t="s">
        <v>152</v>
      </c>
      <c r="J735" t="s">
        <v>152</v>
      </c>
      <c r="K735" t="s">
        <v>152</v>
      </c>
      <c r="L735">
        <v>0.19</v>
      </c>
      <c r="M735">
        <v>3500</v>
      </c>
      <c r="N735">
        <v>0.12511</v>
      </c>
      <c r="O735">
        <v>2834.7</v>
      </c>
    </row>
    <row r="736" spans="2:15" x14ac:dyDescent="0.25">
      <c r="B736" t="s">
        <v>675</v>
      </c>
      <c r="C736" t="s">
        <v>25</v>
      </c>
      <c r="D736">
        <v>3.2999999999999996E-5</v>
      </c>
      <c r="E736">
        <v>1.0999999999999999E-4</v>
      </c>
      <c r="F736">
        <v>9.9999999999999995E-7</v>
      </c>
      <c r="G736" t="s">
        <v>28</v>
      </c>
      <c r="H736" t="s">
        <v>26</v>
      </c>
      <c r="I736" t="s">
        <v>152</v>
      </c>
      <c r="J736" t="s">
        <v>152</v>
      </c>
      <c r="K736" t="s">
        <v>152</v>
      </c>
      <c r="L736">
        <v>0.57162999999999997</v>
      </c>
      <c r="M736">
        <v>1393</v>
      </c>
      <c r="N736">
        <v>0.57139999999999991</v>
      </c>
      <c r="O736">
        <v>1385.8</v>
      </c>
    </row>
    <row r="737" spans="2:15" x14ac:dyDescent="0.25">
      <c r="B737" t="s">
        <v>676</v>
      </c>
      <c r="C737" t="s">
        <v>25</v>
      </c>
      <c r="D737">
        <v>3.2999999999999996E-5</v>
      </c>
      <c r="E737">
        <v>1.0999999999999999E-4</v>
      </c>
      <c r="F737">
        <v>9.9999999999999991E-6</v>
      </c>
      <c r="G737" t="s">
        <v>28</v>
      </c>
      <c r="H737" t="s">
        <v>26</v>
      </c>
      <c r="I737" t="s">
        <v>152</v>
      </c>
      <c r="J737" t="s">
        <v>152</v>
      </c>
      <c r="K737" t="s">
        <v>152</v>
      </c>
      <c r="L737">
        <v>5.7985999999999995</v>
      </c>
      <c r="M737">
        <v>163.92</v>
      </c>
      <c r="N737">
        <v>5.7985999999999995</v>
      </c>
      <c r="O737">
        <v>159.93</v>
      </c>
    </row>
    <row r="738" spans="2:15" x14ac:dyDescent="0.25">
      <c r="B738" t="s">
        <v>677</v>
      </c>
      <c r="C738" t="s">
        <v>25</v>
      </c>
      <c r="D738">
        <v>1.0999999999999999E-4</v>
      </c>
      <c r="E738">
        <v>3.3E-4</v>
      </c>
      <c r="F738">
        <v>1E-8</v>
      </c>
      <c r="G738" t="s">
        <v>28</v>
      </c>
      <c r="H738" t="s">
        <v>26</v>
      </c>
      <c r="I738" t="s">
        <v>152</v>
      </c>
      <c r="J738" t="s">
        <v>152</v>
      </c>
      <c r="K738" t="s">
        <v>152</v>
      </c>
      <c r="L738">
        <v>0.33</v>
      </c>
      <c r="M738">
        <v>3100</v>
      </c>
      <c r="N738">
        <v>0.34649000000000002</v>
      </c>
      <c r="O738">
        <v>2886.6</v>
      </c>
    </row>
    <row r="739" spans="2:15" x14ac:dyDescent="0.25">
      <c r="B739" t="s">
        <v>678</v>
      </c>
      <c r="C739" t="s">
        <v>25</v>
      </c>
      <c r="D739">
        <v>1.0999999999999999E-4</v>
      </c>
      <c r="E739">
        <v>3.3E-4</v>
      </c>
      <c r="F739">
        <v>9.9999999999999995E-8</v>
      </c>
      <c r="G739" t="s">
        <v>28</v>
      </c>
      <c r="H739" t="s">
        <v>26</v>
      </c>
      <c r="I739" t="s">
        <v>152</v>
      </c>
      <c r="J739" t="s">
        <v>152</v>
      </c>
      <c r="K739" t="s">
        <v>152</v>
      </c>
      <c r="L739">
        <v>0.33</v>
      </c>
      <c r="M739">
        <v>3083.6000000000004</v>
      </c>
      <c r="N739">
        <v>0.34959000000000001</v>
      </c>
      <c r="O739">
        <v>2881.1000000000004</v>
      </c>
    </row>
    <row r="740" spans="2:15" x14ac:dyDescent="0.25">
      <c r="B740" t="s">
        <v>679</v>
      </c>
      <c r="C740" t="s">
        <v>25</v>
      </c>
      <c r="D740">
        <v>1.0999999999999999E-4</v>
      </c>
      <c r="E740">
        <v>3.3E-4</v>
      </c>
      <c r="F740">
        <v>9.9999999999999995E-7</v>
      </c>
      <c r="G740" t="s">
        <v>28</v>
      </c>
      <c r="H740" t="s">
        <v>26</v>
      </c>
      <c r="I740" t="s">
        <v>152</v>
      </c>
      <c r="J740" t="s">
        <v>152</v>
      </c>
      <c r="K740" t="s">
        <v>152</v>
      </c>
      <c r="L740">
        <v>0.61134999999999995</v>
      </c>
      <c r="M740">
        <v>2460.1</v>
      </c>
      <c r="N740">
        <v>0.61112</v>
      </c>
      <c r="O740">
        <v>2459.1999999999998</v>
      </c>
    </row>
    <row r="741" spans="2:15" x14ac:dyDescent="0.25">
      <c r="B741" t="s">
        <v>680</v>
      </c>
      <c r="C741" t="s">
        <v>25</v>
      </c>
      <c r="D741">
        <v>1.0999999999999999E-4</v>
      </c>
      <c r="E741">
        <v>3.3E-4</v>
      </c>
      <c r="F741">
        <v>9.9999999999999991E-6</v>
      </c>
      <c r="G741" t="s">
        <v>28</v>
      </c>
      <c r="H741" t="s">
        <v>26</v>
      </c>
      <c r="I741" t="s">
        <v>152</v>
      </c>
      <c r="J741" t="s">
        <v>152</v>
      </c>
      <c r="K741" t="s">
        <v>152</v>
      </c>
      <c r="L741">
        <v>5.7850000000000001</v>
      </c>
      <c r="M741">
        <v>482.33</v>
      </c>
      <c r="N741">
        <v>5.7850000000000001</v>
      </c>
      <c r="O741">
        <v>480.98</v>
      </c>
    </row>
    <row r="742" spans="2:15" x14ac:dyDescent="0.25">
      <c r="B742" t="s">
        <v>681</v>
      </c>
      <c r="C742" t="s">
        <v>25</v>
      </c>
      <c r="D742">
        <v>3.3E-4</v>
      </c>
      <c r="E742">
        <v>1.0999999999999998E-3</v>
      </c>
      <c r="F742">
        <v>9.9999999999999995E-8</v>
      </c>
      <c r="G742" t="s">
        <v>28</v>
      </c>
      <c r="H742" t="s">
        <v>26</v>
      </c>
      <c r="I742" t="s">
        <v>152</v>
      </c>
      <c r="J742" t="s">
        <v>152</v>
      </c>
      <c r="K742" t="s">
        <v>152</v>
      </c>
      <c r="L742">
        <v>2</v>
      </c>
      <c r="M742">
        <v>4600</v>
      </c>
      <c r="N742">
        <v>1.1566000000000001</v>
      </c>
      <c r="O742">
        <v>2885.7000000000003</v>
      </c>
    </row>
    <row r="743" spans="2:15" x14ac:dyDescent="0.25">
      <c r="B743" t="s">
        <v>682</v>
      </c>
      <c r="C743" t="s">
        <v>25</v>
      </c>
      <c r="D743">
        <v>3.3E-4</v>
      </c>
      <c r="E743">
        <v>1.0999999999999998E-3</v>
      </c>
      <c r="F743">
        <v>9.9999999999999995E-7</v>
      </c>
      <c r="G743" t="s">
        <v>28</v>
      </c>
      <c r="H743" t="s">
        <v>26</v>
      </c>
      <c r="I743" t="s">
        <v>152</v>
      </c>
      <c r="J743" t="s">
        <v>152</v>
      </c>
      <c r="K743" t="s">
        <v>152</v>
      </c>
      <c r="L743">
        <v>2</v>
      </c>
      <c r="M743">
        <v>4600</v>
      </c>
      <c r="N743">
        <v>1.2510999999999999</v>
      </c>
      <c r="O743">
        <v>2834.7</v>
      </c>
    </row>
    <row r="744" spans="2:15" x14ac:dyDescent="0.25">
      <c r="B744" t="s">
        <v>683</v>
      </c>
      <c r="C744" t="s">
        <v>25</v>
      </c>
      <c r="D744">
        <v>3.3E-4</v>
      </c>
      <c r="E744">
        <v>1.0999999999999998E-3</v>
      </c>
      <c r="F744">
        <v>9.9999999999999991E-6</v>
      </c>
      <c r="G744" t="s">
        <v>28</v>
      </c>
      <c r="H744" t="s">
        <v>26</v>
      </c>
      <c r="I744" t="s">
        <v>152</v>
      </c>
      <c r="J744" t="s">
        <v>152</v>
      </c>
      <c r="K744" t="s">
        <v>152</v>
      </c>
      <c r="L744">
        <v>5.7155999999999993</v>
      </c>
      <c r="M744">
        <v>1388.9</v>
      </c>
      <c r="N744">
        <v>5.7139999999999995</v>
      </c>
      <c r="O744">
        <v>1385.8</v>
      </c>
    </row>
    <row r="745" spans="2:15" x14ac:dyDescent="0.25">
      <c r="B745" t="s">
        <v>684</v>
      </c>
      <c r="C745" t="s">
        <v>25</v>
      </c>
      <c r="D745">
        <v>3.3E-4</v>
      </c>
      <c r="E745">
        <v>1.0999999999999998E-3</v>
      </c>
      <c r="F745">
        <v>9.9999999999999991E-5</v>
      </c>
      <c r="G745" t="s">
        <v>28</v>
      </c>
      <c r="H745" t="s">
        <v>26</v>
      </c>
      <c r="I745" t="s">
        <v>152</v>
      </c>
      <c r="J745" t="s">
        <v>152</v>
      </c>
      <c r="K745" t="s">
        <v>152</v>
      </c>
      <c r="L745">
        <v>57.985999999999997</v>
      </c>
      <c r="M745">
        <v>161.69999999999999</v>
      </c>
      <c r="N745">
        <v>57.985999999999997</v>
      </c>
      <c r="O745">
        <v>159.93</v>
      </c>
    </row>
    <row r="746" spans="2:15" x14ac:dyDescent="0.25">
      <c r="B746" t="s">
        <v>685</v>
      </c>
      <c r="C746" t="s">
        <v>25</v>
      </c>
      <c r="D746">
        <v>1.1000000000000001E-3</v>
      </c>
      <c r="E746">
        <v>3.3E-3</v>
      </c>
      <c r="F746">
        <v>1.0000000000000001E-7</v>
      </c>
      <c r="G746" t="s">
        <v>28</v>
      </c>
      <c r="H746" t="s">
        <v>26</v>
      </c>
      <c r="I746" t="s">
        <v>152</v>
      </c>
      <c r="J746" t="s">
        <v>152</v>
      </c>
      <c r="K746" t="s">
        <v>152</v>
      </c>
      <c r="L746">
        <v>2</v>
      </c>
      <c r="M746">
        <v>4600</v>
      </c>
      <c r="N746">
        <v>3.4649000000000001</v>
      </c>
      <c r="O746">
        <v>2886.6</v>
      </c>
    </row>
    <row r="747" spans="2:15" x14ac:dyDescent="0.25">
      <c r="B747" t="s">
        <v>686</v>
      </c>
      <c r="C747" t="s">
        <v>25</v>
      </c>
      <c r="D747">
        <v>1.1000000000000001E-3</v>
      </c>
      <c r="E747">
        <v>3.3E-3</v>
      </c>
      <c r="F747">
        <v>9.9999999999999995E-7</v>
      </c>
      <c r="G747" t="s">
        <v>28</v>
      </c>
      <c r="H747" t="s">
        <v>26</v>
      </c>
      <c r="I747" t="s">
        <v>152</v>
      </c>
      <c r="J747" t="s">
        <v>152</v>
      </c>
      <c r="K747" t="s">
        <v>152</v>
      </c>
      <c r="L747">
        <v>2</v>
      </c>
      <c r="M747">
        <v>4600</v>
      </c>
      <c r="N747">
        <v>3.4959000000000002</v>
      </c>
      <c r="O747">
        <v>2881.1</v>
      </c>
    </row>
    <row r="748" spans="2:15" x14ac:dyDescent="0.25">
      <c r="B748" t="s">
        <v>687</v>
      </c>
      <c r="C748" t="s">
        <v>25</v>
      </c>
      <c r="D748">
        <v>1.1000000000000001E-3</v>
      </c>
      <c r="E748">
        <v>3.3E-3</v>
      </c>
      <c r="F748">
        <v>1.0000000000000001E-5</v>
      </c>
      <c r="G748" t="s">
        <v>28</v>
      </c>
      <c r="H748" t="s">
        <v>26</v>
      </c>
      <c r="I748" t="s">
        <v>152</v>
      </c>
      <c r="J748" t="s">
        <v>152</v>
      </c>
      <c r="K748" t="s">
        <v>152</v>
      </c>
      <c r="L748">
        <v>4.6406000000000001</v>
      </c>
      <c r="M748">
        <v>3799.7999999999997</v>
      </c>
      <c r="N748">
        <v>6.1112000000000002</v>
      </c>
      <c r="O748">
        <v>2459.2000000000003</v>
      </c>
    </row>
    <row r="749" spans="2:15" x14ac:dyDescent="0.25">
      <c r="B749" t="s">
        <v>688</v>
      </c>
      <c r="C749" t="s">
        <v>25</v>
      </c>
      <c r="D749">
        <v>1.1000000000000001E-3</v>
      </c>
      <c r="E749">
        <v>3.3E-3</v>
      </c>
      <c r="F749">
        <v>1E-4</v>
      </c>
      <c r="G749" t="s">
        <v>28</v>
      </c>
      <c r="H749" t="s">
        <v>26</v>
      </c>
      <c r="I749" t="s">
        <v>152</v>
      </c>
      <c r="J749" t="s">
        <v>152</v>
      </c>
      <c r="K749" t="s">
        <v>152</v>
      </c>
      <c r="L749">
        <v>57.850999999999999</v>
      </c>
      <c r="M749">
        <v>482.52</v>
      </c>
      <c r="N749">
        <v>57.849999999999994</v>
      </c>
      <c r="O749">
        <v>480.98</v>
      </c>
    </row>
    <row r="750" spans="2:15" x14ac:dyDescent="0.25">
      <c r="B750" t="s">
        <v>689</v>
      </c>
      <c r="C750" t="s">
        <v>25</v>
      </c>
      <c r="D750">
        <v>3.3E-3</v>
      </c>
      <c r="E750">
        <v>1.0999999999999999E-2</v>
      </c>
      <c r="F750">
        <v>9.9999999999999995E-7</v>
      </c>
      <c r="G750" t="s">
        <v>28</v>
      </c>
      <c r="H750" t="s">
        <v>26</v>
      </c>
      <c r="I750" t="s">
        <v>152</v>
      </c>
      <c r="J750" t="s">
        <v>152</v>
      </c>
      <c r="K750" t="s">
        <v>152</v>
      </c>
      <c r="L750">
        <v>19</v>
      </c>
      <c r="M750">
        <v>5800</v>
      </c>
      <c r="N750">
        <v>3.4973000000000001</v>
      </c>
      <c r="O750">
        <v>2884.6</v>
      </c>
    </row>
    <row r="751" spans="2:15" x14ac:dyDescent="0.25">
      <c r="B751" t="s">
        <v>690</v>
      </c>
      <c r="C751" t="s">
        <v>25</v>
      </c>
      <c r="D751">
        <v>3.3E-3</v>
      </c>
      <c r="E751">
        <v>1.0999999999999999E-2</v>
      </c>
      <c r="F751">
        <v>1.0000000000000001E-5</v>
      </c>
      <c r="G751" t="s">
        <v>28</v>
      </c>
      <c r="H751" t="s">
        <v>26</v>
      </c>
      <c r="I751" t="s">
        <v>152</v>
      </c>
      <c r="J751" t="s">
        <v>152</v>
      </c>
      <c r="K751" t="s">
        <v>152</v>
      </c>
      <c r="L751">
        <v>19</v>
      </c>
      <c r="M751">
        <v>5800</v>
      </c>
      <c r="N751">
        <v>5.0415999999999999</v>
      </c>
      <c r="O751">
        <v>2786.9</v>
      </c>
    </row>
    <row r="752" spans="2:15" x14ac:dyDescent="0.25">
      <c r="B752" t="s">
        <v>691</v>
      </c>
      <c r="C752" t="s">
        <v>25</v>
      </c>
      <c r="D752">
        <v>3.3E-3</v>
      </c>
      <c r="E752">
        <v>1.0999999999999999E-2</v>
      </c>
      <c r="F752">
        <v>1E-4</v>
      </c>
      <c r="G752" t="s">
        <v>28</v>
      </c>
      <c r="H752" t="s">
        <v>26</v>
      </c>
      <c r="I752" t="s">
        <v>152</v>
      </c>
      <c r="J752" t="s">
        <v>152</v>
      </c>
      <c r="K752" t="s">
        <v>152</v>
      </c>
      <c r="L752">
        <v>49.454000000000001</v>
      </c>
      <c r="M752">
        <v>3031.5</v>
      </c>
      <c r="N752">
        <v>55.832999999999998</v>
      </c>
      <c r="O752">
        <v>1093.2</v>
      </c>
    </row>
    <row r="753" spans="2:15" x14ac:dyDescent="0.25">
      <c r="B753" t="s">
        <v>692</v>
      </c>
      <c r="C753" t="s">
        <v>25</v>
      </c>
      <c r="D753">
        <v>3.3E-3</v>
      </c>
      <c r="E753">
        <v>1.0999999999999999E-2</v>
      </c>
      <c r="F753">
        <v>1E-3</v>
      </c>
      <c r="G753" t="s">
        <v>28</v>
      </c>
      <c r="H753" t="s">
        <v>26</v>
      </c>
      <c r="I753" t="s">
        <v>152</v>
      </c>
      <c r="J753" t="s">
        <v>152</v>
      </c>
      <c r="K753" t="s">
        <v>152</v>
      </c>
      <c r="L753">
        <v>579.75</v>
      </c>
      <c r="M753">
        <v>121.69000000000001</v>
      </c>
      <c r="N753">
        <v>579.75</v>
      </c>
      <c r="O753">
        <v>119.85</v>
      </c>
    </row>
    <row r="754" spans="2:15" x14ac:dyDescent="0.25">
      <c r="B754" t="s">
        <v>693</v>
      </c>
      <c r="C754" t="s">
        <v>25</v>
      </c>
      <c r="D754">
        <v>1.0999999999999999E-2</v>
      </c>
      <c r="E754">
        <v>3.3000000000000002E-2</v>
      </c>
      <c r="F754">
        <v>9.9999999999999995E-7</v>
      </c>
      <c r="G754" t="s">
        <v>28</v>
      </c>
      <c r="H754" t="s">
        <v>26</v>
      </c>
      <c r="I754" t="s">
        <v>152</v>
      </c>
      <c r="J754" t="s">
        <v>152</v>
      </c>
      <c r="K754" t="s">
        <v>152</v>
      </c>
      <c r="L754">
        <v>23</v>
      </c>
      <c r="M754">
        <v>5700</v>
      </c>
      <c r="N754">
        <v>34.646000000000001</v>
      </c>
      <c r="O754">
        <v>4618.7</v>
      </c>
    </row>
    <row r="755" spans="2:15" x14ac:dyDescent="0.25">
      <c r="B755" t="s">
        <v>694</v>
      </c>
      <c r="C755" t="s">
        <v>25</v>
      </c>
      <c r="D755">
        <v>1.0999999999999999E-2</v>
      </c>
      <c r="E755">
        <v>3.3000000000000002E-2</v>
      </c>
      <c r="F755">
        <v>1.0000000000000001E-5</v>
      </c>
      <c r="G755" t="s">
        <v>28</v>
      </c>
      <c r="H755" t="s">
        <v>26</v>
      </c>
      <c r="I755" t="s">
        <v>152</v>
      </c>
      <c r="J755" t="s">
        <v>152</v>
      </c>
      <c r="K755" t="s">
        <v>152</v>
      </c>
      <c r="L755">
        <v>23.275000000000002</v>
      </c>
      <c r="M755">
        <v>5670.5</v>
      </c>
      <c r="N755">
        <v>34.893999999999998</v>
      </c>
      <c r="O755">
        <v>4613.9000000000005</v>
      </c>
    </row>
    <row r="756" spans="2:15" x14ac:dyDescent="0.25">
      <c r="B756" t="s">
        <v>695</v>
      </c>
      <c r="C756" t="s">
        <v>25</v>
      </c>
      <c r="D756">
        <v>1.0999999999999999E-2</v>
      </c>
      <c r="E756">
        <v>3.3000000000000002E-2</v>
      </c>
      <c r="F756">
        <v>1E-4</v>
      </c>
      <c r="G756" t="s">
        <v>28</v>
      </c>
      <c r="H756" t="s">
        <v>26</v>
      </c>
      <c r="I756" t="s">
        <v>152</v>
      </c>
      <c r="J756" t="s">
        <v>152</v>
      </c>
      <c r="K756" t="s">
        <v>152</v>
      </c>
      <c r="L756">
        <v>49.727999999999994</v>
      </c>
      <c r="M756">
        <v>4868.8999999999996</v>
      </c>
      <c r="N756">
        <v>56.988</v>
      </c>
      <c r="O756">
        <v>4207.9000000000005</v>
      </c>
    </row>
    <row r="757" spans="2:15" x14ac:dyDescent="0.25">
      <c r="B757" t="s">
        <v>696</v>
      </c>
      <c r="C757" t="s">
        <v>25</v>
      </c>
      <c r="D757">
        <v>1.0999999999999999E-2</v>
      </c>
      <c r="E757">
        <v>3.3000000000000002E-2</v>
      </c>
      <c r="F757">
        <v>1E-3</v>
      </c>
      <c r="G757" t="s">
        <v>28</v>
      </c>
      <c r="H757" t="s">
        <v>26</v>
      </c>
      <c r="I757" t="s">
        <v>152</v>
      </c>
      <c r="J757" t="s">
        <v>152</v>
      </c>
      <c r="K757" t="s">
        <v>152</v>
      </c>
      <c r="L757">
        <v>574.67999999999995</v>
      </c>
      <c r="M757">
        <v>1053.3</v>
      </c>
      <c r="N757">
        <v>574.67999999999995</v>
      </c>
      <c r="O757">
        <v>1052.7</v>
      </c>
    </row>
    <row r="758" spans="2:15" x14ac:dyDescent="0.25">
      <c r="B758" t="s">
        <v>697</v>
      </c>
      <c r="C758" t="s">
        <v>25</v>
      </c>
      <c r="D758">
        <v>3.3000000000000002E-2</v>
      </c>
      <c r="E758">
        <v>0.11</v>
      </c>
      <c r="F758">
        <v>1.0000000000000001E-5</v>
      </c>
      <c r="G758" t="s">
        <v>28</v>
      </c>
      <c r="H758" t="s">
        <v>26</v>
      </c>
      <c r="I758" t="s">
        <v>152</v>
      </c>
      <c r="J758" t="s">
        <v>152</v>
      </c>
      <c r="K758" t="s">
        <v>152</v>
      </c>
      <c r="L758">
        <v>190</v>
      </c>
      <c r="M758">
        <v>5800</v>
      </c>
      <c r="N758">
        <v>115.62</v>
      </c>
      <c r="O758">
        <v>5195.2999999999993</v>
      </c>
    </row>
    <row r="759" spans="2:15" x14ac:dyDescent="0.25">
      <c r="B759" t="s">
        <v>698</v>
      </c>
      <c r="C759" t="s">
        <v>25</v>
      </c>
      <c r="D759">
        <v>3.3000000000000002E-2</v>
      </c>
      <c r="E759">
        <v>0.11</v>
      </c>
      <c r="F759">
        <v>1E-4</v>
      </c>
      <c r="G759" t="s">
        <v>28</v>
      </c>
      <c r="H759" t="s">
        <v>26</v>
      </c>
      <c r="I759" t="s">
        <v>152</v>
      </c>
      <c r="J759" t="s">
        <v>152</v>
      </c>
      <c r="K759" t="s">
        <v>152</v>
      </c>
      <c r="L759">
        <v>190</v>
      </c>
      <c r="M759">
        <v>5800</v>
      </c>
      <c r="N759">
        <v>122.79</v>
      </c>
      <c r="O759">
        <v>5152.0999999999995</v>
      </c>
    </row>
    <row r="760" spans="2:15" x14ac:dyDescent="0.25">
      <c r="B760" t="s">
        <v>699</v>
      </c>
      <c r="C760" t="s">
        <v>25</v>
      </c>
      <c r="D760">
        <v>3.3000000000000002E-2</v>
      </c>
      <c r="E760">
        <v>0.11</v>
      </c>
      <c r="F760">
        <v>1E-3</v>
      </c>
      <c r="G760" t="s">
        <v>28</v>
      </c>
      <c r="H760" t="s">
        <v>26</v>
      </c>
      <c r="I760" t="s">
        <v>152</v>
      </c>
      <c r="J760" t="s">
        <v>152</v>
      </c>
      <c r="K760" t="s">
        <v>152</v>
      </c>
      <c r="L760">
        <v>539.29999999999995</v>
      </c>
      <c r="M760">
        <v>3275.3</v>
      </c>
      <c r="N760">
        <v>539.12</v>
      </c>
      <c r="O760">
        <v>3273</v>
      </c>
    </row>
    <row r="761" spans="2:15" x14ac:dyDescent="0.25">
      <c r="B761" t="s">
        <v>700</v>
      </c>
      <c r="C761" t="s">
        <v>25</v>
      </c>
      <c r="D761">
        <v>3.3000000000000002E-2</v>
      </c>
      <c r="E761">
        <v>0.11</v>
      </c>
      <c r="F761">
        <v>0.01</v>
      </c>
      <c r="G761" t="s">
        <v>28</v>
      </c>
      <c r="H761" t="s">
        <v>26</v>
      </c>
      <c r="I761" t="s">
        <v>152</v>
      </c>
      <c r="J761" t="s">
        <v>152</v>
      </c>
      <c r="K761" t="s">
        <v>152</v>
      </c>
      <c r="L761">
        <v>5792.8</v>
      </c>
      <c r="M761">
        <v>436.47</v>
      </c>
      <c r="N761">
        <v>5792.8</v>
      </c>
      <c r="O761">
        <v>434.51</v>
      </c>
    </row>
    <row r="762" spans="2:15" x14ac:dyDescent="0.25">
      <c r="B762" t="s">
        <v>701</v>
      </c>
      <c r="C762" t="s">
        <v>25</v>
      </c>
      <c r="D762">
        <v>0.11</v>
      </c>
      <c r="E762">
        <v>0.33</v>
      </c>
      <c r="F762">
        <v>1.0000000000000001E-5</v>
      </c>
      <c r="G762" t="s">
        <v>28</v>
      </c>
      <c r="H762" t="s">
        <v>27</v>
      </c>
      <c r="I762" t="s">
        <v>152</v>
      </c>
      <c r="J762" t="s">
        <v>152</v>
      </c>
      <c r="K762" t="s">
        <v>152</v>
      </c>
      <c r="L762">
        <v>0.19</v>
      </c>
      <c r="M762">
        <v>5.8</v>
      </c>
      <c r="N762">
        <v>2.5609999999999999E-4</v>
      </c>
      <c r="O762">
        <v>1.5583</v>
      </c>
    </row>
    <row r="763" spans="2:15" x14ac:dyDescent="0.25">
      <c r="B763" t="s">
        <v>702</v>
      </c>
      <c r="C763" t="s">
        <v>25</v>
      </c>
      <c r="D763">
        <v>0.11</v>
      </c>
      <c r="E763">
        <v>0.33</v>
      </c>
      <c r="F763">
        <v>1E-4</v>
      </c>
      <c r="G763" t="s">
        <v>28</v>
      </c>
      <c r="H763" t="s">
        <v>27</v>
      </c>
      <c r="I763" t="s">
        <v>152</v>
      </c>
      <c r="J763" t="s">
        <v>152</v>
      </c>
      <c r="K763" t="s">
        <v>152</v>
      </c>
      <c r="L763">
        <v>0.19</v>
      </c>
      <c r="M763">
        <v>5.8</v>
      </c>
      <c r="N763">
        <v>1.2810999999999999E-2</v>
      </c>
      <c r="O763">
        <v>1.5299999999999998</v>
      </c>
    </row>
    <row r="764" spans="2:15" x14ac:dyDescent="0.25">
      <c r="B764" t="s">
        <v>703</v>
      </c>
      <c r="C764" t="s">
        <v>25</v>
      </c>
      <c r="D764">
        <v>0.11</v>
      </c>
      <c r="E764">
        <v>0.33</v>
      </c>
      <c r="F764">
        <v>1E-3</v>
      </c>
      <c r="G764" t="s">
        <v>28</v>
      </c>
      <c r="H764" t="s">
        <v>27</v>
      </c>
      <c r="I764" t="s">
        <v>152</v>
      </c>
      <c r="J764" t="s">
        <v>152</v>
      </c>
      <c r="K764" t="s">
        <v>152</v>
      </c>
      <c r="L764">
        <v>0.19</v>
      </c>
      <c r="M764">
        <v>5.8</v>
      </c>
      <c r="N764">
        <v>0.51962999999999993</v>
      </c>
      <c r="O764">
        <v>0.77471999999999996</v>
      </c>
    </row>
    <row r="765" spans="2:15" x14ac:dyDescent="0.25">
      <c r="B765" t="s">
        <v>704</v>
      </c>
      <c r="C765" t="s">
        <v>25</v>
      </c>
      <c r="D765">
        <v>0.11</v>
      </c>
      <c r="E765">
        <v>0.33</v>
      </c>
      <c r="F765">
        <v>0.01</v>
      </c>
      <c r="G765" t="s">
        <v>28</v>
      </c>
      <c r="H765" t="s">
        <v>27</v>
      </c>
      <c r="I765" t="s">
        <v>152</v>
      </c>
      <c r="J765" t="s">
        <v>152</v>
      </c>
      <c r="K765" t="s">
        <v>152</v>
      </c>
      <c r="L765">
        <v>5.7924999999999995</v>
      </c>
      <c r="M765">
        <v>9.2660999999999993E-2</v>
      </c>
      <c r="N765">
        <v>5.7923999999999998</v>
      </c>
      <c r="O765">
        <v>9.1972000000000012E-2</v>
      </c>
    </row>
    <row r="766" spans="2:15" x14ac:dyDescent="0.25">
      <c r="B766" t="s">
        <v>705</v>
      </c>
      <c r="C766" t="s">
        <v>25</v>
      </c>
      <c r="D766">
        <v>0.33</v>
      </c>
      <c r="E766">
        <v>1.1000000000000001</v>
      </c>
      <c r="F766">
        <v>1E-4</v>
      </c>
      <c r="G766" t="s">
        <v>28</v>
      </c>
      <c r="H766" t="s">
        <v>27</v>
      </c>
      <c r="I766" t="s">
        <v>152</v>
      </c>
      <c r="J766" t="s">
        <v>152</v>
      </c>
      <c r="K766" t="s">
        <v>152</v>
      </c>
      <c r="L766">
        <v>1.9</v>
      </c>
      <c r="M766">
        <v>5.8</v>
      </c>
      <c r="N766">
        <v>2.539E-3</v>
      </c>
      <c r="O766">
        <v>5.1943999999999999</v>
      </c>
    </row>
    <row r="767" spans="2:15" x14ac:dyDescent="0.25">
      <c r="B767" t="s">
        <v>706</v>
      </c>
      <c r="C767" t="s">
        <v>25</v>
      </c>
      <c r="D767">
        <v>0.33</v>
      </c>
      <c r="E767">
        <v>1.1000000000000001</v>
      </c>
      <c r="F767">
        <v>1E-3</v>
      </c>
      <c r="G767" t="s">
        <v>28</v>
      </c>
      <c r="H767" t="s">
        <v>27</v>
      </c>
      <c r="I767" t="s">
        <v>152</v>
      </c>
      <c r="J767" t="s">
        <v>152</v>
      </c>
      <c r="K767" t="s">
        <v>152</v>
      </c>
      <c r="L767">
        <v>1.9</v>
      </c>
      <c r="M767">
        <v>5.8</v>
      </c>
      <c r="N767">
        <v>0.12497</v>
      </c>
      <c r="O767">
        <v>5.1095000000000006</v>
      </c>
    </row>
    <row r="768" spans="2:15" x14ac:dyDescent="0.25">
      <c r="B768" t="s">
        <v>707</v>
      </c>
      <c r="C768" t="s">
        <v>25</v>
      </c>
      <c r="D768">
        <v>0.33</v>
      </c>
      <c r="E768">
        <v>1.1000000000000001</v>
      </c>
      <c r="F768">
        <v>0.01</v>
      </c>
      <c r="G768" t="s">
        <v>28</v>
      </c>
      <c r="H768" t="s">
        <v>27</v>
      </c>
      <c r="I768" t="s">
        <v>152</v>
      </c>
      <c r="J768" t="s">
        <v>152</v>
      </c>
      <c r="K768" t="s">
        <v>152</v>
      </c>
      <c r="L768">
        <v>5.0960000000000001</v>
      </c>
      <c r="M768">
        <v>2.8946000000000001</v>
      </c>
      <c r="N768">
        <v>5.1506999999999996</v>
      </c>
      <c r="O768">
        <v>2.7206000000000001</v>
      </c>
    </row>
    <row r="769" spans="2:15" x14ac:dyDescent="0.25">
      <c r="B769" t="s">
        <v>708</v>
      </c>
      <c r="C769" t="s">
        <v>25</v>
      </c>
      <c r="D769">
        <v>0.33</v>
      </c>
      <c r="E769">
        <v>1.1000000000000001</v>
      </c>
      <c r="F769">
        <v>0.1</v>
      </c>
      <c r="G769" t="s">
        <v>28</v>
      </c>
      <c r="H769" t="s">
        <v>27</v>
      </c>
      <c r="I769" t="s">
        <v>152</v>
      </c>
      <c r="J769" t="s">
        <v>152</v>
      </c>
      <c r="K769" t="s">
        <v>152</v>
      </c>
      <c r="L769">
        <v>57.915999999999997</v>
      </c>
      <c r="M769">
        <v>0.33394000000000001</v>
      </c>
      <c r="N769">
        <v>57.915999999999997</v>
      </c>
      <c r="O769">
        <v>0.33196999999999999</v>
      </c>
    </row>
    <row r="770" spans="2:15" x14ac:dyDescent="0.25">
      <c r="B770" t="s">
        <v>709</v>
      </c>
      <c r="C770" t="s">
        <v>25</v>
      </c>
      <c r="D770">
        <v>1.1000000000000001</v>
      </c>
      <c r="E770">
        <v>3.3</v>
      </c>
      <c r="F770">
        <v>1E-4</v>
      </c>
      <c r="G770" t="s">
        <v>28</v>
      </c>
      <c r="H770" t="s">
        <v>27</v>
      </c>
      <c r="I770" t="s">
        <v>152</v>
      </c>
      <c r="J770" t="s">
        <v>152</v>
      </c>
      <c r="K770" t="s">
        <v>152</v>
      </c>
      <c r="L770">
        <v>3.3000000000000003</v>
      </c>
      <c r="M770">
        <v>5.4</v>
      </c>
      <c r="N770">
        <v>3.4645000000000001</v>
      </c>
      <c r="O770">
        <v>5.1961000000000004</v>
      </c>
    </row>
    <row r="771" spans="2:15" x14ac:dyDescent="0.25">
      <c r="B771" t="s">
        <v>710</v>
      </c>
      <c r="C771" t="s">
        <v>25</v>
      </c>
      <c r="D771">
        <v>1.1000000000000001</v>
      </c>
      <c r="E771">
        <v>3.3</v>
      </c>
      <c r="F771">
        <v>1E-3</v>
      </c>
      <c r="G771" t="s">
        <v>28</v>
      </c>
      <c r="H771" t="s">
        <v>27</v>
      </c>
      <c r="I771" t="s">
        <v>152</v>
      </c>
      <c r="J771" t="s">
        <v>152</v>
      </c>
      <c r="K771" t="s">
        <v>152</v>
      </c>
      <c r="L771">
        <v>3.3000000000000003</v>
      </c>
      <c r="M771">
        <v>5.3807</v>
      </c>
      <c r="N771">
        <v>3.4878</v>
      </c>
      <c r="O771">
        <v>5.1914999999999996</v>
      </c>
    </row>
    <row r="772" spans="2:15" x14ac:dyDescent="0.25">
      <c r="B772" t="s">
        <v>711</v>
      </c>
      <c r="C772" t="s">
        <v>25</v>
      </c>
      <c r="D772">
        <v>1.1000000000000001</v>
      </c>
      <c r="E772">
        <v>3.3</v>
      </c>
      <c r="F772">
        <v>0.01</v>
      </c>
      <c r="G772" t="s">
        <v>28</v>
      </c>
      <c r="H772" t="s">
        <v>27</v>
      </c>
      <c r="I772" t="s">
        <v>152</v>
      </c>
      <c r="J772" t="s">
        <v>152</v>
      </c>
      <c r="K772" t="s">
        <v>152</v>
      </c>
      <c r="L772">
        <v>5.5949999999999998</v>
      </c>
      <c r="M772">
        <v>4.7979000000000003</v>
      </c>
      <c r="N772">
        <v>5.5823</v>
      </c>
      <c r="O772">
        <v>4.7968999999999999</v>
      </c>
    </row>
    <row r="773" spans="2:15" x14ac:dyDescent="0.25">
      <c r="B773" t="s">
        <v>712</v>
      </c>
      <c r="C773" t="s">
        <v>25</v>
      </c>
      <c r="D773">
        <v>1.1000000000000001</v>
      </c>
      <c r="E773">
        <v>3.3</v>
      </c>
      <c r="F773">
        <v>0.1</v>
      </c>
      <c r="G773" t="s">
        <v>28</v>
      </c>
      <c r="H773" t="s">
        <v>27</v>
      </c>
      <c r="I773" t="s">
        <v>152</v>
      </c>
      <c r="J773" t="s">
        <v>152</v>
      </c>
      <c r="K773" t="s">
        <v>152</v>
      </c>
      <c r="L773">
        <v>57.311</v>
      </c>
      <c r="M773">
        <v>1.2925</v>
      </c>
      <c r="N773">
        <v>57.305999999999997</v>
      </c>
      <c r="O773">
        <v>1.2870999999999999</v>
      </c>
    </row>
    <row r="774" spans="2:15" x14ac:dyDescent="0.25">
      <c r="B774" t="s">
        <v>713</v>
      </c>
      <c r="C774" t="s">
        <v>25</v>
      </c>
      <c r="D774">
        <v>3.3</v>
      </c>
      <c r="E774">
        <v>11</v>
      </c>
      <c r="F774">
        <v>1E-3</v>
      </c>
      <c r="G774" t="s">
        <v>28</v>
      </c>
      <c r="H774" t="s">
        <v>27</v>
      </c>
      <c r="I774" t="s">
        <v>152</v>
      </c>
      <c r="J774" t="s">
        <v>152</v>
      </c>
      <c r="K774" t="s">
        <v>152</v>
      </c>
      <c r="L774">
        <v>68</v>
      </c>
      <c r="M774">
        <v>12</v>
      </c>
      <c r="N774">
        <v>12.08</v>
      </c>
      <c r="O774">
        <v>5.1952999999999996</v>
      </c>
    </row>
    <row r="775" spans="2:15" x14ac:dyDescent="0.25">
      <c r="B775" t="s">
        <v>714</v>
      </c>
      <c r="C775" t="s">
        <v>25</v>
      </c>
      <c r="D775">
        <v>3.3</v>
      </c>
      <c r="E775">
        <v>11</v>
      </c>
      <c r="F775">
        <v>0.01</v>
      </c>
      <c r="G775" t="s">
        <v>28</v>
      </c>
      <c r="H775" t="s">
        <v>27</v>
      </c>
      <c r="I775" t="s">
        <v>152</v>
      </c>
      <c r="J775" t="s">
        <v>152</v>
      </c>
      <c r="K775" t="s">
        <v>152</v>
      </c>
      <c r="L775">
        <v>68</v>
      </c>
      <c r="M775">
        <v>12</v>
      </c>
      <c r="N775">
        <v>12.722999999999999</v>
      </c>
      <c r="O775">
        <v>5.1520999999999999</v>
      </c>
    </row>
    <row r="776" spans="2:15" x14ac:dyDescent="0.25">
      <c r="B776" t="s">
        <v>715</v>
      </c>
      <c r="C776" t="s">
        <v>25</v>
      </c>
      <c r="D776">
        <v>3.3</v>
      </c>
      <c r="E776">
        <v>11</v>
      </c>
      <c r="F776">
        <v>0.1</v>
      </c>
      <c r="G776" t="s">
        <v>28</v>
      </c>
      <c r="H776" t="s">
        <v>27</v>
      </c>
      <c r="I776" t="s">
        <v>152</v>
      </c>
      <c r="J776" t="s">
        <v>152</v>
      </c>
      <c r="K776" t="s">
        <v>152</v>
      </c>
      <c r="L776">
        <v>68</v>
      </c>
      <c r="M776">
        <v>12</v>
      </c>
      <c r="N776">
        <v>53.911999999999999</v>
      </c>
      <c r="O776">
        <v>3.2730000000000001</v>
      </c>
    </row>
    <row r="777" spans="2:15" x14ac:dyDescent="0.25">
      <c r="B777" t="s">
        <v>716</v>
      </c>
      <c r="C777" t="s">
        <v>25</v>
      </c>
      <c r="D777">
        <v>3.3</v>
      </c>
      <c r="E777">
        <v>11</v>
      </c>
      <c r="F777">
        <v>1</v>
      </c>
      <c r="G777" t="s">
        <v>28</v>
      </c>
      <c r="H777" t="s">
        <v>27</v>
      </c>
      <c r="I777" t="s">
        <v>152</v>
      </c>
      <c r="J777" t="s">
        <v>152</v>
      </c>
      <c r="K777" t="s">
        <v>152</v>
      </c>
      <c r="L777">
        <v>579.28</v>
      </c>
      <c r="M777">
        <v>0.43758000000000002</v>
      </c>
      <c r="N777">
        <v>579.28</v>
      </c>
      <c r="O777">
        <v>0.43451000000000001</v>
      </c>
    </row>
    <row r="778" spans="2:15" x14ac:dyDescent="0.25">
      <c r="B778" t="s">
        <v>717</v>
      </c>
      <c r="C778" t="s">
        <v>25</v>
      </c>
      <c r="D778">
        <v>11</v>
      </c>
      <c r="E778">
        <v>33</v>
      </c>
      <c r="F778">
        <v>1E-3</v>
      </c>
      <c r="G778" t="s">
        <v>28</v>
      </c>
      <c r="H778" t="s">
        <v>27</v>
      </c>
      <c r="I778" t="s">
        <v>152</v>
      </c>
      <c r="J778" t="s">
        <v>152</v>
      </c>
      <c r="K778" t="s">
        <v>152</v>
      </c>
      <c r="L778">
        <v>68</v>
      </c>
      <c r="M778">
        <v>12</v>
      </c>
      <c r="N778">
        <v>34.643999999999998</v>
      </c>
      <c r="O778">
        <v>8.6601999999999997</v>
      </c>
    </row>
    <row r="779" spans="2:15" x14ac:dyDescent="0.25">
      <c r="B779" t="s">
        <v>718</v>
      </c>
      <c r="C779" t="s">
        <v>25</v>
      </c>
      <c r="D779">
        <v>11</v>
      </c>
      <c r="E779">
        <v>33</v>
      </c>
      <c r="F779">
        <v>0.01</v>
      </c>
      <c r="G779" t="s">
        <v>28</v>
      </c>
      <c r="H779" t="s">
        <v>27</v>
      </c>
      <c r="I779" t="s">
        <v>152</v>
      </c>
      <c r="J779" t="s">
        <v>152</v>
      </c>
      <c r="K779" t="s">
        <v>152</v>
      </c>
      <c r="L779">
        <v>68</v>
      </c>
      <c r="M779">
        <v>12</v>
      </c>
      <c r="N779">
        <v>34.811999999999998</v>
      </c>
      <c r="O779">
        <v>8.6567000000000007</v>
      </c>
    </row>
    <row r="780" spans="2:15" x14ac:dyDescent="0.25">
      <c r="B780" t="s">
        <v>719</v>
      </c>
      <c r="C780" t="s">
        <v>25</v>
      </c>
      <c r="D780">
        <v>11</v>
      </c>
      <c r="E780">
        <v>33</v>
      </c>
      <c r="F780">
        <v>0.1</v>
      </c>
      <c r="G780" t="s">
        <v>28</v>
      </c>
      <c r="H780" t="s">
        <v>27</v>
      </c>
      <c r="I780" t="s">
        <v>152</v>
      </c>
      <c r="J780" t="s">
        <v>152</v>
      </c>
      <c r="K780" t="s">
        <v>152</v>
      </c>
      <c r="L780">
        <v>68</v>
      </c>
      <c r="M780">
        <v>12</v>
      </c>
      <c r="N780">
        <v>50.579000000000001</v>
      </c>
      <c r="O780">
        <v>8.3351000000000006</v>
      </c>
    </row>
    <row r="781" spans="2:15" x14ac:dyDescent="0.25">
      <c r="B781" t="s">
        <v>720</v>
      </c>
      <c r="C781" t="s">
        <v>25</v>
      </c>
      <c r="D781">
        <v>11</v>
      </c>
      <c r="E781">
        <v>33</v>
      </c>
      <c r="F781">
        <v>1</v>
      </c>
      <c r="G781" t="s">
        <v>28</v>
      </c>
      <c r="H781" t="s">
        <v>27</v>
      </c>
      <c r="I781" t="s">
        <v>152</v>
      </c>
      <c r="J781" t="s">
        <v>152</v>
      </c>
      <c r="K781" t="s">
        <v>152</v>
      </c>
      <c r="L781">
        <v>560.27</v>
      </c>
      <c r="M781">
        <v>3.1061000000000001</v>
      </c>
      <c r="N781">
        <v>560.24</v>
      </c>
      <c r="O781">
        <v>3.1027</v>
      </c>
    </row>
    <row r="782" spans="2:15" x14ac:dyDescent="0.25">
      <c r="B782" t="s">
        <v>721</v>
      </c>
      <c r="C782" t="s">
        <v>25</v>
      </c>
      <c r="D782">
        <v>33</v>
      </c>
      <c r="E782">
        <v>110</v>
      </c>
      <c r="F782">
        <v>0.01</v>
      </c>
      <c r="G782" t="s">
        <v>28</v>
      </c>
      <c r="H782" t="s">
        <v>143</v>
      </c>
      <c r="I782" t="s">
        <v>152</v>
      </c>
      <c r="J782" t="s">
        <v>152</v>
      </c>
      <c r="K782" t="s">
        <v>152</v>
      </c>
      <c r="L782">
        <v>120</v>
      </c>
      <c r="M782">
        <v>13</v>
      </c>
      <c r="N782">
        <v>115.57</v>
      </c>
      <c r="O782">
        <v>12.701000000000001</v>
      </c>
    </row>
    <row r="783" spans="2:15" x14ac:dyDescent="0.25">
      <c r="B783" t="s">
        <v>722</v>
      </c>
      <c r="C783" t="s">
        <v>25</v>
      </c>
      <c r="D783">
        <v>33</v>
      </c>
      <c r="E783">
        <v>110</v>
      </c>
      <c r="F783">
        <v>0.1</v>
      </c>
      <c r="G783" t="s">
        <v>28</v>
      </c>
      <c r="H783" t="s">
        <v>143</v>
      </c>
      <c r="I783" t="s">
        <v>152</v>
      </c>
      <c r="J783" t="s">
        <v>152</v>
      </c>
      <c r="K783" t="s">
        <v>152</v>
      </c>
      <c r="L783">
        <v>120</v>
      </c>
      <c r="M783">
        <v>12.673999999999999</v>
      </c>
      <c r="N783">
        <v>119.54</v>
      </c>
      <c r="O783">
        <v>12.675000000000001</v>
      </c>
    </row>
    <row r="784" spans="2:15" x14ac:dyDescent="0.25">
      <c r="B784" t="s">
        <v>723</v>
      </c>
      <c r="C784" t="s">
        <v>25</v>
      </c>
      <c r="D784">
        <v>33</v>
      </c>
      <c r="E784">
        <v>110</v>
      </c>
      <c r="F784">
        <v>1</v>
      </c>
      <c r="G784" t="s">
        <v>28</v>
      </c>
      <c r="H784" t="s">
        <v>143</v>
      </c>
      <c r="I784" t="s">
        <v>152</v>
      </c>
      <c r="J784" t="s">
        <v>152</v>
      </c>
      <c r="K784" t="s">
        <v>152</v>
      </c>
      <c r="L784">
        <v>433.38</v>
      </c>
      <c r="M784">
        <v>10.795</v>
      </c>
      <c r="N784">
        <v>432.61</v>
      </c>
      <c r="O784">
        <v>10.795</v>
      </c>
    </row>
    <row r="785" spans="2:15" x14ac:dyDescent="0.25">
      <c r="B785" t="s">
        <v>724</v>
      </c>
      <c r="C785" t="s">
        <v>25</v>
      </c>
      <c r="D785">
        <v>33</v>
      </c>
      <c r="E785">
        <v>110</v>
      </c>
      <c r="F785">
        <v>10</v>
      </c>
      <c r="G785" t="s">
        <v>28</v>
      </c>
      <c r="H785" t="s">
        <v>143</v>
      </c>
      <c r="I785" t="s">
        <v>152</v>
      </c>
      <c r="J785" t="s">
        <v>152</v>
      </c>
      <c r="K785" t="s">
        <v>152</v>
      </c>
      <c r="L785">
        <v>5752.2000000000007</v>
      </c>
      <c r="M785">
        <v>2.2058</v>
      </c>
      <c r="N785">
        <v>5752</v>
      </c>
      <c r="O785">
        <v>2.2002999999999999</v>
      </c>
    </row>
    <row r="786" spans="2:15" x14ac:dyDescent="0.25">
      <c r="B786" t="s">
        <v>725</v>
      </c>
      <c r="C786" t="s">
        <v>29</v>
      </c>
      <c r="D786">
        <v>1E-3</v>
      </c>
      <c r="E786">
        <v>0.12</v>
      </c>
      <c r="F786">
        <v>1.0000000000000001E-5</v>
      </c>
      <c r="G786" t="s">
        <v>21</v>
      </c>
      <c r="H786" t="s">
        <v>20</v>
      </c>
      <c r="I786" t="s">
        <v>152</v>
      </c>
      <c r="J786" t="s">
        <v>152</v>
      </c>
      <c r="K786" t="s">
        <v>152</v>
      </c>
      <c r="L786">
        <v>6.0000000000000001E-3</v>
      </c>
      <c r="M786">
        <v>1.2999999999999999E-2</v>
      </c>
      <c r="N786">
        <v>5.9068999999999997E-3</v>
      </c>
      <c r="O786">
        <v>1.2561999999999999E-2</v>
      </c>
    </row>
    <row r="787" spans="2:15" x14ac:dyDescent="0.25">
      <c r="B787" t="s">
        <v>726</v>
      </c>
      <c r="C787" t="s">
        <v>29</v>
      </c>
      <c r="D787">
        <v>1E-3</v>
      </c>
      <c r="E787">
        <v>0.12</v>
      </c>
      <c r="F787">
        <v>1E-4</v>
      </c>
      <c r="G787" t="s">
        <v>21</v>
      </c>
      <c r="H787" t="s">
        <v>20</v>
      </c>
      <c r="I787" t="s">
        <v>152</v>
      </c>
      <c r="J787" t="s">
        <v>152</v>
      </c>
      <c r="K787" t="s">
        <v>152</v>
      </c>
      <c r="L787">
        <v>5.8029000000000004E-2</v>
      </c>
      <c r="M787">
        <v>1.9067000000000001E-3</v>
      </c>
      <c r="N787">
        <v>5.8011E-2</v>
      </c>
      <c r="O787">
        <v>1.4415000000000001E-3</v>
      </c>
    </row>
    <row r="788" spans="2:15" x14ac:dyDescent="0.25">
      <c r="B788" t="s">
        <v>727</v>
      </c>
      <c r="C788" t="s">
        <v>29</v>
      </c>
      <c r="D788">
        <v>1E-3</v>
      </c>
      <c r="E788">
        <v>0.12</v>
      </c>
      <c r="F788">
        <v>1E-3</v>
      </c>
      <c r="G788" t="s">
        <v>21</v>
      </c>
      <c r="H788" t="s">
        <v>20</v>
      </c>
      <c r="I788" t="s">
        <v>152</v>
      </c>
      <c r="J788" t="s">
        <v>152</v>
      </c>
      <c r="K788" t="s">
        <v>152</v>
      </c>
      <c r="L788">
        <v>0.58000999999999991</v>
      </c>
      <c r="M788">
        <v>3.3137999999999999E-4</v>
      </c>
      <c r="N788">
        <v>0.57999999999999996</v>
      </c>
      <c r="O788">
        <v>1.4439999999999999E-4</v>
      </c>
    </row>
    <row r="789" spans="2:15" x14ac:dyDescent="0.25">
      <c r="B789" t="s">
        <v>728</v>
      </c>
      <c r="C789" t="s">
        <v>29</v>
      </c>
      <c r="D789">
        <v>1E-3</v>
      </c>
      <c r="E789">
        <v>0.12</v>
      </c>
      <c r="F789">
        <v>0.01</v>
      </c>
      <c r="G789" t="s">
        <v>21</v>
      </c>
      <c r="H789" t="s">
        <v>20</v>
      </c>
      <c r="I789" t="s">
        <v>152</v>
      </c>
      <c r="J789" t="s">
        <v>152</v>
      </c>
      <c r="K789" t="s">
        <v>152</v>
      </c>
      <c r="L789">
        <v>1.2926</v>
      </c>
      <c r="M789">
        <v>8.9239999999999993E-5</v>
      </c>
      <c r="N789">
        <v>5.8</v>
      </c>
      <c r="O789">
        <v>1.4440000000000001E-5</v>
      </c>
    </row>
    <row r="790" spans="2:15" x14ac:dyDescent="0.25">
      <c r="B790" t="s">
        <v>729</v>
      </c>
      <c r="C790" t="s">
        <v>29</v>
      </c>
      <c r="D790">
        <v>0.12</v>
      </c>
      <c r="E790">
        <v>1.2</v>
      </c>
      <c r="F790">
        <v>1E-4</v>
      </c>
      <c r="G790" t="s">
        <v>21</v>
      </c>
      <c r="H790" t="s">
        <v>20</v>
      </c>
      <c r="I790" t="s">
        <v>152</v>
      </c>
      <c r="J790" t="s">
        <v>152</v>
      </c>
      <c r="K790" t="s">
        <v>152</v>
      </c>
      <c r="L790">
        <v>5.8000000000000003E-2</v>
      </c>
      <c r="M790">
        <v>9.4999999999999998E-3</v>
      </c>
      <c r="N790">
        <v>5.7075000000000001E-2</v>
      </c>
      <c r="O790">
        <v>9.2343999999999985E-3</v>
      </c>
    </row>
    <row r="791" spans="2:15" x14ac:dyDescent="0.25">
      <c r="B791" t="s">
        <v>730</v>
      </c>
      <c r="C791" t="s">
        <v>29</v>
      </c>
      <c r="D791">
        <v>0.12</v>
      </c>
      <c r="E791">
        <v>1.2</v>
      </c>
      <c r="F791">
        <v>1E-3</v>
      </c>
      <c r="G791" t="s">
        <v>21</v>
      </c>
      <c r="H791" t="s">
        <v>20</v>
      </c>
      <c r="I791" t="s">
        <v>152</v>
      </c>
      <c r="J791" t="s">
        <v>152</v>
      </c>
      <c r="K791" t="s">
        <v>152</v>
      </c>
      <c r="L791">
        <v>0.58006999999999997</v>
      </c>
      <c r="M791">
        <v>1.1513000000000001E-3</v>
      </c>
      <c r="N791">
        <v>0.57989999999999997</v>
      </c>
      <c r="O791">
        <v>1.0048000000000001E-3</v>
      </c>
    </row>
    <row r="792" spans="2:15" x14ac:dyDescent="0.25">
      <c r="B792" t="s">
        <v>731</v>
      </c>
      <c r="C792" t="s">
        <v>29</v>
      </c>
      <c r="D792">
        <v>0.12</v>
      </c>
      <c r="E792">
        <v>1.2</v>
      </c>
      <c r="F792">
        <v>0.01</v>
      </c>
      <c r="G792" t="s">
        <v>21</v>
      </c>
      <c r="H792" t="s">
        <v>20</v>
      </c>
      <c r="I792" t="s">
        <v>152</v>
      </c>
      <c r="J792" t="s">
        <v>152</v>
      </c>
      <c r="K792" t="s">
        <v>152</v>
      </c>
      <c r="L792">
        <v>5.8000999999999996</v>
      </c>
      <c r="M792">
        <v>1.5944E-4</v>
      </c>
      <c r="N792">
        <v>5.8</v>
      </c>
      <c r="O792">
        <v>1.0057000000000001E-4</v>
      </c>
    </row>
    <row r="793" spans="2:15" x14ac:dyDescent="0.25">
      <c r="B793" t="s">
        <v>732</v>
      </c>
      <c r="C793" t="s">
        <v>29</v>
      </c>
      <c r="D793">
        <v>0.12</v>
      </c>
      <c r="E793">
        <v>1.2</v>
      </c>
      <c r="F793">
        <v>0.1</v>
      </c>
      <c r="G793" t="s">
        <v>21</v>
      </c>
      <c r="H793" t="s">
        <v>20</v>
      </c>
      <c r="I793" t="s">
        <v>152</v>
      </c>
      <c r="J793" t="s">
        <v>152</v>
      </c>
      <c r="K793" t="s">
        <v>152</v>
      </c>
      <c r="L793">
        <v>58</v>
      </c>
      <c r="M793">
        <v>3.3606000000000003E-5</v>
      </c>
      <c r="N793">
        <v>58</v>
      </c>
      <c r="O793">
        <v>1.0057999999999999E-5</v>
      </c>
    </row>
    <row r="794" spans="2:15" x14ac:dyDescent="0.25">
      <c r="B794" t="s">
        <v>733</v>
      </c>
      <c r="C794" t="s">
        <v>29</v>
      </c>
      <c r="D794">
        <v>1.2</v>
      </c>
      <c r="E794">
        <v>12</v>
      </c>
      <c r="F794">
        <v>1E-3</v>
      </c>
      <c r="G794" t="s">
        <v>21</v>
      </c>
      <c r="H794" t="s">
        <v>20</v>
      </c>
      <c r="I794" t="s">
        <v>152</v>
      </c>
      <c r="J794" t="s">
        <v>152</v>
      </c>
      <c r="K794" t="s">
        <v>152</v>
      </c>
      <c r="L794">
        <v>0.57999999999999996</v>
      </c>
      <c r="M794">
        <v>9.1000000000000004E-3</v>
      </c>
      <c r="N794">
        <v>0.57054000000000005</v>
      </c>
      <c r="O794">
        <v>8.8021999999999996E-3</v>
      </c>
    </row>
    <row r="795" spans="2:15" x14ac:dyDescent="0.25">
      <c r="B795" t="s">
        <v>734</v>
      </c>
      <c r="C795" t="s">
        <v>29</v>
      </c>
      <c r="D795">
        <v>1.2</v>
      </c>
      <c r="E795">
        <v>12</v>
      </c>
      <c r="F795">
        <v>0.01</v>
      </c>
      <c r="G795" t="s">
        <v>21</v>
      </c>
      <c r="H795" t="s">
        <v>20</v>
      </c>
      <c r="I795" t="s">
        <v>152</v>
      </c>
      <c r="J795" t="s">
        <v>152</v>
      </c>
      <c r="K795" t="s">
        <v>152</v>
      </c>
      <c r="L795">
        <v>5.8007</v>
      </c>
      <c r="M795">
        <v>1.0996999999999999E-3</v>
      </c>
      <c r="N795">
        <v>5.7989999999999995</v>
      </c>
      <c r="O795">
        <v>9.5317000000000004E-4</v>
      </c>
    </row>
    <row r="796" spans="2:15" x14ac:dyDescent="0.25">
      <c r="B796" t="s">
        <v>735</v>
      </c>
      <c r="C796" t="s">
        <v>29</v>
      </c>
      <c r="D796">
        <v>1.2</v>
      </c>
      <c r="E796">
        <v>12</v>
      </c>
      <c r="F796">
        <v>0.1</v>
      </c>
      <c r="G796" t="s">
        <v>21</v>
      </c>
      <c r="H796" t="s">
        <v>20</v>
      </c>
      <c r="I796" t="s">
        <v>152</v>
      </c>
      <c r="J796" t="s">
        <v>152</v>
      </c>
      <c r="K796" t="s">
        <v>152</v>
      </c>
      <c r="L796">
        <v>5.9215</v>
      </c>
      <c r="M796">
        <v>1.5427E-4</v>
      </c>
      <c r="N796">
        <v>58</v>
      </c>
      <c r="O796">
        <v>9.5402000000000006E-5</v>
      </c>
    </row>
    <row r="797" spans="2:15" x14ac:dyDescent="0.25">
      <c r="B797" t="s">
        <v>736</v>
      </c>
      <c r="C797" t="s">
        <v>29</v>
      </c>
      <c r="D797">
        <v>1.2</v>
      </c>
      <c r="E797">
        <v>12</v>
      </c>
      <c r="F797">
        <v>1</v>
      </c>
      <c r="G797" t="s">
        <v>21</v>
      </c>
      <c r="H797" t="s">
        <v>20</v>
      </c>
      <c r="I797" t="s">
        <v>152</v>
      </c>
      <c r="J797" t="s">
        <v>152</v>
      </c>
      <c r="K797" t="s">
        <v>152</v>
      </c>
      <c r="L797">
        <v>5.9215999999999998</v>
      </c>
      <c r="M797">
        <v>3.3087999999999999E-5</v>
      </c>
      <c r="N797">
        <v>580</v>
      </c>
      <c r="O797">
        <v>9.5403000000000008E-6</v>
      </c>
    </row>
    <row r="798" spans="2:15" x14ac:dyDescent="0.25">
      <c r="B798" t="s">
        <v>737</v>
      </c>
      <c r="C798" t="s">
        <v>29</v>
      </c>
      <c r="D798">
        <v>12</v>
      </c>
      <c r="E798">
        <v>120</v>
      </c>
      <c r="F798">
        <v>0.01</v>
      </c>
      <c r="G798" t="s">
        <v>21</v>
      </c>
      <c r="H798" t="s">
        <v>20</v>
      </c>
      <c r="I798" t="s">
        <v>152</v>
      </c>
      <c r="J798" t="s">
        <v>152</v>
      </c>
      <c r="K798" t="s">
        <v>152</v>
      </c>
      <c r="L798">
        <v>19</v>
      </c>
      <c r="M798">
        <v>2.8000000000000001E-2</v>
      </c>
      <c r="N798">
        <v>18.263000000000002</v>
      </c>
      <c r="O798">
        <v>2.7629999999999998E-2</v>
      </c>
    </row>
    <row r="799" spans="2:15" x14ac:dyDescent="0.25">
      <c r="B799" t="s">
        <v>738</v>
      </c>
      <c r="C799" t="s">
        <v>29</v>
      </c>
      <c r="D799">
        <v>12</v>
      </c>
      <c r="E799">
        <v>120</v>
      </c>
      <c r="F799">
        <v>0.1</v>
      </c>
      <c r="G799" t="s">
        <v>21</v>
      </c>
      <c r="H799" t="s">
        <v>20</v>
      </c>
      <c r="I799" t="s">
        <v>152</v>
      </c>
      <c r="J799" t="s">
        <v>152</v>
      </c>
      <c r="K799" t="s">
        <v>152</v>
      </c>
      <c r="L799">
        <v>60.591000000000001</v>
      </c>
      <c r="M799">
        <v>9.6232000000000002E-3</v>
      </c>
      <c r="N799">
        <v>60.521999999999998</v>
      </c>
      <c r="O799">
        <v>9.0804000000000006E-3</v>
      </c>
    </row>
    <row r="800" spans="2:15" x14ac:dyDescent="0.25">
      <c r="B800" t="s">
        <v>739</v>
      </c>
      <c r="C800" t="s">
        <v>29</v>
      </c>
      <c r="D800">
        <v>12</v>
      </c>
      <c r="E800">
        <v>120</v>
      </c>
      <c r="F800">
        <v>1</v>
      </c>
      <c r="G800" t="s">
        <v>21</v>
      </c>
      <c r="H800" t="s">
        <v>20</v>
      </c>
      <c r="I800" t="s">
        <v>152</v>
      </c>
      <c r="J800" t="s">
        <v>152</v>
      </c>
      <c r="K800" t="s">
        <v>152</v>
      </c>
      <c r="L800">
        <v>580.29</v>
      </c>
      <c r="M800">
        <v>1.1915999999999999E-3</v>
      </c>
      <c r="N800">
        <v>580.26</v>
      </c>
      <c r="O800">
        <v>9.5637000000000001E-4</v>
      </c>
    </row>
    <row r="801" spans="2:15" x14ac:dyDescent="0.25">
      <c r="B801" t="s">
        <v>740</v>
      </c>
      <c r="C801" t="s">
        <v>29</v>
      </c>
      <c r="D801">
        <v>12</v>
      </c>
      <c r="E801">
        <v>120</v>
      </c>
      <c r="F801">
        <v>10</v>
      </c>
      <c r="G801" t="s">
        <v>21</v>
      </c>
      <c r="H801" t="s">
        <v>20</v>
      </c>
      <c r="I801" t="s">
        <v>152</v>
      </c>
      <c r="J801" t="s">
        <v>152</v>
      </c>
      <c r="K801" t="s">
        <v>152</v>
      </c>
      <c r="L801">
        <v>5800</v>
      </c>
      <c r="M801">
        <v>1.8987999999999999E-4</v>
      </c>
      <c r="N801">
        <v>5800</v>
      </c>
      <c r="O801">
        <v>9.569E-5</v>
      </c>
    </row>
    <row r="802" spans="2:15" x14ac:dyDescent="0.25">
      <c r="B802" t="s">
        <v>741</v>
      </c>
      <c r="C802" t="s">
        <v>29</v>
      </c>
      <c r="D802">
        <v>120</v>
      </c>
      <c r="E802">
        <v>1200</v>
      </c>
      <c r="F802">
        <v>0.1</v>
      </c>
      <c r="G802" t="s">
        <v>21</v>
      </c>
      <c r="H802" t="s">
        <v>20</v>
      </c>
      <c r="I802" t="s">
        <v>152</v>
      </c>
      <c r="J802" t="s">
        <v>152</v>
      </c>
      <c r="K802" t="s">
        <v>152</v>
      </c>
      <c r="L802">
        <v>61</v>
      </c>
      <c r="M802">
        <v>1.6E-2</v>
      </c>
      <c r="N802">
        <v>59.805</v>
      </c>
      <c r="O802">
        <v>1.5056E-2</v>
      </c>
    </row>
    <row r="803" spans="2:15" x14ac:dyDescent="0.25">
      <c r="B803" t="s">
        <v>742</v>
      </c>
      <c r="C803" t="s">
        <v>29</v>
      </c>
      <c r="D803">
        <v>120</v>
      </c>
      <c r="E803">
        <v>1200</v>
      </c>
      <c r="F803">
        <v>1</v>
      </c>
      <c r="G803" t="s">
        <v>21</v>
      </c>
      <c r="H803" t="s">
        <v>20</v>
      </c>
      <c r="I803" t="s">
        <v>152</v>
      </c>
      <c r="J803" t="s">
        <v>152</v>
      </c>
      <c r="K803" t="s">
        <v>152</v>
      </c>
      <c r="L803">
        <v>580.28</v>
      </c>
      <c r="M803">
        <v>2.3181999999999999E-3</v>
      </c>
      <c r="N803">
        <v>580.16</v>
      </c>
      <c r="O803">
        <v>1.8062E-3</v>
      </c>
    </row>
    <row r="804" spans="2:15" x14ac:dyDescent="0.25">
      <c r="B804" t="s">
        <v>743</v>
      </c>
      <c r="C804" t="s">
        <v>29</v>
      </c>
      <c r="D804">
        <v>120</v>
      </c>
      <c r="E804">
        <v>1200</v>
      </c>
      <c r="F804">
        <v>10</v>
      </c>
      <c r="G804" t="s">
        <v>21</v>
      </c>
      <c r="H804" t="s">
        <v>20</v>
      </c>
      <c r="I804" t="s">
        <v>152</v>
      </c>
      <c r="J804" t="s">
        <v>152</v>
      </c>
      <c r="K804" t="s">
        <v>152</v>
      </c>
      <c r="L804">
        <v>5800.1</v>
      </c>
      <c r="M804">
        <v>3.8706E-4</v>
      </c>
      <c r="N804">
        <v>5800</v>
      </c>
      <c r="O804">
        <v>1.8102999999999999E-4</v>
      </c>
    </row>
    <row r="805" spans="2:15" x14ac:dyDescent="0.25">
      <c r="B805" t="s">
        <v>744</v>
      </c>
      <c r="C805" t="s">
        <v>29</v>
      </c>
      <c r="D805">
        <v>120</v>
      </c>
      <c r="E805">
        <v>1200</v>
      </c>
      <c r="F805">
        <v>100</v>
      </c>
      <c r="G805" t="s">
        <v>21</v>
      </c>
      <c r="H805" t="s">
        <v>20</v>
      </c>
      <c r="I805" t="s">
        <v>152</v>
      </c>
      <c r="J805" t="s">
        <v>152</v>
      </c>
      <c r="K805" t="s">
        <v>152</v>
      </c>
      <c r="L805">
        <v>58000</v>
      </c>
      <c r="M805">
        <v>1.0052000000000001E-4</v>
      </c>
      <c r="N805">
        <v>58000</v>
      </c>
      <c r="O805">
        <v>1.8104000000000001E-5</v>
      </c>
    </row>
    <row r="806" spans="2:15" x14ac:dyDescent="0.25">
      <c r="B806" t="s">
        <v>745</v>
      </c>
      <c r="C806" t="s">
        <v>29</v>
      </c>
      <c r="D806">
        <v>1200</v>
      </c>
      <c r="E806">
        <v>2000</v>
      </c>
      <c r="F806">
        <v>1</v>
      </c>
      <c r="G806" t="s">
        <v>21</v>
      </c>
      <c r="H806" t="s">
        <v>21</v>
      </c>
      <c r="I806" t="s">
        <v>152</v>
      </c>
      <c r="J806" t="s">
        <v>152</v>
      </c>
      <c r="K806" t="s">
        <v>152</v>
      </c>
      <c r="L806">
        <v>0.44</v>
      </c>
      <c r="M806">
        <v>0.13</v>
      </c>
      <c r="N806">
        <v>0.42887000000000003</v>
      </c>
      <c r="O806">
        <v>0.12787000000000001</v>
      </c>
    </row>
    <row r="807" spans="2:15" x14ac:dyDescent="0.25">
      <c r="B807" t="s">
        <v>746</v>
      </c>
      <c r="C807" t="s">
        <v>29</v>
      </c>
      <c r="D807">
        <v>1200</v>
      </c>
      <c r="E807">
        <v>2000</v>
      </c>
      <c r="F807">
        <v>10</v>
      </c>
      <c r="G807" t="s">
        <v>21</v>
      </c>
      <c r="H807" t="s">
        <v>21</v>
      </c>
      <c r="I807" t="s">
        <v>152</v>
      </c>
      <c r="J807" t="s">
        <v>152</v>
      </c>
      <c r="K807" t="s">
        <v>152</v>
      </c>
      <c r="L807">
        <v>5.7830000000000004</v>
      </c>
      <c r="M807">
        <v>1.5928999999999999E-2</v>
      </c>
      <c r="N807">
        <v>5.7835000000000001</v>
      </c>
      <c r="O807">
        <v>1.3951999999999999E-2</v>
      </c>
    </row>
    <row r="808" spans="2:15" x14ac:dyDescent="0.25">
      <c r="B808" t="s">
        <v>747</v>
      </c>
      <c r="C808" t="s">
        <v>29</v>
      </c>
      <c r="D808">
        <v>1200</v>
      </c>
      <c r="E808">
        <v>2000</v>
      </c>
      <c r="F808">
        <v>100</v>
      </c>
      <c r="G808" t="s">
        <v>21</v>
      </c>
      <c r="H808" t="s">
        <v>21</v>
      </c>
      <c r="I808" t="s">
        <v>152</v>
      </c>
      <c r="J808" t="s">
        <v>152</v>
      </c>
      <c r="K808" t="s">
        <v>152</v>
      </c>
      <c r="L808">
        <v>57.997999999999998</v>
      </c>
      <c r="M808">
        <v>2.1913000000000002E-3</v>
      </c>
      <c r="N808">
        <v>57.997999999999998</v>
      </c>
      <c r="O808">
        <v>1.3965000000000002E-3</v>
      </c>
    </row>
    <row r="809" spans="2:15" x14ac:dyDescent="0.25">
      <c r="B809" t="s">
        <v>748</v>
      </c>
      <c r="C809" t="s">
        <v>29</v>
      </c>
      <c r="D809">
        <v>1200</v>
      </c>
      <c r="E809">
        <v>2000</v>
      </c>
      <c r="F809">
        <v>1000</v>
      </c>
      <c r="G809" t="s">
        <v>21</v>
      </c>
      <c r="H809" t="s">
        <v>21</v>
      </c>
      <c r="I809" t="s">
        <v>152</v>
      </c>
      <c r="J809" t="s">
        <v>152</v>
      </c>
      <c r="K809" t="s">
        <v>152</v>
      </c>
      <c r="L809">
        <v>580</v>
      </c>
      <c r="M809">
        <v>4.5756000000000003E-4</v>
      </c>
      <c r="N809">
        <v>580</v>
      </c>
      <c r="O809">
        <v>1.3966E-4</v>
      </c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66"/>
  <sheetViews>
    <sheetView topLeftCell="A184" workbookViewId="0">
      <selection activeCell="H169" sqref="H169"/>
    </sheetView>
  </sheetViews>
  <sheetFormatPr defaultRowHeight="15" x14ac:dyDescent="0.25"/>
  <cols>
    <col min="2" max="2" width="35.85546875" customWidth="1"/>
    <col min="3" max="4" width="13.5703125" customWidth="1"/>
    <col min="5" max="5" width="12.855468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 x14ac:dyDescent="0.25">
      <c r="A1" t="s">
        <v>136</v>
      </c>
      <c r="B1" s="120">
        <v>43595</v>
      </c>
      <c r="C1" s="159" t="s">
        <v>118</v>
      </c>
    </row>
    <row r="2" spans="1:16" x14ac:dyDescent="0.25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C3" s="67" t="s">
        <v>0</v>
      </c>
      <c r="D3" s="67" t="s">
        <v>1</v>
      </c>
      <c r="E3" s="67" t="s">
        <v>2</v>
      </c>
      <c r="F3" s="67" t="s">
        <v>3</v>
      </c>
      <c r="G3" s="67" t="s">
        <v>4</v>
      </c>
      <c r="H3" s="67" t="s">
        <v>5</v>
      </c>
      <c r="I3" s="67" t="s">
        <v>6</v>
      </c>
      <c r="J3" s="67" t="s">
        <v>7</v>
      </c>
      <c r="K3" s="67" t="s">
        <v>8</v>
      </c>
      <c r="L3" s="67" t="s">
        <v>9</v>
      </c>
      <c r="M3" s="67" t="s">
        <v>10</v>
      </c>
      <c r="N3" s="67" t="s">
        <v>11</v>
      </c>
      <c r="O3" s="67" t="s">
        <v>12</v>
      </c>
      <c r="P3" s="67"/>
    </row>
    <row r="4" spans="1:16" x14ac:dyDescent="0.25">
      <c r="B4" t="s">
        <v>791</v>
      </c>
      <c r="C4" t="s">
        <v>792</v>
      </c>
      <c r="D4">
        <v>0</v>
      </c>
      <c r="E4">
        <v>0.1</v>
      </c>
      <c r="F4">
        <v>1.0000000000000001E-7</v>
      </c>
      <c r="G4" t="s">
        <v>16</v>
      </c>
      <c r="H4" t="s">
        <v>15</v>
      </c>
      <c r="L4">
        <v>0.62</v>
      </c>
      <c r="M4">
        <v>4.5</v>
      </c>
      <c r="N4">
        <v>0.61124000000000001</v>
      </c>
      <c r="O4">
        <v>4.4552000000000005</v>
      </c>
    </row>
    <row r="5" spans="1:16" x14ac:dyDescent="0.25">
      <c r="B5" t="s">
        <v>793</v>
      </c>
      <c r="C5" t="s">
        <v>792</v>
      </c>
      <c r="D5">
        <v>0</v>
      </c>
      <c r="E5">
        <v>0.1</v>
      </c>
      <c r="F5">
        <v>9.9999999999999995E-7</v>
      </c>
      <c r="G5" t="s">
        <v>16</v>
      </c>
      <c r="H5" t="s">
        <v>15</v>
      </c>
      <c r="L5">
        <v>0.84073999999999993</v>
      </c>
      <c r="M5">
        <v>3.6486000000000001</v>
      </c>
      <c r="N5">
        <v>0.84023999999999999</v>
      </c>
      <c r="O5">
        <v>3.6383000000000001</v>
      </c>
    </row>
    <row r="6" spans="1:16" x14ac:dyDescent="0.25">
      <c r="B6" t="s">
        <v>794</v>
      </c>
      <c r="C6" t="s">
        <v>792</v>
      </c>
      <c r="D6">
        <v>0</v>
      </c>
      <c r="E6">
        <v>0.1</v>
      </c>
      <c r="F6">
        <v>1.0000000000000001E-5</v>
      </c>
      <c r="G6" t="s">
        <v>16</v>
      </c>
      <c r="H6" t="s">
        <v>15</v>
      </c>
      <c r="L6">
        <v>5.8319999999999999</v>
      </c>
      <c r="M6">
        <v>0.64500999999999997</v>
      </c>
      <c r="N6">
        <v>5.8316999999999997</v>
      </c>
      <c r="O6">
        <v>0.63534999999999997</v>
      </c>
    </row>
    <row r="7" spans="1:16" x14ac:dyDescent="0.25">
      <c r="B7" t="s">
        <v>795</v>
      </c>
      <c r="C7" t="s">
        <v>792</v>
      </c>
      <c r="D7">
        <v>0</v>
      </c>
      <c r="E7">
        <v>0.1</v>
      </c>
      <c r="F7">
        <v>1E-4</v>
      </c>
      <c r="G7" t="s">
        <v>16</v>
      </c>
      <c r="H7" t="s">
        <v>15</v>
      </c>
      <c r="L7">
        <v>58.003</v>
      </c>
      <c r="M7">
        <v>6.8164999999999989E-2</v>
      </c>
      <c r="N7">
        <v>58.003</v>
      </c>
      <c r="O7">
        <v>6.4226000000000005E-2</v>
      </c>
    </row>
    <row r="8" spans="1:16" x14ac:dyDescent="0.25">
      <c r="B8" t="s">
        <v>796</v>
      </c>
      <c r="C8" t="s">
        <v>792</v>
      </c>
      <c r="D8">
        <v>0</v>
      </c>
      <c r="E8">
        <v>0.1</v>
      </c>
      <c r="F8">
        <v>1E-3</v>
      </c>
      <c r="G8" t="s">
        <v>16</v>
      </c>
      <c r="H8" t="s">
        <v>15</v>
      </c>
      <c r="L8">
        <v>580</v>
      </c>
      <c r="M8">
        <v>7.9988999999999998E-3</v>
      </c>
      <c r="N8">
        <v>580</v>
      </c>
      <c r="O8">
        <v>6.4232999999999998E-3</v>
      </c>
    </row>
    <row r="9" spans="1:16" x14ac:dyDescent="0.25">
      <c r="B9" t="s">
        <v>797</v>
      </c>
      <c r="C9" t="s">
        <v>792</v>
      </c>
      <c r="D9">
        <v>0</v>
      </c>
      <c r="E9">
        <v>0.1</v>
      </c>
      <c r="F9">
        <v>0.01</v>
      </c>
      <c r="G9" t="s">
        <v>16</v>
      </c>
      <c r="H9" t="s">
        <v>15</v>
      </c>
      <c r="L9">
        <v>5800</v>
      </c>
      <c r="M9">
        <v>1.2725999999999998E-3</v>
      </c>
      <c r="N9">
        <v>5800</v>
      </c>
      <c r="O9">
        <v>6.4232999999999998E-4</v>
      </c>
    </row>
    <row r="10" spans="1:16" x14ac:dyDescent="0.25">
      <c r="B10" t="s">
        <v>798</v>
      </c>
      <c r="C10" t="s">
        <v>792</v>
      </c>
      <c r="D10">
        <v>0.1</v>
      </c>
      <c r="E10">
        <v>1</v>
      </c>
      <c r="F10">
        <v>1.0000000000000001E-7</v>
      </c>
      <c r="G10" t="s">
        <v>16</v>
      </c>
      <c r="H10" t="s">
        <v>15</v>
      </c>
      <c r="L10">
        <v>0.5</v>
      </c>
      <c r="M10">
        <v>0</v>
      </c>
      <c r="N10">
        <v>0.48404000000000003</v>
      </c>
      <c r="O10">
        <v>0</v>
      </c>
    </row>
    <row r="11" spans="1:16" x14ac:dyDescent="0.25">
      <c r="B11" t="s">
        <v>799</v>
      </c>
      <c r="C11" t="s">
        <v>792</v>
      </c>
      <c r="D11">
        <v>0.1</v>
      </c>
      <c r="E11">
        <v>1</v>
      </c>
      <c r="F11">
        <v>9.9999999999999995E-7</v>
      </c>
      <c r="G11" t="s">
        <v>16</v>
      </c>
      <c r="H11" t="s">
        <v>15</v>
      </c>
      <c r="L11">
        <v>0.66083999999999998</v>
      </c>
      <c r="M11">
        <v>0</v>
      </c>
      <c r="N11">
        <v>0.65909999999999991</v>
      </c>
      <c r="O11">
        <v>0</v>
      </c>
    </row>
    <row r="12" spans="1:16" x14ac:dyDescent="0.25">
      <c r="B12" t="s">
        <v>800</v>
      </c>
      <c r="C12" t="s">
        <v>792</v>
      </c>
      <c r="D12">
        <v>0.1</v>
      </c>
      <c r="E12">
        <v>1</v>
      </c>
      <c r="F12">
        <v>1.0000000000000001E-5</v>
      </c>
      <c r="G12" t="s">
        <v>16</v>
      </c>
      <c r="H12" t="s">
        <v>15</v>
      </c>
      <c r="L12">
        <v>5.6669</v>
      </c>
      <c r="M12">
        <v>0</v>
      </c>
      <c r="N12">
        <v>5.6657999999999999</v>
      </c>
      <c r="O12">
        <v>0</v>
      </c>
    </row>
    <row r="13" spans="1:16" x14ac:dyDescent="0.25">
      <c r="B13" t="s">
        <v>801</v>
      </c>
      <c r="C13" t="s">
        <v>792</v>
      </c>
      <c r="D13">
        <v>0.1</v>
      </c>
      <c r="E13">
        <v>1</v>
      </c>
      <c r="F13">
        <v>1E-4</v>
      </c>
      <c r="G13" t="s">
        <v>16</v>
      </c>
      <c r="H13" t="s">
        <v>15</v>
      </c>
      <c r="L13">
        <v>57.982999999999997</v>
      </c>
      <c r="M13">
        <v>0</v>
      </c>
      <c r="N13">
        <v>57.982999999999997</v>
      </c>
      <c r="O13">
        <v>0</v>
      </c>
    </row>
    <row r="14" spans="1:16" x14ac:dyDescent="0.25">
      <c r="B14" t="s">
        <v>802</v>
      </c>
      <c r="C14" t="s">
        <v>792</v>
      </c>
      <c r="D14">
        <v>0.1</v>
      </c>
      <c r="E14">
        <v>1</v>
      </c>
      <c r="F14">
        <v>1E-3</v>
      </c>
      <c r="G14" t="s">
        <v>16</v>
      </c>
      <c r="H14" t="s">
        <v>15</v>
      </c>
      <c r="L14">
        <v>580</v>
      </c>
      <c r="M14">
        <v>0</v>
      </c>
      <c r="N14">
        <v>580</v>
      </c>
      <c r="O14">
        <v>0</v>
      </c>
    </row>
    <row r="15" spans="1:16" x14ac:dyDescent="0.25">
      <c r="B15" t="s">
        <v>803</v>
      </c>
      <c r="C15" t="s">
        <v>792</v>
      </c>
      <c r="D15">
        <v>0.1</v>
      </c>
      <c r="E15">
        <v>1</v>
      </c>
      <c r="F15">
        <v>0.01</v>
      </c>
      <c r="G15" t="s">
        <v>16</v>
      </c>
      <c r="H15" t="s">
        <v>15</v>
      </c>
      <c r="L15">
        <v>5800</v>
      </c>
      <c r="M15">
        <v>0</v>
      </c>
      <c r="N15">
        <v>5800</v>
      </c>
      <c r="O15">
        <v>0</v>
      </c>
    </row>
    <row r="16" spans="1:16" x14ac:dyDescent="0.25">
      <c r="B16" t="s">
        <v>804</v>
      </c>
      <c r="C16" t="s">
        <v>792</v>
      </c>
      <c r="D16">
        <v>1</v>
      </c>
      <c r="E16">
        <v>10</v>
      </c>
      <c r="F16">
        <v>9.9999999999999995E-8</v>
      </c>
      <c r="G16" t="s">
        <v>16</v>
      </c>
      <c r="H16" t="s">
        <v>15</v>
      </c>
      <c r="L16">
        <v>1.1000000000000001</v>
      </c>
      <c r="M16">
        <v>4.5999999999999996</v>
      </c>
      <c r="N16">
        <v>0.79598000000000002</v>
      </c>
      <c r="O16">
        <v>4.6215999999999999</v>
      </c>
    </row>
    <row r="17" spans="2:15" x14ac:dyDescent="0.25">
      <c r="B17" t="s">
        <v>805</v>
      </c>
      <c r="C17" t="s">
        <v>792</v>
      </c>
      <c r="D17">
        <v>1</v>
      </c>
      <c r="E17">
        <v>10</v>
      </c>
      <c r="F17">
        <v>9.9999999999999995E-7</v>
      </c>
      <c r="G17" t="s">
        <v>16</v>
      </c>
      <c r="H17" t="s">
        <v>15</v>
      </c>
      <c r="L17">
        <v>1.1000000000000001</v>
      </c>
      <c r="M17">
        <v>4.5999999999999996</v>
      </c>
      <c r="N17">
        <v>0.82952999999999999</v>
      </c>
      <c r="O17">
        <v>4.6185999999999998</v>
      </c>
    </row>
    <row r="18" spans="2:15" x14ac:dyDescent="0.25">
      <c r="B18" t="s">
        <v>806</v>
      </c>
      <c r="C18" t="s">
        <v>792</v>
      </c>
      <c r="D18">
        <v>1</v>
      </c>
      <c r="E18">
        <v>10</v>
      </c>
      <c r="F18">
        <v>1.0000000000000001E-5</v>
      </c>
      <c r="G18" t="s">
        <v>16</v>
      </c>
      <c r="H18" t="s">
        <v>15</v>
      </c>
      <c r="L18">
        <v>3.5575000000000001</v>
      </c>
      <c r="M18">
        <v>4.3811999999999998</v>
      </c>
      <c r="N18">
        <v>3.5554000000000001</v>
      </c>
      <c r="O18">
        <v>4.3813000000000004</v>
      </c>
    </row>
    <row r="19" spans="2:15" x14ac:dyDescent="0.25">
      <c r="B19" t="s">
        <v>807</v>
      </c>
      <c r="C19" t="s">
        <v>792</v>
      </c>
      <c r="D19">
        <v>1</v>
      </c>
      <c r="E19">
        <v>10</v>
      </c>
      <c r="F19">
        <v>1E-4</v>
      </c>
      <c r="G19" t="s">
        <v>16</v>
      </c>
      <c r="H19" t="s">
        <v>15</v>
      </c>
      <c r="L19">
        <v>56.430999999999997</v>
      </c>
      <c r="M19">
        <v>1.8231999999999999</v>
      </c>
      <c r="N19">
        <v>56.428999999999995</v>
      </c>
      <c r="O19">
        <v>1.8230999999999999</v>
      </c>
    </row>
    <row r="20" spans="2:15" x14ac:dyDescent="0.25">
      <c r="B20" t="s">
        <v>808</v>
      </c>
      <c r="C20" t="s">
        <v>792</v>
      </c>
      <c r="D20">
        <v>1</v>
      </c>
      <c r="E20">
        <v>10</v>
      </c>
      <c r="F20">
        <v>1E-3</v>
      </c>
      <c r="G20" t="s">
        <v>16</v>
      </c>
      <c r="H20" t="s">
        <v>15</v>
      </c>
      <c r="L20">
        <v>579.81999999999994</v>
      </c>
      <c r="M20">
        <v>0.20862</v>
      </c>
      <c r="N20">
        <v>579.81999999999994</v>
      </c>
      <c r="O20">
        <v>0.20854</v>
      </c>
    </row>
    <row r="21" spans="2:15" x14ac:dyDescent="0.25">
      <c r="B21" t="s">
        <v>809</v>
      </c>
      <c r="C21" t="s">
        <v>792</v>
      </c>
      <c r="D21">
        <v>1</v>
      </c>
      <c r="E21">
        <v>10</v>
      </c>
      <c r="F21">
        <v>0.01</v>
      </c>
      <c r="G21" t="s">
        <v>16</v>
      </c>
      <c r="H21" t="s">
        <v>15</v>
      </c>
      <c r="L21">
        <v>5800</v>
      </c>
      <c r="M21">
        <v>2.0920000000000001E-2</v>
      </c>
      <c r="N21">
        <v>5799.8</v>
      </c>
      <c r="O21">
        <v>2.0888E-2</v>
      </c>
    </row>
    <row r="22" spans="2:15" x14ac:dyDescent="0.25">
      <c r="B22" t="s">
        <v>810</v>
      </c>
      <c r="C22" t="s">
        <v>792</v>
      </c>
      <c r="D22">
        <v>10</v>
      </c>
      <c r="E22">
        <v>100</v>
      </c>
      <c r="F22">
        <v>1.0000000000000001E-5</v>
      </c>
      <c r="G22" t="s">
        <v>16</v>
      </c>
      <c r="H22" t="s">
        <v>15</v>
      </c>
      <c r="L22">
        <v>36</v>
      </c>
      <c r="M22">
        <v>7</v>
      </c>
      <c r="N22">
        <v>35.28</v>
      </c>
      <c r="O22">
        <v>6.9511000000000003</v>
      </c>
    </row>
    <row r="23" spans="2:15" x14ac:dyDescent="0.25">
      <c r="B23" t="s">
        <v>811</v>
      </c>
      <c r="C23" t="s">
        <v>792</v>
      </c>
      <c r="D23">
        <v>10</v>
      </c>
      <c r="E23">
        <v>100</v>
      </c>
      <c r="F23">
        <v>1E-4</v>
      </c>
      <c r="G23" t="s">
        <v>16</v>
      </c>
      <c r="H23" t="s">
        <v>15</v>
      </c>
      <c r="L23">
        <v>50.924999999999997</v>
      </c>
      <c r="M23">
        <v>6.8507999999999996</v>
      </c>
      <c r="N23">
        <v>51.256999999999998</v>
      </c>
      <c r="O23">
        <v>6.8110999999999997</v>
      </c>
    </row>
    <row r="24" spans="2:15" x14ac:dyDescent="0.25">
      <c r="B24" t="s">
        <v>812</v>
      </c>
      <c r="C24" t="s">
        <v>792</v>
      </c>
      <c r="D24">
        <v>10</v>
      </c>
      <c r="E24">
        <v>100</v>
      </c>
      <c r="F24">
        <v>1E-3</v>
      </c>
      <c r="G24" t="s">
        <v>16</v>
      </c>
      <c r="H24" t="s">
        <v>15</v>
      </c>
      <c r="L24">
        <v>551.23</v>
      </c>
      <c r="M24">
        <v>3.8134999999999999</v>
      </c>
      <c r="N24">
        <v>551.18999999999994</v>
      </c>
      <c r="O24">
        <v>3.8123</v>
      </c>
    </row>
    <row r="25" spans="2:15" x14ac:dyDescent="0.25">
      <c r="B25" t="s">
        <v>813</v>
      </c>
      <c r="C25" t="s">
        <v>792</v>
      </c>
      <c r="D25">
        <v>10</v>
      </c>
      <c r="E25">
        <v>100</v>
      </c>
      <c r="F25">
        <v>0.01</v>
      </c>
      <c r="G25" t="s">
        <v>16</v>
      </c>
      <c r="H25" t="s">
        <v>15</v>
      </c>
      <c r="L25">
        <v>5796</v>
      </c>
      <c r="M25">
        <v>0.49897999999999998</v>
      </c>
      <c r="N25">
        <v>5796</v>
      </c>
      <c r="O25">
        <v>0.49811</v>
      </c>
    </row>
    <row r="26" spans="2:15" x14ac:dyDescent="0.25">
      <c r="B26" t="s">
        <v>814</v>
      </c>
      <c r="C26" t="s">
        <v>792</v>
      </c>
      <c r="D26">
        <v>10</v>
      </c>
      <c r="E26">
        <v>100</v>
      </c>
      <c r="F26">
        <v>0.1</v>
      </c>
      <c r="G26" t="s">
        <v>16</v>
      </c>
      <c r="H26" t="s">
        <v>15</v>
      </c>
      <c r="L26">
        <v>58000</v>
      </c>
      <c r="M26">
        <v>5.0362999999999998E-2</v>
      </c>
      <c r="N26">
        <v>58000</v>
      </c>
      <c r="O26">
        <v>5.0008999999999998E-2</v>
      </c>
    </row>
    <row r="27" spans="2:15" x14ac:dyDescent="0.25">
      <c r="B27" t="s">
        <v>815</v>
      </c>
      <c r="C27" t="s">
        <v>792</v>
      </c>
      <c r="D27">
        <v>100</v>
      </c>
      <c r="E27">
        <v>1000</v>
      </c>
      <c r="F27">
        <v>1E-4</v>
      </c>
      <c r="G27" t="s">
        <v>16</v>
      </c>
      <c r="H27" t="s">
        <v>14</v>
      </c>
      <c r="L27">
        <v>0.16</v>
      </c>
      <c r="M27">
        <v>7.1000000000000004E-3</v>
      </c>
      <c r="N27">
        <v>0.15282999999999999</v>
      </c>
      <c r="O27">
        <v>7.0612000000000001E-3</v>
      </c>
    </row>
    <row r="28" spans="2:15" x14ac:dyDescent="0.25">
      <c r="B28" t="s">
        <v>816</v>
      </c>
      <c r="C28" t="s">
        <v>792</v>
      </c>
      <c r="D28">
        <v>100</v>
      </c>
      <c r="E28">
        <v>1000</v>
      </c>
      <c r="F28">
        <v>1E-3</v>
      </c>
      <c r="G28" t="s">
        <v>16</v>
      </c>
      <c r="H28" t="s">
        <v>14</v>
      </c>
      <c r="L28">
        <v>0.32538</v>
      </c>
      <c r="M28">
        <v>6.9346E-3</v>
      </c>
      <c r="N28">
        <v>0.32929000000000003</v>
      </c>
      <c r="O28">
        <v>6.8875999999999998E-3</v>
      </c>
    </row>
    <row r="29" spans="2:15" x14ac:dyDescent="0.25">
      <c r="B29" t="s">
        <v>817</v>
      </c>
      <c r="C29" t="s">
        <v>792</v>
      </c>
      <c r="D29">
        <v>100</v>
      </c>
      <c r="E29">
        <v>1000</v>
      </c>
      <c r="F29">
        <v>0.01</v>
      </c>
      <c r="G29" t="s">
        <v>16</v>
      </c>
      <c r="H29" t="s">
        <v>14</v>
      </c>
      <c r="L29">
        <v>5.4847000000000001</v>
      </c>
      <c r="M29">
        <v>3.7586E-3</v>
      </c>
      <c r="N29">
        <v>5.4843999999999999</v>
      </c>
      <c r="O29">
        <v>3.7561000000000001E-3</v>
      </c>
    </row>
    <row r="30" spans="2:15" x14ac:dyDescent="0.25">
      <c r="B30" t="s">
        <v>818</v>
      </c>
      <c r="C30" t="s">
        <v>792</v>
      </c>
      <c r="D30">
        <v>100</v>
      </c>
      <c r="E30">
        <v>1000</v>
      </c>
      <c r="F30">
        <v>0.1</v>
      </c>
      <c r="G30" t="s">
        <v>16</v>
      </c>
      <c r="H30" t="s">
        <v>14</v>
      </c>
      <c r="L30">
        <v>57.957000000000001</v>
      </c>
      <c r="M30">
        <v>4.8877999999999997E-4</v>
      </c>
      <c r="N30">
        <v>57.957000000000001</v>
      </c>
      <c r="O30">
        <v>4.8706999999999998E-4</v>
      </c>
    </row>
    <row r="31" spans="2:15" x14ac:dyDescent="0.25">
      <c r="B31" t="s">
        <v>819</v>
      </c>
      <c r="C31" t="s">
        <v>792</v>
      </c>
      <c r="D31">
        <v>100</v>
      </c>
      <c r="E31">
        <v>1000</v>
      </c>
      <c r="F31">
        <v>1</v>
      </c>
      <c r="G31" t="s">
        <v>16</v>
      </c>
      <c r="H31" t="s">
        <v>14</v>
      </c>
      <c r="L31">
        <v>580</v>
      </c>
      <c r="M31">
        <v>4.9586999999999998E-5</v>
      </c>
      <c r="N31">
        <v>580</v>
      </c>
      <c r="O31">
        <v>4.8894000000000003E-5</v>
      </c>
    </row>
    <row r="32" spans="2:15" x14ac:dyDescent="0.25">
      <c r="B32" t="s">
        <v>820</v>
      </c>
      <c r="C32" t="s">
        <v>792</v>
      </c>
      <c r="D32">
        <v>100</v>
      </c>
      <c r="E32">
        <v>1000</v>
      </c>
      <c r="F32">
        <v>10</v>
      </c>
      <c r="G32" t="s">
        <v>16</v>
      </c>
      <c r="H32" t="s">
        <v>14</v>
      </c>
      <c r="L32">
        <v>5800</v>
      </c>
      <c r="M32">
        <v>5.1668999999999996E-6</v>
      </c>
      <c r="N32">
        <v>5800</v>
      </c>
      <c r="O32">
        <v>4.8895999999999997E-6</v>
      </c>
    </row>
    <row r="33" spans="2:15" x14ac:dyDescent="0.25">
      <c r="B33" t="s">
        <v>151</v>
      </c>
      <c r="C33" t="s">
        <v>13</v>
      </c>
      <c r="D33">
        <v>0</v>
      </c>
      <c r="E33">
        <v>0.1</v>
      </c>
      <c r="F33">
        <v>1.0000000000000001E-7</v>
      </c>
      <c r="G33" t="s">
        <v>16</v>
      </c>
      <c r="H33" t="s">
        <v>15</v>
      </c>
      <c r="L33">
        <v>0.62</v>
      </c>
      <c r="M33">
        <v>4.5</v>
      </c>
      <c r="N33">
        <v>0.61128000000000005</v>
      </c>
      <c r="O33">
        <v>4.4558</v>
      </c>
    </row>
    <row r="34" spans="2:15" x14ac:dyDescent="0.25">
      <c r="B34" t="s">
        <v>153</v>
      </c>
      <c r="C34" t="s">
        <v>13</v>
      </c>
      <c r="D34">
        <v>0</v>
      </c>
      <c r="E34">
        <v>0.1</v>
      </c>
      <c r="F34">
        <v>9.9999999999999995E-7</v>
      </c>
      <c r="G34" t="s">
        <v>16</v>
      </c>
      <c r="H34" t="s">
        <v>15</v>
      </c>
      <c r="L34">
        <v>0.84075999999999995</v>
      </c>
      <c r="M34">
        <v>3.6492999999999998</v>
      </c>
      <c r="N34">
        <v>0.84026000000000001</v>
      </c>
      <c r="O34">
        <v>3.6389999999999998</v>
      </c>
    </row>
    <row r="35" spans="2:15" x14ac:dyDescent="0.25">
      <c r="B35" t="s">
        <v>154</v>
      </c>
      <c r="C35" t="s">
        <v>13</v>
      </c>
      <c r="D35">
        <v>0</v>
      </c>
      <c r="E35">
        <v>0.1</v>
      </c>
      <c r="F35">
        <v>1.0000000000000001E-5</v>
      </c>
      <c r="G35" t="s">
        <v>16</v>
      </c>
      <c r="H35" t="s">
        <v>15</v>
      </c>
      <c r="L35">
        <v>5.8319999999999999</v>
      </c>
      <c r="M35">
        <v>0.64515999999999996</v>
      </c>
      <c r="N35">
        <v>5.8316999999999997</v>
      </c>
      <c r="O35">
        <v>0.63549999999999995</v>
      </c>
    </row>
    <row r="36" spans="2:15" x14ac:dyDescent="0.25">
      <c r="B36" t="s">
        <v>155</v>
      </c>
      <c r="C36" t="s">
        <v>13</v>
      </c>
      <c r="D36">
        <v>0</v>
      </c>
      <c r="E36">
        <v>0.1</v>
      </c>
      <c r="F36">
        <v>1E-4</v>
      </c>
      <c r="G36" t="s">
        <v>16</v>
      </c>
      <c r="H36" t="s">
        <v>15</v>
      </c>
      <c r="L36">
        <v>58.003</v>
      </c>
      <c r="M36">
        <v>6.8180000000000004E-2</v>
      </c>
      <c r="N36">
        <v>58.003</v>
      </c>
      <c r="O36">
        <v>6.4241999999999994E-2</v>
      </c>
    </row>
    <row r="37" spans="2:15" x14ac:dyDescent="0.25">
      <c r="B37" t="s">
        <v>156</v>
      </c>
      <c r="C37" t="s">
        <v>13</v>
      </c>
      <c r="D37">
        <v>0</v>
      </c>
      <c r="E37">
        <v>0.1</v>
      </c>
      <c r="F37">
        <v>1E-3</v>
      </c>
      <c r="G37" t="s">
        <v>16</v>
      </c>
      <c r="H37" t="s">
        <v>15</v>
      </c>
      <c r="L37">
        <v>580</v>
      </c>
      <c r="M37">
        <v>8.0005000000000007E-3</v>
      </c>
      <c r="N37">
        <v>580</v>
      </c>
      <c r="O37">
        <v>6.4248999999999999E-3</v>
      </c>
    </row>
    <row r="38" spans="2:15" x14ac:dyDescent="0.25">
      <c r="B38" t="s">
        <v>157</v>
      </c>
      <c r="C38" t="s">
        <v>13</v>
      </c>
      <c r="D38">
        <v>0</v>
      </c>
      <c r="E38">
        <v>0.1</v>
      </c>
      <c r="F38">
        <v>0.01</v>
      </c>
      <c r="G38" t="s">
        <v>16</v>
      </c>
      <c r="H38" t="s">
        <v>15</v>
      </c>
      <c r="L38">
        <v>5800</v>
      </c>
      <c r="M38">
        <v>1.2726999999999999E-3</v>
      </c>
      <c r="N38">
        <v>5800</v>
      </c>
      <c r="O38">
        <v>6.4249000000000001E-4</v>
      </c>
    </row>
    <row r="39" spans="2:15" x14ac:dyDescent="0.25">
      <c r="B39" t="s">
        <v>1340</v>
      </c>
      <c r="C39" t="s">
        <v>13</v>
      </c>
      <c r="D39">
        <v>0.1</v>
      </c>
      <c r="E39">
        <v>1</v>
      </c>
      <c r="F39">
        <v>1.0000000000000001E-7</v>
      </c>
      <c r="G39" t="s">
        <v>16</v>
      </c>
      <c r="H39" t="s">
        <v>15</v>
      </c>
      <c r="L39">
        <v>0.5</v>
      </c>
      <c r="M39">
        <v>4.7</v>
      </c>
      <c r="N39">
        <v>0.48410999999999998</v>
      </c>
      <c r="O39">
        <v>4.7118000000000002</v>
      </c>
    </row>
    <row r="40" spans="2:15" x14ac:dyDescent="0.25">
      <c r="B40" t="s">
        <v>1341</v>
      </c>
      <c r="C40" t="s">
        <v>13</v>
      </c>
      <c r="D40">
        <v>0.1</v>
      </c>
      <c r="E40">
        <v>1</v>
      </c>
      <c r="F40">
        <v>9.9999999999999995E-7</v>
      </c>
      <c r="G40" t="s">
        <v>16</v>
      </c>
      <c r="H40" t="s">
        <v>15</v>
      </c>
      <c r="L40">
        <v>0.66096999999999995</v>
      </c>
      <c r="M40">
        <v>4.5678000000000001</v>
      </c>
      <c r="N40">
        <v>0.65925</v>
      </c>
      <c r="O40">
        <v>4.5686</v>
      </c>
    </row>
    <row r="41" spans="2:15" x14ac:dyDescent="0.25">
      <c r="B41" t="s">
        <v>1342</v>
      </c>
      <c r="C41" t="s">
        <v>13</v>
      </c>
      <c r="D41">
        <v>0.1</v>
      </c>
      <c r="E41">
        <v>1</v>
      </c>
      <c r="F41">
        <v>1.0000000000000001E-5</v>
      </c>
      <c r="G41" t="s">
        <v>16</v>
      </c>
      <c r="H41" t="s">
        <v>15</v>
      </c>
      <c r="L41">
        <v>5.6669</v>
      </c>
      <c r="M41">
        <v>2.1223999999999998</v>
      </c>
      <c r="N41">
        <v>5.6657999999999999</v>
      </c>
      <c r="O41">
        <v>2.121</v>
      </c>
    </row>
    <row r="42" spans="2:15" x14ac:dyDescent="0.25">
      <c r="B42" t="s">
        <v>1343</v>
      </c>
      <c r="C42" t="s">
        <v>13</v>
      </c>
      <c r="D42">
        <v>0.1</v>
      </c>
      <c r="E42">
        <v>1</v>
      </c>
      <c r="F42">
        <v>1E-4</v>
      </c>
      <c r="G42" t="s">
        <v>16</v>
      </c>
      <c r="H42" t="s">
        <v>15</v>
      </c>
      <c r="L42">
        <v>57.982999999999997</v>
      </c>
      <c r="M42">
        <v>0.25023999999999996</v>
      </c>
      <c r="N42">
        <v>57.982999999999997</v>
      </c>
      <c r="O42">
        <v>0.24934000000000003</v>
      </c>
    </row>
    <row r="43" spans="2:15" x14ac:dyDescent="0.25">
      <c r="B43" t="s">
        <v>1344</v>
      </c>
      <c r="C43" t="s">
        <v>13</v>
      </c>
      <c r="D43">
        <v>0.1</v>
      </c>
      <c r="E43">
        <v>1</v>
      </c>
      <c r="F43">
        <v>1E-3</v>
      </c>
      <c r="G43" t="s">
        <v>16</v>
      </c>
      <c r="H43" t="s">
        <v>15</v>
      </c>
      <c r="L43">
        <v>580</v>
      </c>
      <c r="M43">
        <v>2.5347000000000001E-2</v>
      </c>
      <c r="N43">
        <v>580</v>
      </c>
      <c r="O43">
        <v>2.4985E-2</v>
      </c>
    </row>
    <row r="44" spans="2:15" x14ac:dyDescent="0.25">
      <c r="B44" t="s">
        <v>1345</v>
      </c>
      <c r="C44" t="s">
        <v>13</v>
      </c>
      <c r="D44">
        <v>0.1</v>
      </c>
      <c r="E44">
        <v>1</v>
      </c>
      <c r="F44">
        <v>0.01</v>
      </c>
      <c r="G44" t="s">
        <v>16</v>
      </c>
      <c r="H44" t="s">
        <v>15</v>
      </c>
      <c r="L44">
        <v>5800</v>
      </c>
      <c r="M44">
        <v>2.6432000000000001E-3</v>
      </c>
      <c r="N44">
        <v>5800</v>
      </c>
      <c r="O44">
        <v>2.4986000000000001E-3</v>
      </c>
    </row>
    <row r="45" spans="2:15" x14ac:dyDescent="0.25">
      <c r="B45" t="s">
        <v>1346</v>
      </c>
      <c r="C45" t="s">
        <v>13</v>
      </c>
      <c r="D45">
        <v>1</v>
      </c>
      <c r="E45">
        <v>10</v>
      </c>
      <c r="F45">
        <v>9.9999999999999995E-8</v>
      </c>
      <c r="G45" t="s">
        <v>16</v>
      </c>
      <c r="H45" t="s">
        <v>15</v>
      </c>
      <c r="L45">
        <v>1.1000000000000001</v>
      </c>
      <c r="M45">
        <v>4.5999999999999996</v>
      </c>
      <c r="N45">
        <v>0.79600000000000004</v>
      </c>
      <c r="O45">
        <v>4.6215999999999999</v>
      </c>
    </row>
    <row r="46" spans="2:15" x14ac:dyDescent="0.25">
      <c r="B46" t="s">
        <v>1347</v>
      </c>
      <c r="C46" t="s">
        <v>13</v>
      </c>
      <c r="D46">
        <v>1</v>
      </c>
      <c r="E46">
        <v>10</v>
      </c>
      <c r="F46">
        <v>9.9999999999999995E-7</v>
      </c>
      <c r="G46" t="s">
        <v>16</v>
      </c>
      <c r="H46" t="s">
        <v>15</v>
      </c>
      <c r="L46">
        <v>1.1000000000000001</v>
      </c>
      <c r="M46">
        <v>4.5999999999999996</v>
      </c>
      <c r="N46">
        <v>0.82955000000000001</v>
      </c>
      <c r="O46">
        <v>4.6185999999999998</v>
      </c>
    </row>
    <row r="47" spans="2:15" x14ac:dyDescent="0.25">
      <c r="B47" t="s">
        <v>1348</v>
      </c>
      <c r="C47" t="s">
        <v>13</v>
      </c>
      <c r="D47">
        <v>1</v>
      </c>
      <c r="E47">
        <v>10</v>
      </c>
      <c r="F47">
        <v>1.0000000000000001E-5</v>
      </c>
      <c r="G47" t="s">
        <v>16</v>
      </c>
      <c r="H47" t="s">
        <v>15</v>
      </c>
      <c r="L47">
        <v>3.5576000000000003</v>
      </c>
      <c r="M47">
        <v>4.3811999999999998</v>
      </c>
      <c r="N47">
        <v>3.5554000000000001</v>
      </c>
      <c r="O47">
        <v>4.3813000000000004</v>
      </c>
    </row>
    <row r="48" spans="2:15" x14ac:dyDescent="0.25">
      <c r="B48" t="s">
        <v>1349</v>
      </c>
      <c r="C48" t="s">
        <v>13</v>
      </c>
      <c r="D48">
        <v>1</v>
      </c>
      <c r="E48">
        <v>10</v>
      </c>
      <c r="F48">
        <v>1E-4</v>
      </c>
      <c r="G48" t="s">
        <v>16</v>
      </c>
      <c r="H48" t="s">
        <v>15</v>
      </c>
      <c r="L48">
        <v>56.430999999999997</v>
      </c>
      <c r="M48">
        <v>1.8231999999999999</v>
      </c>
      <c r="N48">
        <v>56.428999999999995</v>
      </c>
      <c r="O48">
        <v>1.8230999999999999</v>
      </c>
    </row>
    <row r="49" spans="2:15" x14ac:dyDescent="0.25">
      <c r="B49" t="s">
        <v>1350</v>
      </c>
      <c r="C49" t="s">
        <v>13</v>
      </c>
      <c r="D49">
        <v>1</v>
      </c>
      <c r="E49">
        <v>10</v>
      </c>
      <c r="F49">
        <v>1E-3</v>
      </c>
      <c r="G49" t="s">
        <v>16</v>
      </c>
      <c r="H49" t="s">
        <v>15</v>
      </c>
      <c r="L49">
        <v>579.81999999999994</v>
      </c>
      <c r="M49">
        <v>0.20862</v>
      </c>
      <c r="N49">
        <v>579.81999999999994</v>
      </c>
      <c r="O49">
        <v>0.20854</v>
      </c>
    </row>
    <row r="50" spans="2:15" x14ac:dyDescent="0.25">
      <c r="B50" t="s">
        <v>1351</v>
      </c>
      <c r="C50" t="s">
        <v>13</v>
      </c>
      <c r="D50">
        <v>1</v>
      </c>
      <c r="E50">
        <v>10</v>
      </c>
      <c r="F50">
        <v>0.01</v>
      </c>
      <c r="G50" t="s">
        <v>16</v>
      </c>
      <c r="H50" t="s">
        <v>15</v>
      </c>
      <c r="L50">
        <v>5800</v>
      </c>
      <c r="M50">
        <v>2.0920000000000001E-2</v>
      </c>
      <c r="N50">
        <v>5799.8</v>
      </c>
      <c r="O50">
        <v>2.0888E-2</v>
      </c>
    </row>
    <row r="51" spans="2:15" x14ac:dyDescent="0.25">
      <c r="B51" t="s">
        <v>1352</v>
      </c>
      <c r="C51" t="s">
        <v>13</v>
      </c>
      <c r="D51">
        <v>10</v>
      </c>
      <c r="E51">
        <v>100</v>
      </c>
      <c r="F51">
        <v>1.0000000000000001E-5</v>
      </c>
      <c r="G51" t="s">
        <v>16</v>
      </c>
      <c r="H51" t="s">
        <v>15</v>
      </c>
      <c r="L51">
        <v>36</v>
      </c>
      <c r="M51">
        <v>7</v>
      </c>
      <c r="N51">
        <v>35.283000000000001</v>
      </c>
      <c r="O51">
        <v>6.9511000000000003</v>
      </c>
    </row>
    <row r="52" spans="2:15" x14ac:dyDescent="0.25">
      <c r="B52" t="s">
        <v>1353</v>
      </c>
      <c r="C52" t="s">
        <v>13</v>
      </c>
      <c r="D52">
        <v>10</v>
      </c>
      <c r="E52">
        <v>100</v>
      </c>
      <c r="F52">
        <v>1E-4</v>
      </c>
      <c r="G52" t="s">
        <v>16</v>
      </c>
      <c r="H52" t="s">
        <v>15</v>
      </c>
      <c r="L52">
        <v>50.93</v>
      </c>
      <c r="M52">
        <v>6.8506999999999998</v>
      </c>
      <c r="N52">
        <v>51.26</v>
      </c>
      <c r="O52">
        <v>6.8110999999999997</v>
      </c>
    </row>
    <row r="53" spans="2:15" x14ac:dyDescent="0.25">
      <c r="B53" t="s">
        <v>1354</v>
      </c>
      <c r="C53" t="s">
        <v>13</v>
      </c>
      <c r="D53">
        <v>10</v>
      </c>
      <c r="E53">
        <v>100</v>
      </c>
      <c r="F53">
        <v>1E-3</v>
      </c>
      <c r="G53" t="s">
        <v>16</v>
      </c>
      <c r="H53" t="s">
        <v>15</v>
      </c>
      <c r="L53">
        <v>551.23</v>
      </c>
      <c r="M53">
        <v>3.8134999999999999</v>
      </c>
      <c r="N53">
        <v>551.18999999999994</v>
      </c>
      <c r="O53">
        <v>3.8123</v>
      </c>
    </row>
    <row r="54" spans="2:15" x14ac:dyDescent="0.25">
      <c r="B54" t="s">
        <v>1355</v>
      </c>
      <c r="C54" t="s">
        <v>13</v>
      </c>
      <c r="D54">
        <v>10</v>
      </c>
      <c r="E54">
        <v>100</v>
      </c>
      <c r="F54">
        <v>0.01</v>
      </c>
      <c r="G54" t="s">
        <v>16</v>
      </c>
      <c r="H54" t="s">
        <v>15</v>
      </c>
      <c r="L54">
        <v>5796</v>
      </c>
      <c r="M54">
        <v>0.49898999999999999</v>
      </c>
      <c r="N54">
        <v>5796</v>
      </c>
      <c r="O54">
        <v>0.49811</v>
      </c>
    </row>
    <row r="55" spans="2:15" x14ac:dyDescent="0.25">
      <c r="B55" t="s">
        <v>1356</v>
      </c>
      <c r="C55" t="s">
        <v>13</v>
      </c>
      <c r="D55">
        <v>10</v>
      </c>
      <c r="E55">
        <v>100</v>
      </c>
      <c r="F55">
        <v>0.1</v>
      </c>
      <c r="G55" t="s">
        <v>16</v>
      </c>
      <c r="H55" t="s">
        <v>15</v>
      </c>
      <c r="L55">
        <v>58000</v>
      </c>
      <c r="M55">
        <v>5.0363999999999999E-2</v>
      </c>
      <c r="N55">
        <v>58000</v>
      </c>
      <c r="O55">
        <v>5.0008999999999998E-2</v>
      </c>
    </row>
    <row r="56" spans="2:15" x14ac:dyDescent="0.25">
      <c r="B56" t="s">
        <v>1357</v>
      </c>
      <c r="C56" t="s">
        <v>13</v>
      </c>
      <c r="D56">
        <v>100</v>
      </c>
      <c r="E56">
        <v>1000</v>
      </c>
      <c r="F56">
        <v>1E-4</v>
      </c>
      <c r="G56" t="s">
        <v>16</v>
      </c>
      <c r="H56" t="s">
        <v>14</v>
      </c>
      <c r="L56">
        <v>0.16</v>
      </c>
      <c r="M56">
        <v>7.1000000000000004E-3</v>
      </c>
      <c r="N56">
        <v>0.15289</v>
      </c>
      <c r="O56">
        <v>7.0612000000000001E-3</v>
      </c>
    </row>
    <row r="57" spans="2:15" x14ac:dyDescent="0.25">
      <c r="B57" t="s">
        <v>1358</v>
      </c>
      <c r="C57" t="s">
        <v>13</v>
      </c>
      <c r="D57">
        <v>100</v>
      </c>
      <c r="E57">
        <v>1000</v>
      </c>
      <c r="F57">
        <v>1E-3</v>
      </c>
      <c r="G57" t="s">
        <v>16</v>
      </c>
      <c r="H57" t="s">
        <v>14</v>
      </c>
      <c r="L57">
        <v>0.32543</v>
      </c>
      <c r="M57">
        <v>6.9346E-3</v>
      </c>
      <c r="N57">
        <v>0.32934000000000002</v>
      </c>
      <c r="O57">
        <v>6.8875999999999998E-3</v>
      </c>
    </row>
    <row r="58" spans="2:15" x14ac:dyDescent="0.25">
      <c r="B58" t="s">
        <v>1359</v>
      </c>
      <c r="C58" t="s">
        <v>13</v>
      </c>
      <c r="D58">
        <v>100</v>
      </c>
      <c r="E58">
        <v>1000</v>
      </c>
      <c r="F58">
        <v>0.01</v>
      </c>
      <c r="G58" t="s">
        <v>16</v>
      </c>
      <c r="H58" t="s">
        <v>14</v>
      </c>
      <c r="L58">
        <v>5.4847999999999999</v>
      </c>
      <c r="M58">
        <v>3.7586E-3</v>
      </c>
      <c r="N58">
        <v>5.4844999999999997</v>
      </c>
      <c r="O58">
        <v>3.7561000000000001E-3</v>
      </c>
    </row>
    <row r="59" spans="2:15" x14ac:dyDescent="0.25">
      <c r="B59" t="s">
        <v>1360</v>
      </c>
      <c r="C59" t="s">
        <v>13</v>
      </c>
      <c r="D59">
        <v>100</v>
      </c>
      <c r="E59">
        <v>1000</v>
      </c>
      <c r="F59">
        <v>0.1</v>
      </c>
      <c r="G59" t="s">
        <v>16</v>
      </c>
      <c r="H59" t="s">
        <v>14</v>
      </c>
      <c r="L59">
        <v>57.957000000000001</v>
      </c>
      <c r="M59">
        <v>4.8879000000000001E-4</v>
      </c>
      <c r="N59">
        <v>57.957000000000001</v>
      </c>
      <c r="O59">
        <v>4.8706999999999998E-4</v>
      </c>
    </row>
    <row r="60" spans="2:15" x14ac:dyDescent="0.25">
      <c r="B60" t="s">
        <v>1361</v>
      </c>
      <c r="C60" t="s">
        <v>13</v>
      </c>
      <c r="D60">
        <v>100</v>
      </c>
      <c r="E60">
        <v>1000</v>
      </c>
      <c r="F60">
        <v>1</v>
      </c>
      <c r="G60" t="s">
        <v>16</v>
      </c>
      <c r="H60" t="s">
        <v>14</v>
      </c>
      <c r="L60">
        <v>580</v>
      </c>
      <c r="M60">
        <v>4.9588E-5</v>
      </c>
      <c r="N60">
        <v>580</v>
      </c>
      <c r="O60">
        <v>4.8894000000000003E-5</v>
      </c>
    </row>
    <row r="61" spans="2:15" x14ac:dyDescent="0.25">
      <c r="B61" t="s">
        <v>1362</v>
      </c>
      <c r="C61" t="s">
        <v>13</v>
      </c>
      <c r="D61">
        <v>100</v>
      </c>
      <c r="E61">
        <v>1000</v>
      </c>
      <c r="F61">
        <v>10</v>
      </c>
      <c r="G61" t="s">
        <v>16</v>
      </c>
      <c r="H61" t="s">
        <v>14</v>
      </c>
      <c r="L61">
        <v>5800</v>
      </c>
      <c r="M61">
        <v>5.1668999999999996E-6</v>
      </c>
      <c r="N61">
        <v>5800</v>
      </c>
      <c r="O61">
        <v>4.8895999999999997E-6</v>
      </c>
    </row>
    <row r="62" spans="2:15" x14ac:dyDescent="0.25">
      <c r="B62" t="s">
        <v>1363</v>
      </c>
      <c r="C62" t="s">
        <v>821</v>
      </c>
      <c r="D62">
        <v>0</v>
      </c>
      <c r="E62">
        <v>9.9999999999999995E-8</v>
      </c>
      <c r="F62">
        <v>1.0000000000000001E-11</v>
      </c>
      <c r="G62" t="s">
        <v>24</v>
      </c>
      <c r="H62" t="s">
        <v>822</v>
      </c>
      <c r="L62">
        <v>4.8000000000000001E-2</v>
      </c>
      <c r="M62">
        <v>3.4000000000000002E-2</v>
      </c>
      <c r="N62">
        <v>4.7324999999999999E-2</v>
      </c>
      <c r="O62">
        <v>3.4000000000000002E-2</v>
      </c>
    </row>
    <row r="63" spans="2:15" x14ac:dyDescent="0.25">
      <c r="B63" t="s">
        <v>1364</v>
      </c>
      <c r="C63" t="s">
        <v>821</v>
      </c>
      <c r="D63">
        <v>0</v>
      </c>
      <c r="E63">
        <v>9.9999999999999995E-8</v>
      </c>
      <c r="F63">
        <v>1.0000000000000002E-10</v>
      </c>
      <c r="G63" t="s">
        <v>24</v>
      </c>
      <c r="H63" t="s">
        <v>822</v>
      </c>
      <c r="L63">
        <v>7.4493000000000004E-2</v>
      </c>
      <c r="M63">
        <v>2.2231999999999998E-2</v>
      </c>
      <c r="N63">
        <v>7.4426000000000006E-2</v>
      </c>
      <c r="O63">
        <v>2.2231999999999998E-2</v>
      </c>
    </row>
    <row r="64" spans="2:15" x14ac:dyDescent="0.25">
      <c r="B64" t="s">
        <v>1365</v>
      </c>
      <c r="C64" t="s">
        <v>821</v>
      </c>
      <c r="D64">
        <v>0</v>
      </c>
      <c r="E64">
        <v>9.9999999999999995E-8</v>
      </c>
      <c r="F64">
        <v>1.0000000000000001E-9</v>
      </c>
      <c r="G64" t="s">
        <v>24</v>
      </c>
      <c r="H64" t="s">
        <v>822</v>
      </c>
      <c r="L64">
        <v>0.57929999999999993</v>
      </c>
      <c r="M64">
        <v>3.0937E-3</v>
      </c>
      <c r="N64">
        <v>0.57926</v>
      </c>
      <c r="O64">
        <v>3.0937E-3</v>
      </c>
    </row>
    <row r="65" spans="2:15" x14ac:dyDescent="0.25">
      <c r="B65" t="s">
        <v>1366</v>
      </c>
      <c r="C65" t="s">
        <v>821</v>
      </c>
      <c r="D65">
        <v>0</v>
      </c>
      <c r="E65">
        <v>9.9999999999999995E-8</v>
      </c>
      <c r="F65">
        <v>1E-8</v>
      </c>
      <c r="G65" t="s">
        <v>24</v>
      </c>
      <c r="H65" t="s">
        <v>822</v>
      </c>
      <c r="L65">
        <v>5.7737999999999996</v>
      </c>
      <c r="M65">
        <v>3.8790000000000005E-4</v>
      </c>
      <c r="N65">
        <v>5.7736999999999998</v>
      </c>
      <c r="O65">
        <v>3.8790000000000005E-4</v>
      </c>
    </row>
    <row r="66" spans="2:15" x14ac:dyDescent="0.25">
      <c r="B66" t="s">
        <v>1367</v>
      </c>
      <c r="C66" t="s">
        <v>821</v>
      </c>
      <c r="D66">
        <v>0</v>
      </c>
      <c r="E66">
        <v>9.9999999999999995E-8</v>
      </c>
      <c r="F66">
        <v>1.0000000000000001E-7</v>
      </c>
      <c r="G66" t="s">
        <v>24</v>
      </c>
      <c r="H66" t="s">
        <v>822</v>
      </c>
      <c r="L66">
        <v>57.735999999999997</v>
      </c>
      <c r="M66">
        <v>6.9758999999999994E-5</v>
      </c>
      <c r="N66">
        <v>57.735999999999997</v>
      </c>
      <c r="O66">
        <v>6.9758999999999994E-5</v>
      </c>
    </row>
    <row r="67" spans="2:15" x14ac:dyDescent="0.25">
      <c r="B67" t="s">
        <v>823</v>
      </c>
      <c r="C67" t="s">
        <v>821</v>
      </c>
      <c r="D67">
        <v>9.9999999999999995E-8</v>
      </c>
      <c r="E67">
        <v>9.9999999999999995E-7</v>
      </c>
      <c r="F67">
        <v>1.0000000000000001E-11</v>
      </c>
      <c r="G67" t="s">
        <v>24</v>
      </c>
      <c r="H67" t="s">
        <v>822</v>
      </c>
      <c r="L67">
        <v>4.9000000000000002E-2</v>
      </c>
      <c r="M67">
        <v>23000</v>
      </c>
      <c r="N67">
        <v>4.7280999999999997E-2</v>
      </c>
      <c r="O67">
        <v>22626</v>
      </c>
    </row>
    <row r="68" spans="2:15" x14ac:dyDescent="0.25">
      <c r="B68" t="s">
        <v>824</v>
      </c>
      <c r="C68" t="s">
        <v>821</v>
      </c>
      <c r="D68">
        <v>9.9999999999999995E-8</v>
      </c>
      <c r="E68">
        <v>9.9999999999999995E-7</v>
      </c>
      <c r="F68">
        <v>1E-10</v>
      </c>
      <c r="G68" t="s">
        <v>24</v>
      </c>
      <c r="H68" t="s">
        <v>822</v>
      </c>
      <c r="L68">
        <v>7.4342000000000005E-2</v>
      </c>
      <c r="M68">
        <v>16229</v>
      </c>
      <c r="N68">
        <v>7.4233999999999994E-2</v>
      </c>
      <c r="O68">
        <v>16247.999999999998</v>
      </c>
    </row>
    <row r="69" spans="2:15" x14ac:dyDescent="0.25">
      <c r="B69" t="s">
        <v>825</v>
      </c>
      <c r="C69" t="s">
        <v>821</v>
      </c>
      <c r="D69">
        <v>9.9999999999999995E-8</v>
      </c>
      <c r="E69">
        <v>9.9999999999999995E-7</v>
      </c>
      <c r="F69">
        <v>1.0000000000000001E-9</v>
      </c>
      <c r="G69" t="s">
        <v>24</v>
      </c>
      <c r="H69" t="s">
        <v>822</v>
      </c>
      <c r="L69">
        <v>0.57926999999999995</v>
      </c>
      <c r="M69">
        <v>2327.6999999999998</v>
      </c>
      <c r="N69">
        <v>0.57921999999999996</v>
      </c>
      <c r="O69">
        <v>2327.9</v>
      </c>
    </row>
    <row r="70" spans="2:15" x14ac:dyDescent="0.25">
      <c r="B70" t="s">
        <v>826</v>
      </c>
      <c r="C70" t="s">
        <v>821</v>
      </c>
      <c r="D70">
        <v>9.9999999999999995E-8</v>
      </c>
      <c r="E70">
        <v>9.9999999999999995E-7</v>
      </c>
      <c r="F70">
        <v>1E-8</v>
      </c>
      <c r="G70" t="s">
        <v>24</v>
      </c>
      <c r="H70" t="s">
        <v>822</v>
      </c>
      <c r="L70">
        <v>5.7737999999999996</v>
      </c>
      <c r="M70">
        <v>234.04</v>
      </c>
      <c r="N70">
        <v>5.7736999999999998</v>
      </c>
      <c r="O70">
        <v>234.04999999999998</v>
      </c>
    </row>
    <row r="71" spans="2:15" x14ac:dyDescent="0.25">
      <c r="B71" t="s">
        <v>827</v>
      </c>
      <c r="C71" t="s">
        <v>821</v>
      </c>
      <c r="D71">
        <v>9.9999999999999995E-8</v>
      </c>
      <c r="E71">
        <v>9.9999999999999995E-7</v>
      </c>
      <c r="F71">
        <v>9.9999999999999995E-8</v>
      </c>
      <c r="G71" t="s">
        <v>24</v>
      </c>
      <c r="H71" t="s">
        <v>822</v>
      </c>
      <c r="L71">
        <v>57.735999999999997</v>
      </c>
      <c r="M71">
        <v>23.405999999999999</v>
      </c>
      <c r="N71">
        <v>57.735999999999997</v>
      </c>
      <c r="O71">
        <v>23.405999999999999</v>
      </c>
    </row>
    <row r="72" spans="2:15" x14ac:dyDescent="0.25">
      <c r="B72" t="s">
        <v>828</v>
      </c>
      <c r="C72" t="s">
        <v>821</v>
      </c>
      <c r="D72">
        <v>9.9999999999999995E-8</v>
      </c>
      <c r="E72">
        <v>9.9999999999999995E-7</v>
      </c>
      <c r="F72">
        <v>9.9999999999999995E-7</v>
      </c>
      <c r="G72" t="s">
        <v>24</v>
      </c>
      <c r="H72" t="s">
        <v>822</v>
      </c>
      <c r="L72">
        <v>577.36</v>
      </c>
      <c r="M72">
        <v>2.3406000000000002</v>
      </c>
      <c r="N72">
        <v>577.36</v>
      </c>
      <c r="O72">
        <v>2.3406000000000002</v>
      </c>
    </row>
    <row r="73" spans="2:15" x14ac:dyDescent="0.25">
      <c r="B73" t="s">
        <v>829</v>
      </c>
      <c r="C73" t="s">
        <v>821</v>
      </c>
      <c r="D73">
        <v>9.9999999999999995E-7</v>
      </c>
      <c r="E73">
        <v>1.0000000000000001E-5</v>
      </c>
      <c r="F73">
        <v>1.0000000000000001E-11</v>
      </c>
      <c r="G73" t="s">
        <v>24</v>
      </c>
      <c r="H73" t="s">
        <v>822</v>
      </c>
      <c r="L73">
        <v>0.12</v>
      </c>
      <c r="M73">
        <v>24000</v>
      </c>
      <c r="N73">
        <v>0.11534999999999999</v>
      </c>
      <c r="O73">
        <v>23529</v>
      </c>
    </row>
    <row r="74" spans="2:15" x14ac:dyDescent="0.25">
      <c r="B74" t="s">
        <v>830</v>
      </c>
      <c r="C74" t="s">
        <v>821</v>
      </c>
      <c r="D74">
        <v>9.9999999999999995E-7</v>
      </c>
      <c r="E74">
        <v>1.0000000000000001E-5</v>
      </c>
      <c r="F74">
        <v>1E-10</v>
      </c>
      <c r="G74" t="s">
        <v>24</v>
      </c>
      <c r="H74" t="s">
        <v>822</v>
      </c>
      <c r="L74">
        <v>0.12705</v>
      </c>
      <c r="M74">
        <v>23295</v>
      </c>
      <c r="N74">
        <v>0.12751000000000001</v>
      </c>
      <c r="O74">
        <v>22781</v>
      </c>
    </row>
    <row r="75" spans="2:15" x14ac:dyDescent="0.25">
      <c r="B75" t="s">
        <v>831</v>
      </c>
      <c r="C75" t="s">
        <v>821</v>
      </c>
      <c r="D75">
        <v>9.9999999999999995E-7</v>
      </c>
      <c r="E75">
        <v>1.0000000000000001E-5</v>
      </c>
      <c r="F75">
        <v>1.0000000000000001E-9</v>
      </c>
      <c r="G75" t="s">
        <v>24</v>
      </c>
      <c r="H75" t="s">
        <v>822</v>
      </c>
      <c r="L75">
        <v>0.58477999999999997</v>
      </c>
      <c r="M75">
        <v>9074</v>
      </c>
      <c r="N75">
        <v>0.58471999999999991</v>
      </c>
      <c r="O75">
        <v>9074.6999999999989</v>
      </c>
    </row>
    <row r="76" spans="2:15" x14ac:dyDescent="0.25">
      <c r="B76" t="s">
        <v>832</v>
      </c>
      <c r="C76" t="s">
        <v>821</v>
      </c>
      <c r="D76">
        <v>9.9999999999999995E-7</v>
      </c>
      <c r="E76">
        <v>1.0000000000000001E-5</v>
      </c>
      <c r="F76">
        <v>1E-8</v>
      </c>
      <c r="G76" t="s">
        <v>24</v>
      </c>
      <c r="H76" t="s">
        <v>822</v>
      </c>
      <c r="L76">
        <v>5.7741999999999996</v>
      </c>
      <c r="M76">
        <v>996.43</v>
      </c>
      <c r="N76">
        <v>5.7741999999999996</v>
      </c>
      <c r="O76">
        <v>996.43</v>
      </c>
    </row>
    <row r="77" spans="2:15" x14ac:dyDescent="0.25">
      <c r="B77" t="s">
        <v>833</v>
      </c>
      <c r="C77" t="s">
        <v>821</v>
      </c>
      <c r="D77">
        <v>9.9999999999999995E-7</v>
      </c>
      <c r="E77">
        <v>1.0000000000000001E-5</v>
      </c>
      <c r="F77">
        <v>9.9999999999999995E-8</v>
      </c>
      <c r="G77" t="s">
        <v>24</v>
      </c>
      <c r="H77" t="s">
        <v>822</v>
      </c>
      <c r="L77">
        <v>57.735999999999997</v>
      </c>
      <c r="M77">
        <v>99.74799999999999</v>
      </c>
      <c r="N77">
        <v>57.735999999999997</v>
      </c>
      <c r="O77">
        <v>99.74799999999999</v>
      </c>
    </row>
    <row r="78" spans="2:15" x14ac:dyDescent="0.25">
      <c r="B78" t="s">
        <v>1368</v>
      </c>
      <c r="C78" t="s">
        <v>821</v>
      </c>
      <c r="D78">
        <v>9.9999999999999995E-7</v>
      </c>
      <c r="E78">
        <v>1.0000000000000001E-5</v>
      </c>
      <c r="F78">
        <v>9.9999999999999995E-7</v>
      </c>
      <c r="G78" t="s">
        <v>24</v>
      </c>
      <c r="H78" t="s">
        <v>822</v>
      </c>
      <c r="L78">
        <v>577.36</v>
      </c>
      <c r="M78">
        <v>9.9748999999999999</v>
      </c>
      <c r="N78">
        <v>577.36</v>
      </c>
      <c r="O78">
        <v>9.9748999999999999</v>
      </c>
    </row>
    <row r="79" spans="2:15" x14ac:dyDescent="0.25">
      <c r="B79" t="s">
        <v>834</v>
      </c>
      <c r="C79" t="s">
        <v>821</v>
      </c>
      <c r="D79">
        <v>1.0000000000000001E-5</v>
      </c>
      <c r="E79">
        <v>1E-4</v>
      </c>
      <c r="F79">
        <v>1E-10</v>
      </c>
      <c r="G79" t="s">
        <v>24</v>
      </c>
      <c r="H79" t="s">
        <v>822</v>
      </c>
      <c r="L79">
        <v>0.12</v>
      </c>
      <c r="M79">
        <v>23000</v>
      </c>
      <c r="N79">
        <v>0.10201</v>
      </c>
      <c r="O79">
        <v>23088</v>
      </c>
    </row>
    <row r="80" spans="2:15" x14ac:dyDescent="0.25">
      <c r="B80" t="s">
        <v>835</v>
      </c>
      <c r="C80" t="s">
        <v>821</v>
      </c>
      <c r="D80">
        <v>1.0000000000000001E-5</v>
      </c>
      <c r="E80">
        <v>1E-4</v>
      </c>
      <c r="F80">
        <v>1.0000000000000001E-9</v>
      </c>
      <c r="G80" t="s">
        <v>24</v>
      </c>
      <c r="H80" t="s">
        <v>822</v>
      </c>
      <c r="L80">
        <v>0.46304000000000001</v>
      </c>
      <c r="M80">
        <v>20158</v>
      </c>
      <c r="N80">
        <v>0.46239000000000002</v>
      </c>
      <c r="O80">
        <v>20159</v>
      </c>
    </row>
    <row r="81" spans="2:15" x14ac:dyDescent="0.25">
      <c r="B81" t="s">
        <v>836</v>
      </c>
      <c r="C81" t="s">
        <v>821</v>
      </c>
      <c r="D81">
        <v>1.0000000000000001E-5</v>
      </c>
      <c r="E81">
        <v>1E-4</v>
      </c>
      <c r="F81">
        <v>1E-8</v>
      </c>
      <c r="G81" t="s">
        <v>24</v>
      </c>
      <c r="H81" t="s">
        <v>822</v>
      </c>
      <c r="L81">
        <v>5.7305000000000001</v>
      </c>
      <c r="M81">
        <v>5267.9</v>
      </c>
      <c r="N81">
        <v>5.7302</v>
      </c>
      <c r="O81">
        <v>5261.6</v>
      </c>
    </row>
    <row r="82" spans="2:15" x14ac:dyDescent="0.25">
      <c r="B82" t="s">
        <v>837</v>
      </c>
      <c r="C82" t="s">
        <v>821</v>
      </c>
      <c r="D82">
        <v>1.0000000000000001E-5</v>
      </c>
      <c r="E82">
        <v>1E-4</v>
      </c>
      <c r="F82">
        <v>9.9999999999999995E-8</v>
      </c>
      <c r="G82" t="s">
        <v>24</v>
      </c>
      <c r="H82" t="s">
        <v>822</v>
      </c>
      <c r="L82">
        <v>57.730999999999995</v>
      </c>
      <c r="M82">
        <v>551.17999999999995</v>
      </c>
      <c r="N82">
        <v>57.730999999999995</v>
      </c>
      <c r="O82">
        <v>548.34</v>
      </c>
    </row>
    <row r="83" spans="2:15" x14ac:dyDescent="0.25">
      <c r="B83" t="s">
        <v>838</v>
      </c>
      <c r="C83" t="s">
        <v>821</v>
      </c>
      <c r="D83">
        <v>1.0000000000000001E-5</v>
      </c>
      <c r="E83">
        <v>1E-4</v>
      </c>
      <c r="F83">
        <v>9.9999999999999995E-7</v>
      </c>
      <c r="G83" t="s">
        <v>24</v>
      </c>
      <c r="H83" t="s">
        <v>822</v>
      </c>
      <c r="L83">
        <v>577.35</v>
      </c>
      <c r="M83">
        <v>55.994</v>
      </c>
      <c r="N83">
        <v>577.35</v>
      </c>
      <c r="O83">
        <v>54.858000000000004</v>
      </c>
    </row>
    <row r="84" spans="2:15" x14ac:dyDescent="0.25">
      <c r="B84" t="s">
        <v>1369</v>
      </c>
      <c r="C84" t="s">
        <v>821</v>
      </c>
      <c r="D84">
        <v>1.0000000000000001E-5</v>
      </c>
      <c r="E84">
        <v>1E-4</v>
      </c>
      <c r="F84">
        <v>9.9999999999999991E-6</v>
      </c>
      <c r="G84" t="s">
        <v>24</v>
      </c>
      <c r="H84" t="s">
        <v>822</v>
      </c>
      <c r="L84">
        <v>5773.6</v>
      </c>
      <c r="M84">
        <v>5.9401000000000002</v>
      </c>
      <c r="N84">
        <v>5773.6</v>
      </c>
      <c r="O84">
        <v>5.4859000000000003E-6</v>
      </c>
    </row>
    <row r="85" spans="2:15" x14ac:dyDescent="0.25">
      <c r="B85" t="s">
        <v>839</v>
      </c>
      <c r="C85" t="s">
        <v>821</v>
      </c>
      <c r="D85">
        <v>1E-4</v>
      </c>
      <c r="E85">
        <v>1E-3</v>
      </c>
      <c r="F85">
        <v>1E-8</v>
      </c>
      <c r="G85" t="s">
        <v>24</v>
      </c>
      <c r="H85" t="s">
        <v>822</v>
      </c>
      <c r="L85">
        <v>6</v>
      </c>
      <c r="M85">
        <v>23000</v>
      </c>
      <c r="N85">
        <v>5.7953000000000001</v>
      </c>
      <c r="O85">
        <v>23112</v>
      </c>
    </row>
    <row r="86" spans="2:15" x14ac:dyDescent="0.25">
      <c r="B86" t="s">
        <v>840</v>
      </c>
      <c r="C86" t="s">
        <v>821</v>
      </c>
      <c r="D86">
        <v>1E-4</v>
      </c>
      <c r="E86">
        <v>1E-3</v>
      </c>
      <c r="F86">
        <v>1.0000000000000001E-7</v>
      </c>
      <c r="G86" t="s">
        <v>24</v>
      </c>
      <c r="H86" t="s">
        <v>822</v>
      </c>
      <c r="L86">
        <v>7.7653999999999996</v>
      </c>
      <c r="M86">
        <v>21710</v>
      </c>
      <c r="N86">
        <v>7.7645999999999997</v>
      </c>
      <c r="O86">
        <v>21708</v>
      </c>
    </row>
    <row r="87" spans="2:15" x14ac:dyDescent="0.25">
      <c r="B87" t="s">
        <v>841</v>
      </c>
      <c r="C87" t="s">
        <v>821</v>
      </c>
      <c r="D87">
        <v>1E-4</v>
      </c>
      <c r="E87">
        <v>1E-3</v>
      </c>
      <c r="F87">
        <v>9.9999999999999995E-7</v>
      </c>
      <c r="G87" t="s">
        <v>24</v>
      </c>
      <c r="H87" t="s">
        <v>822</v>
      </c>
      <c r="L87">
        <v>57.602999999999994</v>
      </c>
      <c r="M87">
        <v>6967.4</v>
      </c>
      <c r="N87">
        <v>57.602999999999994</v>
      </c>
      <c r="O87">
        <v>6962.7</v>
      </c>
    </row>
    <row r="88" spans="2:15" x14ac:dyDescent="0.25">
      <c r="B88" t="s">
        <v>842</v>
      </c>
      <c r="C88" t="s">
        <v>821</v>
      </c>
      <c r="D88">
        <v>1E-4</v>
      </c>
      <c r="E88">
        <v>1E-3</v>
      </c>
      <c r="F88">
        <v>1.0000000000000001E-5</v>
      </c>
      <c r="G88" t="s">
        <v>24</v>
      </c>
      <c r="H88" t="s">
        <v>822</v>
      </c>
      <c r="L88">
        <v>577.34</v>
      </c>
      <c r="M88">
        <v>742.48</v>
      </c>
      <c r="N88">
        <v>577.34</v>
      </c>
      <c r="O88">
        <v>740.36</v>
      </c>
    </row>
    <row r="89" spans="2:15" x14ac:dyDescent="0.25">
      <c r="B89" t="s">
        <v>843</v>
      </c>
      <c r="C89" t="s">
        <v>821</v>
      </c>
      <c r="D89">
        <v>1E-4</v>
      </c>
      <c r="E89">
        <v>1E-3</v>
      </c>
      <c r="F89">
        <v>1E-4</v>
      </c>
      <c r="G89" t="s">
        <v>24</v>
      </c>
      <c r="H89" t="s">
        <v>822</v>
      </c>
      <c r="L89">
        <v>5773.6</v>
      </c>
      <c r="M89">
        <v>74.936999999999998</v>
      </c>
      <c r="N89">
        <v>5773.6</v>
      </c>
      <c r="O89">
        <v>74.084999999999994</v>
      </c>
    </row>
    <row r="90" spans="2:15" x14ac:dyDescent="0.25">
      <c r="B90" t="s">
        <v>844</v>
      </c>
      <c r="C90" t="s">
        <v>821</v>
      </c>
      <c r="D90">
        <v>1E-4</v>
      </c>
      <c r="E90">
        <v>1E-3</v>
      </c>
      <c r="F90">
        <v>1E-3</v>
      </c>
      <c r="G90" t="s">
        <v>24</v>
      </c>
      <c r="H90" t="s">
        <v>822</v>
      </c>
      <c r="L90">
        <v>57736</v>
      </c>
      <c r="M90">
        <v>7.7492000000000001</v>
      </c>
      <c r="N90">
        <v>57736</v>
      </c>
      <c r="O90">
        <v>7.4086000000000007</v>
      </c>
    </row>
    <row r="91" spans="2:15" x14ac:dyDescent="0.25">
      <c r="B91" t="s">
        <v>845</v>
      </c>
      <c r="C91" t="s">
        <v>821</v>
      </c>
      <c r="D91">
        <v>1E-3</v>
      </c>
      <c r="E91">
        <v>0.01</v>
      </c>
      <c r="F91">
        <v>1E-8</v>
      </c>
      <c r="G91" t="s">
        <v>24</v>
      </c>
      <c r="H91" t="s">
        <v>22</v>
      </c>
      <c r="L91">
        <v>5.8999999999999997E-2</v>
      </c>
      <c r="M91">
        <v>23</v>
      </c>
      <c r="N91">
        <v>5.7957000000000002E-2</v>
      </c>
      <c r="O91">
        <v>23.095000000000002</v>
      </c>
    </row>
    <row r="92" spans="2:15" x14ac:dyDescent="0.25">
      <c r="B92" t="s">
        <v>846</v>
      </c>
      <c r="C92" t="s">
        <v>821</v>
      </c>
      <c r="D92">
        <v>1E-3</v>
      </c>
      <c r="E92">
        <v>0.01</v>
      </c>
      <c r="F92">
        <v>1.0000000000000001E-7</v>
      </c>
      <c r="G92" t="s">
        <v>24</v>
      </c>
      <c r="H92" t="s">
        <v>22</v>
      </c>
      <c r="L92">
        <v>7.7661000000000008E-2</v>
      </c>
      <c r="M92">
        <v>21.693000000000001</v>
      </c>
      <c r="N92">
        <v>7.7653E-2</v>
      </c>
      <c r="O92">
        <v>21.690999999999999</v>
      </c>
    </row>
    <row r="93" spans="2:15" x14ac:dyDescent="0.25">
      <c r="B93" t="s">
        <v>847</v>
      </c>
      <c r="C93" t="s">
        <v>821</v>
      </c>
      <c r="D93">
        <v>1E-3</v>
      </c>
      <c r="E93">
        <v>0.01</v>
      </c>
      <c r="F93">
        <v>9.9999999999999995E-7</v>
      </c>
      <c r="G93" t="s">
        <v>24</v>
      </c>
      <c r="H93" t="s">
        <v>22</v>
      </c>
      <c r="L93">
        <v>0.57604</v>
      </c>
      <c r="M93">
        <v>6.9594000000000005</v>
      </c>
      <c r="N93">
        <v>0.57602999999999993</v>
      </c>
      <c r="O93">
        <v>6.9546999999999999</v>
      </c>
    </row>
    <row r="94" spans="2:15" x14ac:dyDescent="0.25">
      <c r="B94" t="s">
        <v>848</v>
      </c>
      <c r="C94" t="s">
        <v>821</v>
      </c>
      <c r="D94">
        <v>1E-3</v>
      </c>
      <c r="E94">
        <v>0.01</v>
      </c>
      <c r="F94">
        <v>1.0000000000000001E-5</v>
      </c>
      <c r="G94" t="s">
        <v>24</v>
      </c>
      <c r="H94" t="s">
        <v>22</v>
      </c>
      <c r="L94">
        <v>5.7733999999999996</v>
      </c>
      <c r="M94">
        <v>0.74158000000000002</v>
      </c>
      <c r="N94">
        <v>5.7733999999999996</v>
      </c>
      <c r="O94">
        <v>0.73945000000000005</v>
      </c>
    </row>
    <row r="95" spans="2:15" x14ac:dyDescent="0.25">
      <c r="B95" t="s">
        <v>849</v>
      </c>
      <c r="C95" t="s">
        <v>821</v>
      </c>
      <c r="D95">
        <v>1E-3</v>
      </c>
      <c r="E95">
        <v>0.01</v>
      </c>
      <c r="F95">
        <v>1E-4</v>
      </c>
      <c r="G95" t="s">
        <v>24</v>
      </c>
      <c r="H95" t="s">
        <v>22</v>
      </c>
      <c r="L95">
        <v>57.735999999999997</v>
      </c>
      <c r="M95">
        <v>7.4845999999999996E-2</v>
      </c>
      <c r="N95">
        <v>57.735999999999997</v>
      </c>
      <c r="O95">
        <v>7.3995000000000005E-2</v>
      </c>
    </row>
    <row r="96" spans="2:15" x14ac:dyDescent="0.25">
      <c r="B96" t="s">
        <v>850</v>
      </c>
      <c r="C96" t="s">
        <v>821</v>
      </c>
      <c r="D96">
        <v>1E-3</v>
      </c>
      <c r="E96">
        <v>0.01</v>
      </c>
      <c r="F96">
        <v>1E-3</v>
      </c>
      <c r="G96" t="s">
        <v>24</v>
      </c>
      <c r="H96" t="s">
        <v>22</v>
      </c>
      <c r="L96">
        <v>577.36</v>
      </c>
      <c r="M96">
        <v>7.7401999999999992E-3</v>
      </c>
      <c r="N96">
        <v>577.36</v>
      </c>
      <c r="O96">
        <v>7.3994999999999998E-3</v>
      </c>
    </row>
    <row r="97" spans="2:15" x14ac:dyDescent="0.25">
      <c r="B97" t="s">
        <v>851</v>
      </c>
      <c r="C97" t="s">
        <v>821</v>
      </c>
      <c r="D97">
        <v>0.01</v>
      </c>
      <c r="E97">
        <v>0.1</v>
      </c>
      <c r="F97">
        <v>1.0000000000000001E-7</v>
      </c>
      <c r="G97" t="s">
        <v>24</v>
      </c>
      <c r="H97" t="s">
        <v>22</v>
      </c>
      <c r="L97">
        <v>0.63</v>
      </c>
      <c r="M97">
        <v>40</v>
      </c>
      <c r="N97">
        <v>0.57903000000000004</v>
      </c>
      <c r="O97">
        <v>40.423000000000002</v>
      </c>
    </row>
    <row r="98" spans="2:15" x14ac:dyDescent="0.25">
      <c r="B98" t="s">
        <v>852</v>
      </c>
      <c r="C98" t="s">
        <v>821</v>
      </c>
      <c r="D98">
        <v>0.01</v>
      </c>
      <c r="E98">
        <v>0.1</v>
      </c>
      <c r="F98">
        <v>9.9999999999999995E-7</v>
      </c>
      <c r="G98" t="s">
        <v>24</v>
      </c>
      <c r="H98" t="s">
        <v>22</v>
      </c>
      <c r="L98">
        <v>0.74995999999999996</v>
      </c>
      <c r="M98">
        <v>39.080999999999996</v>
      </c>
      <c r="N98">
        <v>0.74787999999999999</v>
      </c>
      <c r="O98">
        <v>39.089999999999996</v>
      </c>
    </row>
    <row r="99" spans="2:15" x14ac:dyDescent="0.25">
      <c r="B99" t="s">
        <v>853</v>
      </c>
      <c r="C99" t="s">
        <v>821</v>
      </c>
      <c r="D99">
        <v>0.01</v>
      </c>
      <c r="E99">
        <v>0.1</v>
      </c>
      <c r="F99">
        <v>1.0000000000000001E-5</v>
      </c>
      <c r="G99" t="s">
        <v>24</v>
      </c>
      <c r="H99" t="s">
        <v>22</v>
      </c>
      <c r="L99">
        <v>5.6868999999999996</v>
      </c>
      <c r="M99">
        <v>17.111999999999998</v>
      </c>
      <c r="N99">
        <v>5.6854999999999993</v>
      </c>
      <c r="O99">
        <v>17.096</v>
      </c>
    </row>
    <row r="100" spans="2:15" x14ac:dyDescent="0.25">
      <c r="B100" t="s">
        <v>854</v>
      </c>
      <c r="C100" t="s">
        <v>821</v>
      </c>
      <c r="D100">
        <v>0.01</v>
      </c>
      <c r="E100">
        <v>0.1</v>
      </c>
      <c r="F100">
        <v>1E-4</v>
      </c>
      <c r="G100" t="s">
        <v>24</v>
      </c>
      <c r="H100" t="s">
        <v>22</v>
      </c>
      <c r="L100">
        <v>57.724999999999994</v>
      </c>
      <c r="M100">
        <v>1.9686999999999999</v>
      </c>
      <c r="N100">
        <v>57.723999999999997</v>
      </c>
      <c r="O100">
        <v>1.9586999999999999</v>
      </c>
    </row>
    <row r="101" spans="2:15" x14ac:dyDescent="0.25">
      <c r="B101" t="s">
        <v>855</v>
      </c>
      <c r="C101" t="s">
        <v>821</v>
      </c>
      <c r="D101">
        <v>0.01</v>
      </c>
      <c r="E101">
        <v>0.1</v>
      </c>
      <c r="F101">
        <v>1E-3</v>
      </c>
      <c r="G101" t="s">
        <v>24</v>
      </c>
      <c r="H101" t="s">
        <v>22</v>
      </c>
      <c r="L101">
        <v>577.35</v>
      </c>
      <c r="M101">
        <v>0.20021</v>
      </c>
      <c r="N101">
        <v>577.35</v>
      </c>
      <c r="O101">
        <v>0.19619</v>
      </c>
    </row>
    <row r="102" spans="2:15" x14ac:dyDescent="0.25">
      <c r="B102" t="s">
        <v>856</v>
      </c>
      <c r="C102" t="s">
        <v>821</v>
      </c>
      <c r="D102">
        <v>0.01</v>
      </c>
      <c r="E102">
        <v>0.1</v>
      </c>
      <c r="F102">
        <v>0.01</v>
      </c>
      <c r="G102" t="s">
        <v>24</v>
      </c>
      <c r="H102" t="s">
        <v>22</v>
      </c>
      <c r="L102">
        <v>5773.6</v>
      </c>
      <c r="M102">
        <v>2.1225000000000001E-2</v>
      </c>
      <c r="N102">
        <v>5773.6</v>
      </c>
      <c r="O102">
        <v>1.9619999999999999E-2</v>
      </c>
    </row>
    <row r="103" spans="2:15" x14ac:dyDescent="0.25">
      <c r="B103" t="s">
        <v>857</v>
      </c>
      <c r="C103" t="s">
        <v>821</v>
      </c>
      <c r="D103">
        <v>0.1</v>
      </c>
      <c r="E103">
        <v>1</v>
      </c>
      <c r="F103">
        <v>9.9999999999999995E-7</v>
      </c>
      <c r="G103" t="s">
        <v>24</v>
      </c>
      <c r="H103" t="s">
        <v>22</v>
      </c>
      <c r="L103">
        <v>12</v>
      </c>
      <c r="M103">
        <v>130</v>
      </c>
      <c r="N103">
        <v>11.555999999999999</v>
      </c>
      <c r="O103">
        <v>127.03999999999999</v>
      </c>
    </row>
    <row r="104" spans="2:15" x14ac:dyDescent="0.25">
      <c r="B104" t="s">
        <v>858</v>
      </c>
      <c r="C104" t="s">
        <v>821</v>
      </c>
      <c r="D104">
        <v>0.1</v>
      </c>
      <c r="E104">
        <v>1</v>
      </c>
      <c r="F104">
        <v>1.0000000000000001E-5</v>
      </c>
      <c r="G104" t="s">
        <v>24</v>
      </c>
      <c r="H104" t="s">
        <v>22</v>
      </c>
      <c r="L104">
        <v>12</v>
      </c>
      <c r="M104">
        <v>130</v>
      </c>
      <c r="N104">
        <v>12.285</v>
      </c>
      <c r="O104">
        <v>126.42999999999999</v>
      </c>
    </row>
    <row r="105" spans="2:15" x14ac:dyDescent="0.25">
      <c r="B105" t="s">
        <v>859</v>
      </c>
      <c r="C105" t="s">
        <v>821</v>
      </c>
      <c r="D105">
        <v>0.1</v>
      </c>
      <c r="E105">
        <v>1</v>
      </c>
      <c r="F105">
        <v>1E-4</v>
      </c>
      <c r="G105" t="s">
        <v>24</v>
      </c>
      <c r="H105" t="s">
        <v>22</v>
      </c>
      <c r="L105">
        <v>52.912999999999997</v>
      </c>
      <c r="M105">
        <v>97.22699999999999</v>
      </c>
      <c r="N105">
        <v>52.896999999999998</v>
      </c>
      <c r="O105">
        <v>97.242999999999995</v>
      </c>
    </row>
    <row r="106" spans="2:15" x14ac:dyDescent="0.25">
      <c r="B106" t="s">
        <v>860</v>
      </c>
      <c r="C106" t="s">
        <v>821</v>
      </c>
      <c r="D106">
        <v>0.1</v>
      </c>
      <c r="E106">
        <v>1</v>
      </c>
      <c r="F106">
        <v>1E-3</v>
      </c>
      <c r="G106" t="s">
        <v>24</v>
      </c>
      <c r="H106" t="s">
        <v>22</v>
      </c>
      <c r="L106">
        <v>576.11</v>
      </c>
      <c r="M106">
        <v>17.652000000000001</v>
      </c>
      <c r="N106">
        <v>576.1</v>
      </c>
      <c r="O106">
        <v>17.659000000000002</v>
      </c>
    </row>
    <row r="107" spans="2:15" x14ac:dyDescent="0.25">
      <c r="B107" t="s">
        <v>861</v>
      </c>
      <c r="C107" t="s">
        <v>821</v>
      </c>
      <c r="D107">
        <v>0.1</v>
      </c>
      <c r="E107">
        <v>1</v>
      </c>
      <c r="F107">
        <v>0.01</v>
      </c>
      <c r="G107" t="s">
        <v>24</v>
      </c>
      <c r="H107" t="s">
        <v>22</v>
      </c>
      <c r="L107">
        <v>5773.4000000000005</v>
      </c>
      <c r="M107">
        <v>1.7888999999999999</v>
      </c>
      <c r="N107">
        <v>5773.4000000000005</v>
      </c>
      <c r="O107">
        <v>1.7914999999999999</v>
      </c>
    </row>
    <row r="108" spans="2:15" x14ac:dyDescent="0.25">
      <c r="B108" t="s">
        <v>862</v>
      </c>
      <c r="C108" t="s">
        <v>821</v>
      </c>
      <c r="D108">
        <v>0.1</v>
      </c>
      <c r="E108">
        <v>1</v>
      </c>
      <c r="F108">
        <v>0.1</v>
      </c>
      <c r="G108" t="s">
        <v>24</v>
      </c>
      <c r="H108" t="s">
        <v>22</v>
      </c>
      <c r="L108">
        <v>57736</v>
      </c>
      <c r="M108">
        <v>0.17812</v>
      </c>
      <c r="N108">
        <v>57735</v>
      </c>
      <c r="O108">
        <v>0.17917</v>
      </c>
    </row>
    <row r="109" spans="2:15" x14ac:dyDescent="0.25">
      <c r="B109" t="s">
        <v>863</v>
      </c>
      <c r="C109" t="s">
        <v>821</v>
      </c>
      <c r="D109">
        <v>1</v>
      </c>
      <c r="E109">
        <v>20</v>
      </c>
      <c r="F109">
        <v>1.0000000000000001E-5</v>
      </c>
      <c r="G109" t="s">
        <v>24</v>
      </c>
      <c r="H109" t="s">
        <v>23</v>
      </c>
      <c r="L109">
        <v>8.0000000000000002E-3</v>
      </c>
      <c r="M109">
        <v>6.0999999999999999E-2</v>
      </c>
      <c r="N109">
        <v>0</v>
      </c>
      <c r="O109">
        <v>6.1992999999999999E-2</v>
      </c>
    </row>
    <row r="110" spans="2:15" x14ac:dyDescent="0.25">
      <c r="B110" t="s">
        <v>864</v>
      </c>
      <c r="C110" t="s">
        <v>821</v>
      </c>
      <c r="D110">
        <v>1</v>
      </c>
      <c r="E110">
        <v>20</v>
      </c>
      <c r="F110">
        <v>1E-4</v>
      </c>
      <c r="G110" t="s">
        <v>24</v>
      </c>
      <c r="H110" t="s">
        <v>23</v>
      </c>
      <c r="L110">
        <v>1.1184999999999999E-2</v>
      </c>
      <c r="M110">
        <v>6.0546999999999997E-2</v>
      </c>
      <c r="N110">
        <v>1.1117999999999999E-2</v>
      </c>
      <c r="O110">
        <v>6.0546999999999997E-2</v>
      </c>
    </row>
    <row r="111" spans="2:15" x14ac:dyDescent="0.25">
      <c r="B111" t="s">
        <v>865</v>
      </c>
      <c r="C111" t="s">
        <v>821</v>
      </c>
      <c r="D111">
        <v>1</v>
      </c>
      <c r="E111">
        <v>20</v>
      </c>
      <c r="F111">
        <v>1E-3</v>
      </c>
      <c r="G111" t="s">
        <v>24</v>
      </c>
      <c r="H111" t="s">
        <v>23</v>
      </c>
      <c r="L111">
        <v>0.53832999999999998</v>
      </c>
      <c r="M111">
        <v>4.0613000000000003E-2</v>
      </c>
      <c r="N111">
        <v>0.53830999999999996</v>
      </c>
      <c r="O111">
        <v>4.0601999999999999E-2</v>
      </c>
    </row>
    <row r="112" spans="2:15" x14ac:dyDescent="0.25">
      <c r="B112" t="s">
        <v>866</v>
      </c>
      <c r="C112" t="s">
        <v>821</v>
      </c>
      <c r="D112">
        <v>1</v>
      </c>
      <c r="E112">
        <v>20</v>
      </c>
      <c r="F112">
        <v>0.01</v>
      </c>
      <c r="G112" t="s">
        <v>24</v>
      </c>
      <c r="H112" t="s">
        <v>23</v>
      </c>
      <c r="L112">
        <v>5.7669999999999995</v>
      </c>
      <c r="M112">
        <v>6.7206000000000002E-3</v>
      </c>
      <c r="N112">
        <v>5.7669999999999995</v>
      </c>
      <c r="O112">
        <v>6.7093999999999999E-3</v>
      </c>
    </row>
    <row r="113" spans="2:15" x14ac:dyDescent="0.25">
      <c r="B113" t="s">
        <v>867</v>
      </c>
      <c r="C113" t="s">
        <v>821</v>
      </c>
      <c r="D113">
        <v>1</v>
      </c>
      <c r="E113">
        <v>20</v>
      </c>
      <c r="F113">
        <v>0.1</v>
      </c>
      <c r="G113" t="s">
        <v>24</v>
      </c>
      <c r="H113" t="s">
        <v>23</v>
      </c>
      <c r="L113">
        <v>57.734999999999999</v>
      </c>
      <c r="M113">
        <v>6.8287999999999997E-4</v>
      </c>
      <c r="N113">
        <v>57.734999999999999</v>
      </c>
      <c r="O113">
        <v>6.7829000000000001E-4</v>
      </c>
    </row>
    <row r="114" spans="2:15" x14ac:dyDescent="0.25">
      <c r="B114" t="s">
        <v>868</v>
      </c>
      <c r="C114" t="s">
        <v>821</v>
      </c>
      <c r="D114">
        <v>1</v>
      </c>
      <c r="E114">
        <v>20</v>
      </c>
      <c r="F114">
        <v>1</v>
      </c>
      <c r="G114" t="s">
        <v>24</v>
      </c>
      <c r="H114" t="s">
        <v>23</v>
      </c>
      <c r="L114">
        <v>577.36</v>
      </c>
      <c r="M114">
        <v>6.9672000000000006E-5</v>
      </c>
      <c r="N114">
        <v>577.35</v>
      </c>
      <c r="O114">
        <v>6.7836000000000006E-5</v>
      </c>
    </row>
    <row r="115" spans="2:15" x14ac:dyDescent="0.25">
      <c r="B115" t="s">
        <v>1370</v>
      </c>
      <c r="C115" t="s">
        <v>102</v>
      </c>
      <c r="D115">
        <v>0</v>
      </c>
      <c r="E115">
        <v>9.9999999999999995E-8</v>
      </c>
      <c r="F115">
        <v>1.0000000000000001E-11</v>
      </c>
      <c r="G115" t="s">
        <v>24</v>
      </c>
      <c r="H115" t="s">
        <v>822</v>
      </c>
      <c r="L115">
        <v>4.8000000000000001E-2</v>
      </c>
      <c r="M115">
        <v>33999.999999999993</v>
      </c>
      <c r="N115">
        <v>4.7331999999999999E-2</v>
      </c>
      <c r="O115">
        <v>33575.999999999993</v>
      </c>
    </row>
    <row r="116" spans="2:15" x14ac:dyDescent="0.25">
      <c r="B116" t="s">
        <v>1371</v>
      </c>
      <c r="C116" t="s">
        <v>102</v>
      </c>
      <c r="D116">
        <v>0</v>
      </c>
      <c r="E116">
        <v>9.9999999999999995E-8</v>
      </c>
      <c r="F116">
        <v>1.0000000000000002E-10</v>
      </c>
      <c r="G116" t="s">
        <v>24</v>
      </c>
      <c r="H116" t="s">
        <v>822</v>
      </c>
      <c r="L116">
        <v>7.4497999999999995E-2</v>
      </c>
      <c r="M116">
        <v>22260.999999999996</v>
      </c>
      <c r="N116">
        <v>7.4429999999999996E-2</v>
      </c>
      <c r="O116">
        <v>21791.999999999996</v>
      </c>
    </row>
    <row r="117" spans="2:15" x14ac:dyDescent="0.25">
      <c r="B117" t="s">
        <v>757</v>
      </c>
      <c r="C117" t="s">
        <v>102</v>
      </c>
      <c r="D117">
        <v>0</v>
      </c>
      <c r="E117">
        <v>9.9999999999999995E-8</v>
      </c>
      <c r="F117">
        <v>1.0000000000000001E-9</v>
      </c>
      <c r="G117" t="s">
        <v>24</v>
      </c>
      <c r="H117" t="s">
        <v>822</v>
      </c>
      <c r="L117">
        <v>0.57929999999999993</v>
      </c>
      <c r="M117">
        <v>3097.7</v>
      </c>
      <c r="N117">
        <v>0.57926</v>
      </c>
      <c r="O117">
        <v>2840.7999999999997</v>
      </c>
    </row>
    <row r="118" spans="2:15" x14ac:dyDescent="0.25">
      <c r="B118" t="s">
        <v>758</v>
      </c>
      <c r="C118" t="s">
        <v>102</v>
      </c>
      <c r="D118">
        <v>0</v>
      </c>
      <c r="E118">
        <v>9.9999999999999995E-8</v>
      </c>
      <c r="F118">
        <v>1E-8</v>
      </c>
      <c r="G118" t="s">
        <v>24</v>
      </c>
      <c r="H118" t="s">
        <v>822</v>
      </c>
      <c r="L118">
        <v>5.7737999999999996</v>
      </c>
      <c r="M118">
        <v>388.29999999999995</v>
      </c>
      <c r="N118">
        <v>5.7736999999999998</v>
      </c>
      <c r="O118">
        <v>285.08</v>
      </c>
    </row>
    <row r="119" spans="2:15" x14ac:dyDescent="0.25">
      <c r="B119" t="s">
        <v>759</v>
      </c>
      <c r="C119" t="s">
        <v>102</v>
      </c>
      <c r="D119">
        <v>0</v>
      </c>
      <c r="E119">
        <v>9.9999999999999995E-8</v>
      </c>
      <c r="F119">
        <v>1.0000000000000001E-7</v>
      </c>
      <c r="G119" t="s">
        <v>24</v>
      </c>
      <c r="H119" t="s">
        <v>822</v>
      </c>
      <c r="L119">
        <v>57.735999999999997</v>
      </c>
      <c r="M119">
        <v>69.798999999999992</v>
      </c>
      <c r="N119">
        <v>57.735999999999997</v>
      </c>
      <c r="O119">
        <v>28.508999999999997</v>
      </c>
    </row>
    <row r="120" spans="2:15" x14ac:dyDescent="0.25">
      <c r="B120" t="s">
        <v>1372</v>
      </c>
      <c r="C120" t="s">
        <v>102</v>
      </c>
      <c r="D120">
        <v>9.9999999999999995E-8</v>
      </c>
      <c r="E120">
        <v>9.9999999999999995E-7</v>
      </c>
      <c r="F120">
        <v>1.0000000000000001E-11</v>
      </c>
      <c r="G120" t="s">
        <v>24</v>
      </c>
      <c r="H120" t="s">
        <v>822</v>
      </c>
      <c r="L120">
        <v>4.8000000000000001E-2</v>
      </c>
      <c r="M120">
        <v>23000</v>
      </c>
      <c r="N120">
        <v>4.7291E-2</v>
      </c>
      <c r="O120">
        <v>22623</v>
      </c>
    </row>
    <row r="121" spans="2:15" x14ac:dyDescent="0.25">
      <c r="B121" t="s">
        <v>1373</v>
      </c>
      <c r="C121" t="s">
        <v>102</v>
      </c>
      <c r="D121">
        <v>9.9999999999999995E-8</v>
      </c>
      <c r="E121">
        <v>9.9999999999999995E-7</v>
      </c>
      <c r="F121">
        <v>1E-10</v>
      </c>
      <c r="G121" t="s">
        <v>24</v>
      </c>
      <c r="H121" t="s">
        <v>822</v>
      </c>
      <c r="L121">
        <v>7.4347999999999997E-2</v>
      </c>
      <c r="M121">
        <v>16228</v>
      </c>
      <c r="N121">
        <v>7.4241000000000001E-2</v>
      </c>
      <c r="O121">
        <v>16247.000000000002</v>
      </c>
    </row>
    <row r="122" spans="2:15" x14ac:dyDescent="0.25">
      <c r="B122" t="s">
        <v>1374</v>
      </c>
      <c r="C122" t="s">
        <v>102</v>
      </c>
      <c r="D122">
        <v>9.9999999999999995E-8</v>
      </c>
      <c r="E122">
        <v>9.9999999999999995E-7</v>
      </c>
      <c r="F122">
        <v>1.0000000000000001E-9</v>
      </c>
      <c r="G122" t="s">
        <v>24</v>
      </c>
      <c r="H122" t="s">
        <v>822</v>
      </c>
      <c r="L122">
        <v>0.57926999999999995</v>
      </c>
      <c r="M122">
        <v>2327.6999999999998</v>
      </c>
      <c r="N122">
        <v>0.57921999999999996</v>
      </c>
      <c r="O122">
        <v>2327.9</v>
      </c>
    </row>
    <row r="123" spans="2:15" x14ac:dyDescent="0.25">
      <c r="B123" t="s">
        <v>1375</v>
      </c>
      <c r="C123" t="s">
        <v>102</v>
      </c>
      <c r="D123">
        <v>9.9999999999999995E-8</v>
      </c>
      <c r="E123">
        <v>9.9999999999999995E-7</v>
      </c>
      <c r="F123">
        <v>1E-8</v>
      </c>
      <c r="G123" t="s">
        <v>24</v>
      </c>
      <c r="H123" t="s">
        <v>822</v>
      </c>
      <c r="L123">
        <v>5.7737999999999996</v>
      </c>
      <c r="M123">
        <v>234.04</v>
      </c>
      <c r="N123">
        <v>5.7736999999999998</v>
      </c>
      <c r="O123">
        <v>234.04999999999998</v>
      </c>
    </row>
    <row r="124" spans="2:15" x14ac:dyDescent="0.25">
      <c r="B124" t="s">
        <v>1376</v>
      </c>
      <c r="C124" t="s">
        <v>102</v>
      </c>
      <c r="D124">
        <v>9.9999999999999995E-8</v>
      </c>
      <c r="E124">
        <v>9.9999999999999995E-7</v>
      </c>
      <c r="F124">
        <v>9.9999999999999995E-8</v>
      </c>
      <c r="G124" t="s">
        <v>24</v>
      </c>
      <c r="H124" t="s">
        <v>822</v>
      </c>
      <c r="L124">
        <v>57.735999999999997</v>
      </c>
      <c r="M124">
        <v>23.405999999999999</v>
      </c>
      <c r="N124">
        <v>57.735999999999997</v>
      </c>
      <c r="O124">
        <v>23.405999999999999</v>
      </c>
    </row>
    <row r="125" spans="2:15" x14ac:dyDescent="0.25">
      <c r="B125" t="s">
        <v>1377</v>
      </c>
      <c r="C125" t="s">
        <v>102</v>
      </c>
      <c r="D125">
        <v>9.9999999999999995E-8</v>
      </c>
      <c r="E125">
        <v>9.9999999999999995E-7</v>
      </c>
      <c r="F125">
        <v>9.9999999999999995E-7</v>
      </c>
      <c r="G125" t="s">
        <v>24</v>
      </c>
      <c r="H125" t="s">
        <v>822</v>
      </c>
      <c r="L125">
        <v>577.36</v>
      </c>
      <c r="M125">
        <v>2.3406000000000002</v>
      </c>
      <c r="N125">
        <v>577.36</v>
      </c>
      <c r="O125">
        <v>2.3406000000000002</v>
      </c>
    </row>
    <row r="126" spans="2:15" x14ac:dyDescent="0.25">
      <c r="B126" t="s">
        <v>1378</v>
      </c>
      <c r="C126" t="s">
        <v>102</v>
      </c>
      <c r="D126">
        <v>9.9999999999999995E-7</v>
      </c>
      <c r="E126">
        <v>1.0000000000000001E-5</v>
      </c>
      <c r="F126">
        <v>1.0000000000000001E-11</v>
      </c>
      <c r="G126" t="s">
        <v>24</v>
      </c>
      <c r="H126" t="s">
        <v>822</v>
      </c>
      <c r="L126">
        <v>0.12</v>
      </c>
      <c r="M126">
        <v>24000</v>
      </c>
      <c r="N126">
        <v>0.11534999999999999</v>
      </c>
      <c r="O126">
        <v>23529</v>
      </c>
    </row>
    <row r="127" spans="2:15" x14ac:dyDescent="0.25">
      <c r="B127" t="s">
        <v>1379</v>
      </c>
      <c r="C127" t="s">
        <v>102</v>
      </c>
      <c r="D127">
        <v>9.9999999999999995E-7</v>
      </c>
      <c r="E127">
        <v>1.0000000000000001E-5</v>
      </c>
      <c r="F127">
        <v>1E-10</v>
      </c>
      <c r="G127" t="s">
        <v>24</v>
      </c>
      <c r="H127" t="s">
        <v>822</v>
      </c>
      <c r="L127">
        <v>0.12706000000000001</v>
      </c>
      <c r="M127">
        <v>23295</v>
      </c>
      <c r="N127">
        <v>0.12752000000000002</v>
      </c>
      <c r="O127">
        <v>22781</v>
      </c>
    </row>
    <row r="128" spans="2:15" x14ac:dyDescent="0.25">
      <c r="B128" t="s">
        <v>1380</v>
      </c>
      <c r="C128" t="s">
        <v>102</v>
      </c>
      <c r="D128">
        <v>9.9999999999999995E-7</v>
      </c>
      <c r="E128">
        <v>1.0000000000000001E-5</v>
      </c>
      <c r="F128">
        <v>1.0000000000000001E-9</v>
      </c>
      <c r="G128" t="s">
        <v>24</v>
      </c>
      <c r="H128" t="s">
        <v>822</v>
      </c>
      <c r="L128">
        <v>0.58477999999999997</v>
      </c>
      <c r="M128">
        <v>9074</v>
      </c>
      <c r="N128">
        <v>0.58471999999999991</v>
      </c>
      <c r="O128">
        <v>9074.6999999999989</v>
      </c>
    </row>
    <row r="129" spans="2:15" x14ac:dyDescent="0.25">
      <c r="B129" t="s">
        <v>1381</v>
      </c>
      <c r="C129" t="s">
        <v>102</v>
      </c>
      <c r="D129">
        <v>9.9999999999999995E-7</v>
      </c>
      <c r="E129">
        <v>1.0000000000000001E-5</v>
      </c>
      <c r="F129">
        <v>1E-8</v>
      </c>
      <c r="G129" t="s">
        <v>24</v>
      </c>
      <c r="H129" t="s">
        <v>822</v>
      </c>
      <c r="L129">
        <v>5.7741999999999996</v>
      </c>
      <c r="M129">
        <v>996.43</v>
      </c>
      <c r="N129">
        <v>5.7741999999999996</v>
      </c>
      <c r="O129">
        <v>996.43</v>
      </c>
    </row>
    <row r="130" spans="2:15" x14ac:dyDescent="0.25">
      <c r="B130" t="s">
        <v>1382</v>
      </c>
      <c r="C130" t="s">
        <v>102</v>
      </c>
      <c r="D130">
        <v>9.9999999999999995E-7</v>
      </c>
      <c r="E130">
        <v>1.0000000000000001E-5</v>
      </c>
      <c r="F130">
        <v>9.9999999999999995E-8</v>
      </c>
      <c r="G130" t="s">
        <v>24</v>
      </c>
      <c r="H130" t="s">
        <v>822</v>
      </c>
      <c r="L130">
        <v>57.735999999999997</v>
      </c>
      <c r="M130">
        <v>99.74799999999999</v>
      </c>
      <c r="N130">
        <v>57.735999999999997</v>
      </c>
      <c r="O130">
        <v>99.74799999999999</v>
      </c>
    </row>
    <row r="131" spans="2:15" x14ac:dyDescent="0.25">
      <c r="B131" t="s">
        <v>1383</v>
      </c>
      <c r="C131" t="s">
        <v>102</v>
      </c>
      <c r="D131">
        <v>9.9999999999999995E-7</v>
      </c>
      <c r="E131">
        <v>1.0000000000000001E-5</v>
      </c>
      <c r="F131">
        <v>9.9999999999999995E-7</v>
      </c>
      <c r="G131" t="s">
        <v>24</v>
      </c>
      <c r="H131" t="s">
        <v>822</v>
      </c>
      <c r="L131">
        <v>577.36</v>
      </c>
      <c r="M131">
        <v>9.9748999999999999</v>
      </c>
      <c r="N131">
        <v>577.36</v>
      </c>
      <c r="O131">
        <v>9.9748999999999999</v>
      </c>
    </row>
    <row r="132" spans="2:15" x14ac:dyDescent="0.25">
      <c r="B132" t="s">
        <v>1384</v>
      </c>
      <c r="C132" t="s">
        <v>102</v>
      </c>
      <c r="D132">
        <v>1.0000000000000001E-5</v>
      </c>
      <c r="E132">
        <v>1E-4</v>
      </c>
      <c r="F132">
        <v>1.0000000000000001E-11</v>
      </c>
      <c r="G132" t="s">
        <v>24</v>
      </c>
      <c r="H132" t="s">
        <v>822</v>
      </c>
      <c r="L132">
        <v>0.12</v>
      </c>
      <c r="M132">
        <v>23000</v>
      </c>
      <c r="N132">
        <v>0.10212</v>
      </c>
      <c r="O132">
        <v>23000</v>
      </c>
    </row>
    <row r="133" spans="2:15" x14ac:dyDescent="0.25">
      <c r="B133" t="s">
        <v>1385</v>
      </c>
      <c r="C133" t="s">
        <v>102</v>
      </c>
      <c r="D133">
        <v>1.0000000000000001E-5</v>
      </c>
      <c r="E133">
        <v>1E-4</v>
      </c>
      <c r="F133">
        <v>1E-10</v>
      </c>
      <c r="G133" t="s">
        <v>24</v>
      </c>
      <c r="H133" t="s">
        <v>822</v>
      </c>
      <c r="L133">
        <v>0.46307000000000004</v>
      </c>
      <c r="M133">
        <v>20158</v>
      </c>
      <c r="N133">
        <v>0.46242</v>
      </c>
      <c r="O133">
        <v>20158</v>
      </c>
    </row>
    <row r="134" spans="2:15" x14ac:dyDescent="0.25">
      <c r="B134" t="s">
        <v>1386</v>
      </c>
      <c r="C134" t="s">
        <v>102</v>
      </c>
      <c r="D134">
        <v>1.0000000000000001E-5</v>
      </c>
      <c r="E134">
        <v>1E-4</v>
      </c>
      <c r="F134">
        <v>1.0000000000000001E-9</v>
      </c>
      <c r="G134" t="s">
        <v>24</v>
      </c>
      <c r="H134" t="s">
        <v>822</v>
      </c>
      <c r="L134">
        <v>5.7305000000000001</v>
      </c>
      <c r="M134">
        <v>5268</v>
      </c>
      <c r="N134">
        <v>5.7302</v>
      </c>
      <c r="O134">
        <v>5268</v>
      </c>
    </row>
    <row r="135" spans="2:15" x14ac:dyDescent="0.25">
      <c r="B135" t="s">
        <v>1387</v>
      </c>
      <c r="C135" t="s">
        <v>102</v>
      </c>
      <c r="D135">
        <v>1.0000000000000001E-5</v>
      </c>
      <c r="E135">
        <v>1E-4</v>
      </c>
      <c r="F135">
        <v>1E-8</v>
      </c>
      <c r="G135" t="s">
        <v>24</v>
      </c>
      <c r="H135" t="s">
        <v>822</v>
      </c>
      <c r="L135">
        <v>57.730999999999995</v>
      </c>
      <c r="M135">
        <v>551.19000000000005</v>
      </c>
      <c r="N135">
        <v>57.730999999999995</v>
      </c>
      <c r="O135">
        <v>551.19000000000005</v>
      </c>
    </row>
    <row r="136" spans="2:15" x14ac:dyDescent="0.25">
      <c r="B136" t="s">
        <v>1388</v>
      </c>
      <c r="C136" t="s">
        <v>102</v>
      </c>
      <c r="D136">
        <v>1.0000000000000001E-5</v>
      </c>
      <c r="E136">
        <v>1E-4</v>
      </c>
      <c r="F136">
        <v>9.9999999999999995E-8</v>
      </c>
      <c r="G136" t="s">
        <v>24</v>
      </c>
      <c r="H136" t="s">
        <v>822</v>
      </c>
      <c r="L136">
        <v>577.35</v>
      </c>
      <c r="M136">
        <v>55.995000000000005</v>
      </c>
      <c r="N136">
        <v>577.35</v>
      </c>
      <c r="O136">
        <v>55.995000000000005</v>
      </c>
    </row>
    <row r="137" spans="2:15" x14ac:dyDescent="0.25">
      <c r="B137" t="s">
        <v>1389</v>
      </c>
      <c r="C137" t="s">
        <v>102</v>
      </c>
      <c r="D137">
        <v>1.0000000000000001E-5</v>
      </c>
      <c r="E137">
        <v>1E-4</v>
      </c>
      <c r="F137">
        <v>9.9999999999999995E-7</v>
      </c>
      <c r="G137" t="s">
        <v>24</v>
      </c>
      <c r="H137" t="s">
        <v>822</v>
      </c>
      <c r="L137">
        <v>5773.6</v>
      </c>
      <c r="M137">
        <v>5.9401999999999999</v>
      </c>
      <c r="N137">
        <v>5773.6</v>
      </c>
      <c r="O137">
        <v>5.9401999999999999</v>
      </c>
    </row>
    <row r="138" spans="2:15" x14ac:dyDescent="0.25">
      <c r="B138" t="s">
        <v>1390</v>
      </c>
      <c r="C138" t="s">
        <v>102</v>
      </c>
      <c r="D138">
        <v>1E-4</v>
      </c>
      <c r="E138">
        <v>1E-3</v>
      </c>
      <c r="F138">
        <v>1E-8</v>
      </c>
      <c r="G138" t="s">
        <v>24</v>
      </c>
      <c r="H138" t="s">
        <v>822</v>
      </c>
      <c r="L138">
        <v>6</v>
      </c>
      <c r="M138">
        <v>23000</v>
      </c>
      <c r="N138">
        <v>5.7953999999999999</v>
      </c>
      <c r="O138">
        <v>23112</v>
      </c>
    </row>
    <row r="139" spans="2:15" x14ac:dyDescent="0.25">
      <c r="B139" t="s">
        <v>1391</v>
      </c>
      <c r="C139" t="s">
        <v>102</v>
      </c>
      <c r="D139">
        <v>1E-4</v>
      </c>
      <c r="E139">
        <v>1E-3</v>
      </c>
      <c r="F139">
        <v>1.0000000000000001E-7</v>
      </c>
      <c r="G139" t="s">
        <v>24</v>
      </c>
      <c r="H139" t="s">
        <v>822</v>
      </c>
      <c r="L139">
        <v>7.7654999999999994</v>
      </c>
      <c r="M139">
        <v>21710</v>
      </c>
      <c r="N139">
        <v>7.7646999999999995</v>
      </c>
      <c r="O139">
        <v>21708</v>
      </c>
    </row>
    <row r="140" spans="2:15" x14ac:dyDescent="0.25">
      <c r="B140" t="s">
        <v>1392</v>
      </c>
      <c r="C140" t="s">
        <v>102</v>
      </c>
      <c r="D140">
        <v>1E-4</v>
      </c>
      <c r="E140">
        <v>1E-3</v>
      </c>
      <c r="F140">
        <v>9.9999999999999995E-7</v>
      </c>
      <c r="G140" t="s">
        <v>24</v>
      </c>
      <c r="H140" t="s">
        <v>822</v>
      </c>
      <c r="L140">
        <v>57.602999999999994</v>
      </c>
      <c r="M140">
        <v>6967.5</v>
      </c>
      <c r="N140">
        <v>57.602999999999994</v>
      </c>
      <c r="O140">
        <v>6962.7999999999993</v>
      </c>
    </row>
    <row r="141" spans="2:15" x14ac:dyDescent="0.25">
      <c r="B141" t="s">
        <v>1393</v>
      </c>
      <c r="C141" t="s">
        <v>102</v>
      </c>
      <c r="D141">
        <v>1E-4</v>
      </c>
      <c r="E141">
        <v>1E-3</v>
      </c>
      <c r="F141">
        <v>1.0000000000000001E-5</v>
      </c>
      <c r="G141" t="s">
        <v>24</v>
      </c>
      <c r="H141" t="s">
        <v>822</v>
      </c>
      <c r="L141">
        <v>577.34</v>
      </c>
      <c r="M141">
        <v>742.49</v>
      </c>
      <c r="N141">
        <v>577.34</v>
      </c>
      <c r="O141">
        <v>740.36</v>
      </c>
    </row>
    <row r="142" spans="2:15" x14ac:dyDescent="0.25">
      <c r="B142" t="s">
        <v>1394</v>
      </c>
      <c r="C142" t="s">
        <v>102</v>
      </c>
      <c r="D142">
        <v>1E-4</v>
      </c>
      <c r="E142">
        <v>1E-3</v>
      </c>
      <c r="F142">
        <v>1E-4</v>
      </c>
      <c r="G142" t="s">
        <v>24</v>
      </c>
      <c r="H142" t="s">
        <v>822</v>
      </c>
      <c r="L142">
        <v>5773.6</v>
      </c>
      <c r="M142">
        <v>74.938000000000002</v>
      </c>
      <c r="N142">
        <v>5773.6</v>
      </c>
      <c r="O142">
        <v>74.085999999999999</v>
      </c>
    </row>
    <row r="143" spans="2:15" x14ac:dyDescent="0.25">
      <c r="B143" t="s">
        <v>1395</v>
      </c>
      <c r="C143" t="s">
        <v>102</v>
      </c>
      <c r="D143">
        <v>1E-4</v>
      </c>
      <c r="E143">
        <v>1E-3</v>
      </c>
      <c r="F143">
        <v>1E-3</v>
      </c>
      <c r="G143" t="s">
        <v>24</v>
      </c>
      <c r="H143" t="s">
        <v>822</v>
      </c>
      <c r="L143">
        <v>57736</v>
      </c>
      <c r="M143">
        <v>7.7492999999999999</v>
      </c>
      <c r="N143">
        <v>57736</v>
      </c>
      <c r="O143">
        <v>7.4086000000000007</v>
      </c>
    </row>
    <row r="144" spans="2:15" x14ac:dyDescent="0.25">
      <c r="B144" t="s">
        <v>1396</v>
      </c>
      <c r="C144" t="s">
        <v>102</v>
      </c>
      <c r="D144">
        <v>1E-3</v>
      </c>
      <c r="E144">
        <v>0.01</v>
      </c>
      <c r="F144">
        <v>1E-8</v>
      </c>
      <c r="G144" t="s">
        <v>24</v>
      </c>
      <c r="H144" t="s">
        <v>22</v>
      </c>
      <c r="L144">
        <v>5.8999999999999997E-2</v>
      </c>
      <c r="M144">
        <v>23</v>
      </c>
      <c r="N144">
        <v>5.7958000000000003E-2</v>
      </c>
      <c r="O144">
        <v>23.095000000000002</v>
      </c>
    </row>
    <row r="145" spans="2:15" x14ac:dyDescent="0.25">
      <c r="B145" t="s">
        <v>1397</v>
      </c>
      <c r="C145" t="s">
        <v>102</v>
      </c>
      <c r="D145">
        <v>1E-3</v>
      </c>
      <c r="E145">
        <v>0.01</v>
      </c>
      <c r="F145">
        <v>1.0000000000000001E-7</v>
      </c>
      <c r="G145" t="s">
        <v>24</v>
      </c>
      <c r="H145" t="s">
        <v>22</v>
      </c>
      <c r="L145">
        <v>7.7661999999999995E-2</v>
      </c>
      <c r="M145">
        <v>21.693000000000001</v>
      </c>
      <c r="N145">
        <v>7.7655000000000002E-2</v>
      </c>
      <c r="O145">
        <v>21.690999999999999</v>
      </c>
    </row>
    <row r="146" spans="2:15" x14ac:dyDescent="0.25">
      <c r="B146" t="s">
        <v>1398</v>
      </c>
      <c r="C146" t="s">
        <v>102</v>
      </c>
      <c r="D146">
        <v>1E-3</v>
      </c>
      <c r="E146">
        <v>0.01</v>
      </c>
      <c r="F146">
        <v>9.9999999999999995E-7</v>
      </c>
      <c r="G146" t="s">
        <v>24</v>
      </c>
      <c r="H146" t="s">
        <v>22</v>
      </c>
      <c r="L146">
        <v>0.57604</v>
      </c>
      <c r="M146">
        <v>6.9594000000000005</v>
      </c>
      <c r="N146">
        <v>0.57602999999999993</v>
      </c>
      <c r="O146">
        <v>6.9547999999999996</v>
      </c>
    </row>
    <row r="147" spans="2:15" x14ac:dyDescent="0.25">
      <c r="B147" t="s">
        <v>1399</v>
      </c>
      <c r="C147" t="s">
        <v>102</v>
      </c>
      <c r="D147">
        <v>1E-3</v>
      </c>
      <c r="E147">
        <v>0.01</v>
      </c>
      <c r="F147">
        <v>1.0000000000000001E-5</v>
      </c>
      <c r="G147" t="s">
        <v>24</v>
      </c>
      <c r="H147" t="s">
        <v>22</v>
      </c>
      <c r="L147">
        <v>5.7733999999999996</v>
      </c>
      <c r="M147">
        <v>0.74158999999999997</v>
      </c>
      <c r="N147">
        <v>5.7733999999999996</v>
      </c>
      <c r="O147">
        <v>0.73946000000000001</v>
      </c>
    </row>
    <row r="148" spans="2:15" x14ac:dyDescent="0.25">
      <c r="B148" t="s">
        <v>1400</v>
      </c>
      <c r="C148" t="s">
        <v>102</v>
      </c>
      <c r="D148">
        <v>1E-3</v>
      </c>
      <c r="E148">
        <v>0.01</v>
      </c>
      <c r="F148">
        <v>1E-4</v>
      </c>
      <c r="G148" t="s">
        <v>24</v>
      </c>
      <c r="H148" t="s">
        <v>22</v>
      </c>
      <c r="L148">
        <v>57.735999999999997</v>
      </c>
      <c r="M148">
        <v>7.4846999999999997E-2</v>
      </c>
      <c r="N148">
        <v>57.735999999999997</v>
      </c>
      <c r="O148">
        <v>7.3996000000000006E-2</v>
      </c>
    </row>
    <row r="149" spans="2:15" x14ac:dyDescent="0.25">
      <c r="B149" t="s">
        <v>1401</v>
      </c>
      <c r="C149" t="s">
        <v>102</v>
      </c>
      <c r="D149">
        <v>1E-3</v>
      </c>
      <c r="E149">
        <v>0.01</v>
      </c>
      <c r="F149">
        <v>1E-3</v>
      </c>
      <c r="G149" t="s">
        <v>24</v>
      </c>
      <c r="H149" t="s">
        <v>22</v>
      </c>
      <c r="L149">
        <v>577.36</v>
      </c>
      <c r="M149">
        <v>7.7401999999999992E-3</v>
      </c>
      <c r="N149">
        <v>577.36</v>
      </c>
      <c r="O149">
        <v>7.3996000000000001E-3</v>
      </c>
    </row>
    <row r="150" spans="2:15" x14ac:dyDescent="0.25">
      <c r="B150" t="s">
        <v>1402</v>
      </c>
      <c r="C150" t="s">
        <v>102</v>
      </c>
      <c r="D150">
        <v>0.01</v>
      </c>
      <c r="E150">
        <v>0.1</v>
      </c>
      <c r="F150">
        <v>1.0000000000000001E-7</v>
      </c>
      <c r="G150" t="s">
        <v>24</v>
      </c>
      <c r="H150" t="s">
        <v>22</v>
      </c>
      <c r="L150">
        <v>0.63</v>
      </c>
      <c r="M150">
        <v>40</v>
      </c>
      <c r="N150">
        <v>0.57918000000000003</v>
      </c>
      <c r="O150">
        <v>40.421999999999997</v>
      </c>
    </row>
    <row r="151" spans="2:15" x14ac:dyDescent="0.25">
      <c r="B151" t="s">
        <v>1403</v>
      </c>
      <c r="C151" t="s">
        <v>102</v>
      </c>
      <c r="D151">
        <v>0.01</v>
      </c>
      <c r="E151">
        <v>0.1</v>
      </c>
      <c r="F151">
        <v>9.9999999999999995E-7</v>
      </c>
      <c r="G151" t="s">
        <v>24</v>
      </c>
      <c r="H151" t="s">
        <v>22</v>
      </c>
      <c r="L151">
        <v>0.75012000000000001</v>
      </c>
      <c r="M151">
        <v>39.08</v>
      </c>
      <c r="N151">
        <v>0.74802999999999997</v>
      </c>
      <c r="O151">
        <v>39.088999999999999</v>
      </c>
    </row>
    <row r="152" spans="2:15" x14ac:dyDescent="0.25">
      <c r="B152" t="s">
        <v>1404</v>
      </c>
      <c r="C152" t="s">
        <v>102</v>
      </c>
      <c r="D152">
        <v>0.01</v>
      </c>
      <c r="E152">
        <v>0.1</v>
      </c>
      <c r="F152">
        <v>1.0000000000000001E-5</v>
      </c>
      <c r="G152" t="s">
        <v>24</v>
      </c>
      <c r="H152" t="s">
        <v>22</v>
      </c>
      <c r="L152">
        <v>5.6867999999999999</v>
      </c>
      <c r="M152">
        <v>17.113</v>
      </c>
      <c r="N152">
        <v>5.6854999999999993</v>
      </c>
      <c r="O152">
        <v>17.097000000000001</v>
      </c>
    </row>
    <row r="153" spans="2:15" x14ac:dyDescent="0.25">
      <c r="B153" t="s">
        <v>1405</v>
      </c>
      <c r="C153" t="s">
        <v>102</v>
      </c>
      <c r="D153">
        <v>0.01</v>
      </c>
      <c r="E153">
        <v>0.1</v>
      </c>
      <c r="F153">
        <v>1E-4</v>
      </c>
      <c r="G153" t="s">
        <v>24</v>
      </c>
      <c r="H153" t="s">
        <v>22</v>
      </c>
      <c r="L153">
        <v>57.724999999999994</v>
      </c>
      <c r="M153">
        <v>1.9686999999999999</v>
      </c>
      <c r="N153">
        <v>57.723999999999997</v>
      </c>
      <c r="O153">
        <v>1.9586999999999999</v>
      </c>
    </row>
    <row r="154" spans="2:15" x14ac:dyDescent="0.25">
      <c r="B154" t="s">
        <v>1406</v>
      </c>
      <c r="C154" t="s">
        <v>102</v>
      </c>
      <c r="D154">
        <v>0.01</v>
      </c>
      <c r="E154">
        <v>0.1</v>
      </c>
      <c r="F154">
        <v>1E-3</v>
      </c>
      <c r="G154" t="s">
        <v>24</v>
      </c>
      <c r="H154" t="s">
        <v>22</v>
      </c>
      <c r="L154">
        <v>577.35</v>
      </c>
      <c r="M154">
        <v>0.20021</v>
      </c>
      <c r="N154">
        <v>577.35</v>
      </c>
      <c r="O154">
        <v>0.19619999999999999</v>
      </c>
    </row>
    <row r="155" spans="2:15" x14ac:dyDescent="0.25">
      <c r="B155" t="s">
        <v>1407</v>
      </c>
      <c r="C155" t="s">
        <v>102</v>
      </c>
      <c r="D155">
        <v>0.01</v>
      </c>
      <c r="E155">
        <v>0.1</v>
      </c>
      <c r="F155">
        <v>0.01</v>
      </c>
      <c r="G155" t="s">
        <v>24</v>
      </c>
      <c r="H155" t="s">
        <v>22</v>
      </c>
      <c r="L155">
        <v>5773.6</v>
      </c>
      <c r="M155">
        <v>2.1225000000000001E-2</v>
      </c>
      <c r="N155">
        <v>5773.6</v>
      </c>
      <c r="O155">
        <v>1.9619999999999999E-2</v>
      </c>
    </row>
    <row r="156" spans="2:15" x14ac:dyDescent="0.25">
      <c r="B156" t="s">
        <v>1408</v>
      </c>
      <c r="C156" t="s">
        <v>102</v>
      </c>
      <c r="D156">
        <v>0.1</v>
      </c>
      <c r="E156">
        <v>1</v>
      </c>
      <c r="F156">
        <v>9.9999999999999995E-7</v>
      </c>
      <c r="G156" t="s">
        <v>24</v>
      </c>
      <c r="H156" t="s">
        <v>22</v>
      </c>
      <c r="L156">
        <v>12</v>
      </c>
      <c r="M156">
        <v>130</v>
      </c>
      <c r="N156">
        <v>11.555999999999999</v>
      </c>
      <c r="O156">
        <v>127.03999999999999</v>
      </c>
    </row>
    <row r="157" spans="2:15" x14ac:dyDescent="0.25">
      <c r="B157" t="s">
        <v>1409</v>
      </c>
      <c r="C157" t="s">
        <v>102</v>
      </c>
      <c r="D157">
        <v>0.1</v>
      </c>
      <c r="E157">
        <v>1</v>
      </c>
      <c r="F157">
        <v>1.0000000000000001E-5</v>
      </c>
      <c r="G157" t="s">
        <v>24</v>
      </c>
      <c r="H157" t="s">
        <v>22</v>
      </c>
      <c r="L157">
        <v>12</v>
      </c>
      <c r="M157">
        <v>130</v>
      </c>
      <c r="N157">
        <v>12.285</v>
      </c>
      <c r="O157">
        <v>126.42999999999999</v>
      </c>
    </row>
    <row r="158" spans="2:15" x14ac:dyDescent="0.25">
      <c r="B158" t="s">
        <v>1410</v>
      </c>
      <c r="C158" t="s">
        <v>102</v>
      </c>
      <c r="D158">
        <v>0.1</v>
      </c>
      <c r="E158">
        <v>1</v>
      </c>
      <c r="F158">
        <v>1E-4</v>
      </c>
      <c r="G158" t="s">
        <v>24</v>
      </c>
      <c r="H158" t="s">
        <v>22</v>
      </c>
      <c r="L158">
        <v>52.912999999999997</v>
      </c>
      <c r="M158">
        <v>97.22699999999999</v>
      </c>
      <c r="N158">
        <v>52.897999999999996</v>
      </c>
      <c r="O158">
        <v>97.24199999999999</v>
      </c>
    </row>
    <row r="159" spans="2:15" x14ac:dyDescent="0.25">
      <c r="B159" t="s">
        <v>1411</v>
      </c>
      <c r="C159" t="s">
        <v>102</v>
      </c>
      <c r="D159">
        <v>0.1</v>
      </c>
      <c r="E159">
        <v>1</v>
      </c>
      <c r="F159">
        <v>1E-3</v>
      </c>
      <c r="G159" t="s">
        <v>24</v>
      </c>
      <c r="H159" t="s">
        <v>22</v>
      </c>
      <c r="L159">
        <v>576.11</v>
      </c>
      <c r="M159">
        <v>17.652000000000001</v>
      </c>
      <c r="N159">
        <v>576.1</v>
      </c>
      <c r="O159">
        <v>17.659000000000002</v>
      </c>
    </row>
    <row r="160" spans="2:15" x14ac:dyDescent="0.25">
      <c r="B160" t="s">
        <v>1412</v>
      </c>
      <c r="C160" t="s">
        <v>102</v>
      </c>
      <c r="D160">
        <v>0.1</v>
      </c>
      <c r="E160">
        <v>1</v>
      </c>
      <c r="F160">
        <v>0.01</v>
      </c>
      <c r="G160" t="s">
        <v>24</v>
      </c>
      <c r="H160" t="s">
        <v>22</v>
      </c>
      <c r="L160">
        <v>5773.4000000000005</v>
      </c>
      <c r="M160">
        <v>1.7888999999999999</v>
      </c>
      <c r="N160">
        <v>5773.4000000000005</v>
      </c>
      <c r="O160">
        <v>1.7914999999999999</v>
      </c>
    </row>
    <row r="161" spans="2:15" x14ac:dyDescent="0.25">
      <c r="B161" t="s">
        <v>1413</v>
      </c>
      <c r="C161" t="s">
        <v>102</v>
      </c>
      <c r="D161">
        <v>0.1</v>
      </c>
      <c r="E161">
        <v>1</v>
      </c>
      <c r="F161">
        <v>0.1</v>
      </c>
      <c r="G161" t="s">
        <v>24</v>
      </c>
      <c r="H161" t="s">
        <v>22</v>
      </c>
      <c r="L161">
        <v>57736</v>
      </c>
      <c r="M161">
        <v>0.17812</v>
      </c>
      <c r="N161">
        <v>57735</v>
      </c>
      <c r="O161">
        <v>0.17917</v>
      </c>
    </row>
    <row r="162" spans="2:15" x14ac:dyDescent="0.25">
      <c r="B162" t="s">
        <v>1414</v>
      </c>
      <c r="C162" t="s">
        <v>102</v>
      </c>
      <c r="D162">
        <v>1</v>
      </c>
      <c r="E162">
        <v>20</v>
      </c>
      <c r="F162">
        <v>1.0000000000000001E-5</v>
      </c>
      <c r="G162" t="s">
        <v>24</v>
      </c>
      <c r="H162" t="s">
        <v>23</v>
      </c>
      <c r="L162">
        <v>8.6E-3</v>
      </c>
      <c r="M162">
        <v>0.06</v>
      </c>
      <c r="N162">
        <v>8.4999999999999989E-3</v>
      </c>
      <c r="O162">
        <v>5.9957999999999997E-2</v>
      </c>
    </row>
    <row r="163" spans="2:15" x14ac:dyDescent="0.25">
      <c r="B163" t="s">
        <v>1415</v>
      </c>
      <c r="C163" t="s">
        <v>102</v>
      </c>
      <c r="D163">
        <v>1</v>
      </c>
      <c r="E163">
        <v>20</v>
      </c>
      <c r="F163">
        <v>1E-4</v>
      </c>
      <c r="G163" t="s">
        <v>24</v>
      </c>
      <c r="H163" t="s">
        <v>23</v>
      </c>
      <c r="L163">
        <v>3.0481000000000001E-2</v>
      </c>
      <c r="M163">
        <v>5.8930000000000003E-2</v>
      </c>
      <c r="N163">
        <v>3.0432000000000001E-2</v>
      </c>
      <c r="O163">
        <v>5.8929000000000002E-2</v>
      </c>
    </row>
    <row r="164" spans="2:15" x14ac:dyDescent="0.25">
      <c r="B164" t="s">
        <v>1416</v>
      </c>
      <c r="C164" t="s">
        <v>102</v>
      </c>
      <c r="D164">
        <v>1</v>
      </c>
      <c r="E164">
        <v>20</v>
      </c>
      <c r="F164">
        <v>1E-3</v>
      </c>
      <c r="G164" t="s">
        <v>24</v>
      </c>
      <c r="H164" t="s">
        <v>23</v>
      </c>
      <c r="L164">
        <v>0.54153999999999991</v>
      </c>
      <c r="M164">
        <v>3.9863000000000003E-2</v>
      </c>
      <c r="N164">
        <v>0.54152</v>
      </c>
      <c r="O164">
        <v>3.9851999999999999E-2</v>
      </c>
    </row>
    <row r="165" spans="2:15" x14ac:dyDescent="0.25">
      <c r="B165" t="s">
        <v>1417</v>
      </c>
      <c r="C165" t="s">
        <v>102</v>
      </c>
      <c r="D165">
        <v>1</v>
      </c>
      <c r="E165">
        <v>20</v>
      </c>
      <c r="F165">
        <v>0.01</v>
      </c>
      <c r="G165" t="s">
        <v>24</v>
      </c>
      <c r="H165" t="s">
        <v>23</v>
      </c>
      <c r="L165">
        <v>5.7673999999999994</v>
      </c>
      <c r="M165">
        <v>6.5662000000000003E-3</v>
      </c>
      <c r="N165">
        <v>5.7673999999999994</v>
      </c>
      <c r="O165">
        <v>6.5550000000000001E-3</v>
      </c>
    </row>
    <row r="166" spans="2:15" x14ac:dyDescent="0.25">
      <c r="B166" t="s">
        <v>1418</v>
      </c>
      <c r="C166" t="s">
        <v>102</v>
      </c>
      <c r="D166">
        <v>1</v>
      </c>
      <c r="E166">
        <v>20</v>
      </c>
      <c r="F166">
        <v>0.1</v>
      </c>
      <c r="G166" t="s">
        <v>24</v>
      </c>
      <c r="H166" t="s">
        <v>23</v>
      </c>
      <c r="L166">
        <v>57.734999999999999</v>
      </c>
      <c r="M166">
        <v>6.6713000000000005E-4</v>
      </c>
      <c r="N166">
        <v>57.734999999999999</v>
      </c>
      <c r="O166">
        <v>6.6253999999999998E-4</v>
      </c>
    </row>
    <row r="167" spans="2:15" x14ac:dyDescent="0.25">
      <c r="B167" t="s">
        <v>1419</v>
      </c>
      <c r="C167" t="s">
        <v>102</v>
      </c>
      <c r="D167">
        <v>1</v>
      </c>
      <c r="E167">
        <v>20</v>
      </c>
      <c r="F167">
        <v>1</v>
      </c>
      <c r="G167" t="s">
        <v>24</v>
      </c>
      <c r="H167" t="s">
        <v>23</v>
      </c>
      <c r="L167">
        <v>577.36</v>
      </c>
      <c r="M167">
        <v>6.8096999999999995E-5</v>
      </c>
      <c r="N167">
        <v>577.35</v>
      </c>
      <c r="O167">
        <v>6.6260999999999995E-5</v>
      </c>
    </row>
    <row r="168" spans="2:15" x14ac:dyDescent="0.25">
      <c r="B168" t="s">
        <v>1420</v>
      </c>
      <c r="C168" t="s">
        <v>17</v>
      </c>
      <c r="D168">
        <v>0</v>
      </c>
      <c r="E168">
        <v>0.01</v>
      </c>
      <c r="F168">
        <v>1E-8</v>
      </c>
      <c r="G168" t="s">
        <v>106</v>
      </c>
      <c r="H168" t="s">
        <v>1958</v>
      </c>
      <c r="L168">
        <v>62</v>
      </c>
      <c r="M168">
        <v>17000</v>
      </c>
      <c r="N168">
        <v>59.451000000000001</v>
      </c>
      <c r="O168">
        <v>17218</v>
      </c>
    </row>
    <row r="169" spans="2:15" x14ac:dyDescent="0.25">
      <c r="B169" t="s">
        <v>1421</v>
      </c>
      <c r="C169" t="s">
        <v>17</v>
      </c>
      <c r="D169">
        <v>0</v>
      </c>
      <c r="E169">
        <v>0.01</v>
      </c>
      <c r="F169">
        <v>1.0000000000000001E-7</v>
      </c>
      <c r="G169" t="s">
        <v>106</v>
      </c>
      <c r="H169" t="s">
        <v>1958</v>
      </c>
      <c r="L169">
        <v>80.010000000000005</v>
      </c>
      <c r="M169">
        <v>15875</v>
      </c>
      <c r="N169">
        <v>79.930000000000007</v>
      </c>
      <c r="O169">
        <v>15872</v>
      </c>
    </row>
    <row r="170" spans="2:15" x14ac:dyDescent="0.25">
      <c r="B170" t="s">
        <v>248</v>
      </c>
      <c r="C170" t="s">
        <v>17</v>
      </c>
      <c r="D170">
        <v>0</v>
      </c>
      <c r="E170">
        <v>0.01</v>
      </c>
      <c r="F170">
        <v>9.9999999999999995E-7</v>
      </c>
      <c r="G170" t="s">
        <v>106</v>
      </c>
      <c r="H170" t="s">
        <v>1958</v>
      </c>
      <c r="L170">
        <v>578.03</v>
      </c>
      <c r="M170">
        <v>4420.0999999999995</v>
      </c>
      <c r="N170">
        <v>577.99</v>
      </c>
      <c r="O170">
        <v>4407.3</v>
      </c>
    </row>
    <row r="171" spans="2:15" x14ac:dyDescent="0.25">
      <c r="B171" t="s">
        <v>249</v>
      </c>
      <c r="C171" t="s">
        <v>17</v>
      </c>
      <c r="D171">
        <v>0</v>
      </c>
      <c r="E171">
        <v>0.01</v>
      </c>
      <c r="F171">
        <v>1.0000000000000001E-5</v>
      </c>
      <c r="G171" t="s">
        <v>106</v>
      </c>
      <c r="H171" t="s">
        <v>1958</v>
      </c>
      <c r="L171">
        <v>5773.6</v>
      </c>
      <c r="M171">
        <v>465.18</v>
      </c>
      <c r="N171">
        <v>5773.6</v>
      </c>
      <c r="O171">
        <v>459.51</v>
      </c>
    </row>
    <row r="172" spans="2:15" x14ac:dyDescent="0.25">
      <c r="B172" t="s">
        <v>250</v>
      </c>
      <c r="C172" t="s">
        <v>17</v>
      </c>
      <c r="D172">
        <v>0</v>
      </c>
      <c r="E172">
        <v>0.01</v>
      </c>
      <c r="F172">
        <v>1E-4</v>
      </c>
      <c r="G172" t="s">
        <v>106</v>
      </c>
      <c r="H172" t="s">
        <v>1958</v>
      </c>
      <c r="L172">
        <v>57736</v>
      </c>
      <c r="M172">
        <v>48.241999999999997</v>
      </c>
      <c r="N172">
        <v>57736</v>
      </c>
      <c r="O172">
        <v>45.970999999999997</v>
      </c>
    </row>
    <row r="173" spans="2:15" x14ac:dyDescent="0.25">
      <c r="B173" t="s">
        <v>251</v>
      </c>
      <c r="C173" t="s">
        <v>17</v>
      </c>
      <c r="D173">
        <v>0</v>
      </c>
      <c r="E173">
        <v>0.01</v>
      </c>
      <c r="F173">
        <v>1E-3</v>
      </c>
      <c r="G173" t="s">
        <v>106</v>
      </c>
      <c r="H173" t="s">
        <v>1958</v>
      </c>
      <c r="L173">
        <v>577360</v>
      </c>
      <c r="M173">
        <v>5.5056000000000003</v>
      </c>
      <c r="N173">
        <v>577360</v>
      </c>
      <c r="O173">
        <v>4.5972</v>
      </c>
    </row>
    <row r="174" spans="2:15" x14ac:dyDescent="0.25">
      <c r="B174" t="s">
        <v>1422</v>
      </c>
      <c r="C174" t="s">
        <v>17</v>
      </c>
      <c r="D174">
        <v>0.01</v>
      </c>
      <c r="E174">
        <v>0.1</v>
      </c>
      <c r="F174">
        <v>1E-8</v>
      </c>
      <c r="G174" t="s">
        <v>106</v>
      </c>
      <c r="H174" t="s">
        <v>1958</v>
      </c>
      <c r="L174">
        <v>580</v>
      </c>
      <c r="M174">
        <v>14000</v>
      </c>
      <c r="N174">
        <v>576.96</v>
      </c>
      <c r="O174">
        <v>13918</v>
      </c>
    </row>
    <row r="175" spans="2:15" x14ac:dyDescent="0.25">
      <c r="B175" t="s">
        <v>1423</v>
      </c>
      <c r="C175" t="s">
        <v>17</v>
      </c>
      <c r="D175">
        <v>0.01</v>
      </c>
      <c r="E175">
        <v>0.1</v>
      </c>
      <c r="F175">
        <v>1.0000000000000001E-7</v>
      </c>
      <c r="G175" t="s">
        <v>106</v>
      </c>
      <c r="H175" t="s">
        <v>1958</v>
      </c>
      <c r="L175">
        <v>580</v>
      </c>
      <c r="M175">
        <v>13901</v>
      </c>
      <c r="N175">
        <v>579.48</v>
      </c>
      <c r="O175">
        <v>13901</v>
      </c>
    </row>
    <row r="176" spans="2:15" x14ac:dyDescent="0.25">
      <c r="B176" t="s">
        <v>1424</v>
      </c>
      <c r="C176" t="s">
        <v>17</v>
      </c>
      <c r="D176">
        <v>0.01</v>
      </c>
      <c r="E176">
        <v>0.1</v>
      </c>
      <c r="F176">
        <v>9.9999999999999995E-7</v>
      </c>
      <c r="G176" t="s">
        <v>106</v>
      </c>
      <c r="H176" t="s">
        <v>1958</v>
      </c>
      <c r="L176">
        <v>794.26</v>
      </c>
      <c r="M176">
        <v>12575</v>
      </c>
      <c r="N176">
        <v>794.14</v>
      </c>
      <c r="O176">
        <v>12575</v>
      </c>
    </row>
    <row r="177" spans="2:15" x14ac:dyDescent="0.25">
      <c r="B177" t="s">
        <v>1425</v>
      </c>
      <c r="C177" t="s">
        <v>17</v>
      </c>
      <c r="D177">
        <v>0.01</v>
      </c>
      <c r="E177">
        <v>0.1</v>
      </c>
      <c r="F177">
        <v>1.0000000000000001E-5</v>
      </c>
      <c r="G177" t="s">
        <v>106</v>
      </c>
      <c r="H177" t="s">
        <v>1958</v>
      </c>
      <c r="L177">
        <v>5786.5</v>
      </c>
      <c r="M177">
        <v>3136.4</v>
      </c>
      <c r="N177">
        <v>5786.4000000000005</v>
      </c>
      <c r="O177">
        <v>3135.4</v>
      </c>
    </row>
    <row r="178" spans="2:15" x14ac:dyDescent="0.25">
      <c r="B178" t="s">
        <v>1426</v>
      </c>
      <c r="C178" t="s">
        <v>17</v>
      </c>
      <c r="D178">
        <v>0.01</v>
      </c>
      <c r="E178">
        <v>0.1</v>
      </c>
      <c r="F178">
        <v>1E-4</v>
      </c>
      <c r="G178" t="s">
        <v>106</v>
      </c>
      <c r="H178" t="s">
        <v>1958</v>
      </c>
      <c r="L178">
        <v>57737</v>
      </c>
      <c r="M178">
        <v>323.90999999999997</v>
      </c>
      <c r="N178">
        <v>57737</v>
      </c>
      <c r="O178">
        <v>323.5</v>
      </c>
    </row>
    <row r="179" spans="2:15" x14ac:dyDescent="0.25">
      <c r="B179" t="s">
        <v>1427</v>
      </c>
      <c r="C179" t="s">
        <v>17</v>
      </c>
      <c r="D179">
        <v>0.01</v>
      </c>
      <c r="E179">
        <v>0.1</v>
      </c>
      <c r="F179">
        <v>1E-3</v>
      </c>
      <c r="G179" t="s">
        <v>106</v>
      </c>
      <c r="H179" t="s">
        <v>1958</v>
      </c>
      <c r="L179">
        <v>577360</v>
      </c>
      <c r="M179">
        <v>32.524000000000001</v>
      </c>
      <c r="N179">
        <v>577350</v>
      </c>
      <c r="O179">
        <v>32.361000000000004</v>
      </c>
    </row>
    <row r="180" spans="2:15" x14ac:dyDescent="0.25">
      <c r="B180" t="s">
        <v>1428</v>
      </c>
      <c r="C180" t="s">
        <v>17</v>
      </c>
      <c r="D180">
        <v>0.1</v>
      </c>
      <c r="E180">
        <v>1</v>
      </c>
      <c r="F180">
        <v>1.0000000000000001E-7</v>
      </c>
      <c r="G180" t="s">
        <v>106</v>
      </c>
      <c r="H180" t="s">
        <v>1958</v>
      </c>
      <c r="L180">
        <v>590</v>
      </c>
      <c r="M180">
        <v>12000</v>
      </c>
      <c r="N180">
        <v>585.52</v>
      </c>
      <c r="O180">
        <v>11553</v>
      </c>
    </row>
    <row r="181" spans="2:15" x14ac:dyDescent="0.25">
      <c r="B181" t="s">
        <v>1429</v>
      </c>
      <c r="C181" t="s">
        <v>17</v>
      </c>
      <c r="D181">
        <v>0.1</v>
      </c>
      <c r="E181">
        <v>1</v>
      </c>
      <c r="F181">
        <v>9.9999999999999995E-7</v>
      </c>
      <c r="G181" t="s">
        <v>106</v>
      </c>
      <c r="H181" t="s">
        <v>1958</v>
      </c>
      <c r="L181">
        <v>638.42999999999995</v>
      </c>
      <c r="M181">
        <v>11952</v>
      </c>
      <c r="N181">
        <v>686.25</v>
      </c>
      <c r="O181">
        <v>11466</v>
      </c>
    </row>
    <row r="182" spans="2:15" x14ac:dyDescent="0.25">
      <c r="B182" t="s">
        <v>1430</v>
      </c>
      <c r="C182" t="s">
        <v>17</v>
      </c>
      <c r="D182">
        <v>0.1</v>
      </c>
      <c r="E182">
        <v>1</v>
      </c>
      <c r="F182">
        <v>1.0000000000000001E-5</v>
      </c>
      <c r="G182" t="s">
        <v>106</v>
      </c>
      <c r="H182" t="s">
        <v>1958</v>
      </c>
      <c r="L182">
        <v>5207.3</v>
      </c>
      <c r="M182">
        <v>8235.9000000000015</v>
      </c>
      <c r="N182">
        <v>5206.4000000000005</v>
      </c>
      <c r="O182">
        <v>8235.0999999999985</v>
      </c>
    </row>
    <row r="183" spans="2:15" x14ac:dyDescent="0.25">
      <c r="B183" t="s">
        <v>1431</v>
      </c>
      <c r="C183" t="s">
        <v>17</v>
      </c>
      <c r="D183">
        <v>0.1</v>
      </c>
      <c r="E183">
        <v>1</v>
      </c>
      <c r="F183">
        <v>1E-4</v>
      </c>
      <c r="G183" t="s">
        <v>106</v>
      </c>
      <c r="H183" t="s">
        <v>1958</v>
      </c>
      <c r="L183">
        <v>57625</v>
      </c>
      <c r="M183">
        <v>1374.6000000000001</v>
      </c>
      <c r="N183">
        <v>57624</v>
      </c>
      <c r="O183">
        <v>1373.3</v>
      </c>
    </row>
    <row r="184" spans="2:15" x14ac:dyDescent="0.25">
      <c r="B184" t="s">
        <v>1432</v>
      </c>
      <c r="C184" t="s">
        <v>17</v>
      </c>
      <c r="D184">
        <v>0.1</v>
      </c>
      <c r="E184">
        <v>1</v>
      </c>
      <c r="F184">
        <v>1E-3</v>
      </c>
      <c r="G184" t="s">
        <v>106</v>
      </c>
      <c r="H184" t="s">
        <v>1958</v>
      </c>
      <c r="L184">
        <v>577340</v>
      </c>
      <c r="M184">
        <v>139.35</v>
      </c>
      <c r="N184">
        <v>577340</v>
      </c>
      <c r="O184">
        <v>138.85</v>
      </c>
    </row>
    <row r="185" spans="2:15" x14ac:dyDescent="0.25">
      <c r="B185" t="s">
        <v>1433</v>
      </c>
      <c r="C185" t="s">
        <v>17</v>
      </c>
      <c r="D185">
        <v>0.1</v>
      </c>
      <c r="E185">
        <v>1</v>
      </c>
      <c r="F185">
        <v>0.01</v>
      </c>
      <c r="G185" t="s">
        <v>106</v>
      </c>
      <c r="H185" t="s">
        <v>1958</v>
      </c>
      <c r="L185">
        <v>5773600</v>
      </c>
      <c r="M185">
        <v>14.086</v>
      </c>
      <c r="N185">
        <v>5773500</v>
      </c>
      <c r="O185">
        <v>13.887</v>
      </c>
    </row>
    <row r="186" spans="2:15" x14ac:dyDescent="0.25">
      <c r="B186" t="s">
        <v>1434</v>
      </c>
      <c r="C186" t="s">
        <v>17</v>
      </c>
      <c r="D186">
        <v>1</v>
      </c>
      <c r="E186">
        <v>10</v>
      </c>
      <c r="F186">
        <v>9.9999999999999995E-7</v>
      </c>
      <c r="G186" t="s">
        <v>106</v>
      </c>
      <c r="H186" t="s">
        <v>104</v>
      </c>
      <c r="L186">
        <v>5.9</v>
      </c>
      <c r="M186">
        <v>12</v>
      </c>
      <c r="N186">
        <v>5.8026999999999997</v>
      </c>
      <c r="O186">
        <v>11.551</v>
      </c>
    </row>
    <row r="187" spans="2:15" x14ac:dyDescent="0.25">
      <c r="B187" t="s">
        <v>1435</v>
      </c>
      <c r="C187" t="s">
        <v>17</v>
      </c>
      <c r="D187">
        <v>1</v>
      </c>
      <c r="E187">
        <v>10</v>
      </c>
      <c r="F187">
        <v>1.0000000000000001E-5</v>
      </c>
      <c r="G187" t="s">
        <v>106</v>
      </c>
      <c r="H187" t="s">
        <v>104</v>
      </c>
      <c r="L187">
        <v>6.3321999999999994</v>
      </c>
      <c r="M187">
        <v>11.957000000000001</v>
      </c>
      <c r="N187">
        <v>6.8125999999999998</v>
      </c>
      <c r="O187">
        <v>11.464</v>
      </c>
    </row>
    <row r="188" spans="2:15" x14ac:dyDescent="0.25">
      <c r="B188" t="s">
        <v>1436</v>
      </c>
      <c r="C188" t="s">
        <v>17</v>
      </c>
      <c r="D188">
        <v>1</v>
      </c>
      <c r="E188">
        <v>10</v>
      </c>
      <c r="F188">
        <v>1E-4</v>
      </c>
      <c r="G188" t="s">
        <v>106</v>
      </c>
      <c r="H188" t="s">
        <v>104</v>
      </c>
      <c r="L188">
        <v>52.067999999999998</v>
      </c>
      <c r="M188">
        <v>8.2303999999999995</v>
      </c>
      <c r="N188">
        <v>52.053999999999995</v>
      </c>
      <c r="O188">
        <v>8.2295999999999996</v>
      </c>
    </row>
    <row r="189" spans="2:15" x14ac:dyDescent="0.25">
      <c r="B189" t="s">
        <v>1437</v>
      </c>
      <c r="C189" t="s">
        <v>17</v>
      </c>
      <c r="D189">
        <v>1</v>
      </c>
      <c r="E189">
        <v>10</v>
      </c>
      <c r="F189">
        <v>1E-3</v>
      </c>
      <c r="G189" t="s">
        <v>106</v>
      </c>
      <c r="H189" t="s">
        <v>104</v>
      </c>
      <c r="L189">
        <v>576.25</v>
      </c>
      <c r="M189">
        <v>1.3734</v>
      </c>
      <c r="N189">
        <v>576.24</v>
      </c>
      <c r="O189">
        <v>1.3718999999999999</v>
      </c>
    </row>
    <row r="190" spans="2:15" x14ac:dyDescent="0.25">
      <c r="B190" t="s">
        <v>1438</v>
      </c>
      <c r="C190" t="s">
        <v>17</v>
      </c>
      <c r="D190">
        <v>1</v>
      </c>
      <c r="E190">
        <v>10</v>
      </c>
      <c r="F190">
        <v>0.01</v>
      </c>
      <c r="G190" t="s">
        <v>106</v>
      </c>
      <c r="H190" t="s">
        <v>104</v>
      </c>
      <c r="L190">
        <v>5773.4000000000005</v>
      </c>
      <c r="M190">
        <v>0.13935</v>
      </c>
      <c r="N190">
        <v>5773.4000000000005</v>
      </c>
      <c r="O190">
        <v>0.13869999999999999</v>
      </c>
    </row>
    <row r="191" spans="2:15" x14ac:dyDescent="0.25">
      <c r="B191" t="s">
        <v>1439</v>
      </c>
      <c r="C191" t="s">
        <v>17</v>
      </c>
      <c r="D191">
        <v>1</v>
      </c>
      <c r="E191">
        <v>10</v>
      </c>
      <c r="F191">
        <v>0.1</v>
      </c>
      <c r="G191" t="s">
        <v>106</v>
      </c>
      <c r="H191" t="s">
        <v>104</v>
      </c>
      <c r="L191">
        <v>57736</v>
      </c>
      <c r="M191">
        <v>1.4132E-2</v>
      </c>
      <c r="N191">
        <v>57735</v>
      </c>
      <c r="O191">
        <v>1.3872000000000001E-2</v>
      </c>
    </row>
    <row r="192" spans="2:15" x14ac:dyDescent="0.25">
      <c r="B192" t="s">
        <v>1440</v>
      </c>
      <c r="C192" t="s">
        <v>17</v>
      </c>
      <c r="D192">
        <v>10</v>
      </c>
      <c r="E192">
        <v>100</v>
      </c>
      <c r="F192">
        <v>1.0000000000000001E-5</v>
      </c>
      <c r="G192" t="s">
        <v>106</v>
      </c>
      <c r="H192" t="s">
        <v>104</v>
      </c>
      <c r="L192">
        <v>58</v>
      </c>
      <c r="M192">
        <v>12</v>
      </c>
      <c r="N192">
        <v>57.628</v>
      </c>
      <c r="O192">
        <v>11.584</v>
      </c>
    </row>
    <row r="193" spans="2:15" x14ac:dyDescent="0.25">
      <c r="B193" t="s">
        <v>1441</v>
      </c>
      <c r="C193" t="s">
        <v>17</v>
      </c>
      <c r="D193">
        <v>10</v>
      </c>
      <c r="E193">
        <v>100</v>
      </c>
      <c r="F193">
        <v>1E-4</v>
      </c>
      <c r="G193" t="s">
        <v>106</v>
      </c>
      <c r="H193" t="s">
        <v>104</v>
      </c>
      <c r="L193">
        <v>63.381999999999998</v>
      </c>
      <c r="M193">
        <v>11.946</v>
      </c>
      <c r="N193">
        <v>67.785000000000011</v>
      </c>
      <c r="O193">
        <v>11.496</v>
      </c>
    </row>
    <row r="194" spans="2:15" x14ac:dyDescent="0.25">
      <c r="B194" t="s">
        <v>1442</v>
      </c>
      <c r="C194" t="s">
        <v>17</v>
      </c>
      <c r="D194">
        <v>10</v>
      </c>
      <c r="E194">
        <v>100</v>
      </c>
      <c r="F194">
        <v>1E-3</v>
      </c>
      <c r="G194" t="s">
        <v>106</v>
      </c>
      <c r="H194" t="s">
        <v>104</v>
      </c>
      <c r="L194">
        <v>520.37</v>
      </c>
      <c r="M194">
        <v>8.2597000000000005</v>
      </c>
      <c r="N194">
        <v>520.23</v>
      </c>
      <c r="O194">
        <v>8.2589000000000006</v>
      </c>
    </row>
    <row r="195" spans="2:15" x14ac:dyDescent="0.25">
      <c r="B195" t="s">
        <v>1443</v>
      </c>
      <c r="C195" t="s">
        <v>17</v>
      </c>
      <c r="D195">
        <v>10</v>
      </c>
      <c r="E195">
        <v>100</v>
      </c>
      <c r="F195">
        <v>0.01</v>
      </c>
      <c r="G195" t="s">
        <v>106</v>
      </c>
      <c r="H195" t="s">
        <v>104</v>
      </c>
      <c r="L195">
        <v>5762.4000000000005</v>
      </c>
      <c r="M195">
        <v>1.3801000000000001</v>
      </c>
      <c r="N195">
        <v>5762.4000000000005</v>
      </c>
      <c r="O195">
        <v>1.3785000000000001</v>
      </c>
    </row>
    <row r="196" spans="2:15" x14ac:dyDescent="0.25">
      <c r="B196" t="s">
        <v>1444</v>
      </c>
      <c r="C196" t="s">
        <v>17</v>
      </c>
      <c r="D196">
        <v>10</v>
      </c>
      <c r="E196">
        <v>100</v>
      </c>
      <c r="F196">
        <v>0.1</v>
      </c>
      <c r="G196" t="s">
        <v>106</v>
      </c>
      <c r="H196" t="s">
        <v>104</v>
      </c>
      <c r="L196">
        <v>57734</v>
      </c>
      <c r="M196">
        <v>0.14002999999999999</v>
      </c>
      <c r="N196">
        <v>57734</v>
      </c>
      <c r="O196">
        <v>0.13938</v>
      </c>
    </row>
    <row r="197" spans="2:15" x14ac:dyDescent="0.25">
      <c r="B197" t="s">
        <v>1445</v>
      </c>
      <c r="C197" t="s">
        <v>17</v>
      </c>
      <c r="D197">
        <v>10</v>
      </c>
      <c r="E197">
        <v>100</v>
      </c>
      <c r="F197">
        <v>1</v>
      </c>
      <c r="G197" t="s">
        <v>106</v>
      </c>
      <c r="H197" t="s">
        <v>104</v>
      </c>
      <c r="L197">
        <v>577360</v>
      </c>
      <c r="M197">
        <v>1.4200000000000001E-2</v>
      </c>
      <c r="N197">
        <v>577350</v>
      </c>
      <c r="O197">
        <v>1.3939999999999999E-2</v>
      </c>
    </row>
    <row r="198" spans="2:15" x14ac:dyDescent="0.25">
      <c r="B198" t="s">
        <v>1446</v>
      </c>
      <c r="C198" t="s">
        <v>17</v>
      </c>
      <c r="D198">
        <v>100</v>
      </c>
      <c r="E198">
        <v>1000</v>
      </c>
      <c r="F198">
        <v>1E-4</v>
      </c>
      <c r="G198" t="s">
        <v>106</v>
      </c>
      <c r="H198" t="s">
        <v>105</v>
      </c>
      <c r="L198">
        <v>2.2999999999999998</v>
      </c>
      <c r="M198">
        <v>1.7999999999999999E-2</v>
      </c>
      <c r="N198">
        <v>2.2863000000000002</v>
      </c>
      <c r="O198">
        <v>1.7572000000000001E-2</v>
      </c>
    </row>
    <row r="199" spans="2:15" x14ac:dyDescent="0.25">
      <c r="B199" t="s">
        <v>1447</v>
      </c>
      <c r="C199" t="s">
        <v>17</v>
      </c>
      <c r="D199">
        <v>100</v>
      </c>
      <c r="E199">
        <v>1000</v>
      </c>
      <c r="F199">
        <v>1E-3</v>
      </c>
      <c r="G199" t="s">
        <v>106</v>
      </c>
      <c r="H199" t="s">
        <v>105</v>
      </c>
      <c r="L199">
        <v>2.2999999999999998</v>
      </c>
      <c r="M199">
        <v>1.7999999999999999E-2</v>
      </c>
      <c r="N199">
        <v>2.3305000000000002</v>
      </c>
      <c r="O199">
        <v>1.7536E-2</v>
      </c>
    </row>
    <row r="200" spans="2:15" x14ac:dyDescent="0.25">
      <c r="B200" t="s">
        <v>1448</v>
      </c>
      <c r="C200" t="s">
        <v>17</v>
      </c>
      <c r="D200">
        <v>100</v>
      </c>
      <c r="E200">
        <v>1000</v>
      </c>
      <c r="F200">
        <v>0.01</v>
      </c>
      <c r="G200" t="s">
        <v>106</v>
      </c>
      <c r="H200" t="s">
        <v>105</v>
      </c>
      <c r="L200">
        <v>5.5381</v>
      </c>
      <c r="M200">
        <v>1.5146E-2</v>
      </c>
      <c r="N200">
        <v>5.5336999999999996</v>
      </c>
      <c r="O200">
        <v>1.5147000000000001E-2</v>
      </c>
    </row>
    <row r="201" spans="2:15" x14ac:dyDescent="0.25">
      <c r="B201" t="s">
        <v>1449</v>
      </c>
      <c r="C201" t="s">
        <v>17</v>
      </c>
      <c r="D201">
        <v>100</v>
      </c>
      <c r="E201">
        <v>1000</v>
      </c>
      <c r="F201">
        <v>0.1</v>
      </c>
      <c r="G201" t="s">
        <v>106</v>
      </c>
      <c r="H201" t="s">
        <v>105</v>
      </c>
      <c r="L201">
        <v>57.525999999999996</v>
      </c>
      <c r="M201">
        <v>3.5347999999999998E-3</v>
      </c>
      <c r="N201">
        <v>57.524000000000001</v>
      </c>
      <c r="O201">
        <v>3.5314000000000001E-3</v>
      </c>
    </row>
    <row r="202" spans="2:15" x14ac:dyDescent="0.25">
      <c r="B202" t="s">
        <v>1450</v>
      </c>
      <c r="C202" t="s">
        <v>17</v>
      </c>
      <c r="D202">
        <v>100</v>
      </c>
      <c r="E202">
        <v>1000</v>
      </c>
      <c r="F202">
        <v>1</v>
      </c>
      <c r="G202" t="s">
        <v>106</v>
      </c>
      <c r="H202" t="s">
        <v>105</v>
      </c>
      <c r="L202">
        <v>577.33000000000004</v>
      </c>
      <c r="M202">
        <v>3.6511999999999997E-4</v>
      </c>
      <c r="N202">
        <v>577.33000000000004</v>
      </c>
      <c r="O202">
        <v>3.6361E-4</v>
      </c>
    </row>
    <row r="203" spans="2:15" x14ac:dyDescent="0.25">
      <c r="B203" t="s">
        <v>1451</v>
      </c>
      <c r="C203" t="s">
        <v>17</v>
      </c>
      <c r="D203">
        <v>100</v>
      </c>
      <c r="E203">
        <v>1000</v>
      </c>
      <c r="F203">
        <v>10</v>
      </c>
      <c r="G203" t="s">
        <v>106</v>
      </c>
      <c r="H203" t="s">
        <v>105</v>
      </c>
      <c r="L203">
        <v>5773.6</v>
      </c>
      <c r="M203">
        <v>3.6974999999999998E-5</v>
      </c>
      <c r="N203">
        <v>5773.5</v>
      </c>
      <c r="O203">
        <v>3.6371999999999997E-5</v>
      </c>
    </row>
    <row r="204" spans="2:15" x14ac:dyDescent="0.25">
      <c r="B204" t="s">
        <v>1452</v>
      </c>
      <c r="C204" t="s">
        <v>17</v>
      </c>
      <c r="D204">
        <v>1000</v>
      </c>
      <c r="E204">
        <v>10000</v>
      </c>
      <c r="F204">
        <v>0.01</v>
      </c>
      <c r="G204" t="s">
        <v>106</v>
      </c>
      <c r="H204" t="s">
        <v>105</v>
      </c>
      <c r="L204">
        <v>120</v>
      </c>
      <c r="M204">
        <v>5.8999999999999997E-2</v>
      </c>
      <c r="N204">
        <v>114.65</v>
      </c>
      <c r="O204">
        <v>5.8687999999999997E-2</v>
      </c>
    </row>
    <row r="205" spans="2:15" x14ac:dyDescent="0.25">
      <c r="B205" t="s">
        <v>1453</v>
      </c>
      <c r="C205" t="s">
        <v>17</v>
      </c>
      <c r="D205">
        <v>1000</v>
      </c>
      <c r="E205">
        <v>10000</v>
      </c>
      <c r="F205">
        <v>0.1</v>
      </c>
      <c r="G205" t="s">
        <v>106</v>
      </c>
      <c r="H205" t="s">
        <v>105</v>
      </c>
      <c r="L205">
        <v>124.09</v>
      </c>
      <c r="M205">
        <v>5.8590999999999997E-2</v>
      </c>
      <c r="N205">
        <v>124.69000000000001</v>
      </c>
      <c r="O205">
        <v>5.7918999999999998E-2</v>
      </c>
    </row>
    <row r="206" spans="2:15" x14ac:dyDescent="0.25">
      <c r="B206" t="s">
        <v>1454</v>
      </c>
      <c r="C206" t="s">
        <v>17</v>
      </c>
      <c r="D206">
        <v>1000</v>
      </c>
      <c r="E206">
        <v>10000</v>
      </c>
      <c r="F206">
        <v>1</v>
      </c>
      <c r="G206" t="s">
        <v>106</v>
      </c>
      <c r="H206" t="s">
        <v>105</v>
      </c>
      <c r="L206">
        <v>568.89</v>
      </c>
      <c r="M206">
        <v>3.3992000000000001E-2</v>
      </c>
      <c r="N206">
        <v>568.80999999999995</v>
      </c>
      <c r="O206">
        <v>3.3973000000000003E-2</v>
      </c>
    </row>
    <row r="207" spans="2:15" x14ac:dyDescent="0.25">
      <c r="B207" t="s">
        <v>1455</v>
      </c>
      <c r="C207" t="s">
        <v>17</v>
      </c>
      <c r="D207">
        <v>1000</v>
      </c>
      <c r="E207">
        <v>10000</v>
      </c>
      <c r="F207">
        <v>10</v>
      </c>
      <c r="G207" t="s">
        <v>106</v>
      </c>
      <c r="H207" t="s">
        <v>105</v>
      </c>
      <c r="L207">
        <v>5771.7000000000007</v>
      </c>
      <c r="M207">
        <v>4.4432999999999999E-3</v>
      </c>
      <c r="N207">
        <v>5771.7000000000007</v>
      </c>
      <c r="O207">
        <v>4.4292000000000003E-3</v>
      </c>
    </row>
    <row r="208" spans="2:15" x14ac:dyDescent="0.25">
      <c r="B208" t="s">
        <v>1456</v>
      </c>
      <c r="C208" t="s">
        <v>17</v>
      </c>
      <c r="D208">
        <v>1000</v>
      </c>
      <c r="E208">
        <v>10000</v>
      </c>
      <c r="F208">
        <v>100</v>
      </c>
      <c r="G208" t="s">
        <v>106</v>
      </c>
      <c r="H208" t="s">
        <v>105</v>
      </c>
      <c r="L208">
        <v>57735</v>
      </c>
      <c r="M208">
        <v>4.5030999999999999E-4</v>
      </c>
      <c r="N208">
        <v>57735</v>
      </c>
      <c r="O208">
        <v>4.4464E-4</v>
      </c>
    </row>
    <row r="209" spans="2:15" x14ac:dyDescent="0.25">
      <c r="B209" t="s">
        <v>1457</v>
      </c>
      <c r="C209" t="s">
        <v>17</v>
      </c>
      <c r="D209">
        <v>1000</v>
      </c>
      <c r="E209">
        <v>10000</v>
      </c>
      <c r="F209">
        <v>1000</v>
      </c>
      <c r="G209" t="s">
        <v>106</v>
      </c>
      <c r="H209" t="s">
        <v>105</v>
      </c>
      <c r="L209">
        <v>577360</v>
      </c>
      <c r="M209">
        <v>4.6736000000000001E-5</v>
      </c>
      <c r="N209">
        <v>577350</v>
      </c>
      <c r="O209">
        <v>4.4465000000000002E-5</v>
      </c>
    </row>
    <row r="210" spans="2:15" x14ac:dyDescent="0.25">
      <c r="B210" t="s">
        <v>1458</v>
      </c>
      <c r="C210" t="s">
        <v>17</v>
      </c>
      <c r="D210">
        <v>10000</v>
      </c>
      <c r="E210">
        <v>100000</v>
      </c>
      <c r="F210">
        <v>0.1</v>
      </c>
      <c r="G210" t="s">
        <v>106</v>
      </c>
      <c r="H210" t="s">
        <v>106</v>
      </c>
      <c r="L210">
        <v>1.2</v>
      </c>
      <c r="M210">
        <v>5.8E-4</v>
      </c>
      <c r="N210">
        <v>1.1491</v>
      </c>
      <c r="O210">
        <v>5.780300000000001E-4</v>
      </c>
    </row>
    <row r="211" spans="2:15" x14ac:dyDescent="0.25">
      <c r="B211" t="s">
        <v>1459</v>
      </c>
      <c r="C211" t="s">
        <v>17</v>
      </c>
      <c r="D211">
        <v>10000</v>
      </c>
      <c r="E211">
        <v>100000</v>
      </c>
      <c r="F211">
        <v>1</v>
      </c>
      <c r="G211" t="s">
        <v>106</v>
      </c>
      <c r="H211" t="s">
        <v>106</v>
      </c>
      <c r="L211">
        <v>1.2</v>
      </c>
      <c r="M211">
        <v>5.8E-4</v>
      </c>
      <c r="N211">
        <v>1.1755</v>
      </c>
      <c r="O211">
        <v>5.7779000000000001E-4</v>
      </c>
    </row>
    <row r="212" spans="2:15" x14ac:dyDescent="0.25">
      <c r="B212" t="s">
        <v>1460</v>
      </c>
      <c r="C212" t="s">
        <v>17</v>
      </c>
      <c r="D212">
        <v>10000</v>
      </c>
      <c r="E212">
        <v>100000</v>
      </c>
      <c r="F212">
        <v>10</v>
      </c>
      <c r="G212" t="s">
        <v>106</v>
      </c>
      <c r="H212" t="s">
        <v>106</v>
      </c>
      <c r="L212">
        <v>3.4427000000000003</v>
      </c>
      <c r="M212">
        <v>5.579300000000001E-4</v>
      </c>
      <c r="N212">
        <v>3.4399000000000002</v>
      </c>
      <c r="O212">
        <v>5.5794000000000004E-4</v>
      </c>
    </row>
    <row r="213" spans="2:15" x14ac:dyDescent="0.25">
      <c r="B213" t="s">
        <v>1461</v>
      </c>
      <c r="C213" t="s">
        <v>17</v>
      </c>
      <c r="D213">
        <v>10000</v>
      </c>
      <c r="E213">
        <v>100000</v>
      </c>
      <c r="F213">
        <v>100</v>
      </c>
      <c r="G213" t="s">
        <v>106</v>
      </c>
      <c r="H213" t="s">
        <v>106</v>
      </c>
      <c r="L213">
        <v>55.443999999999996</v>
      </c>
      <c r="M213">
        <v>2.7077000000000004E-4</v>
      </c>
      <c r="N213">
        <v>55.442999999999998</v>
      </c>
      <c r="O213">
        <v>2.7072000000000001E-4</v>
      </c>
    </row>
    <row r="214" spans="2:15" x14ac:dyDescent="0.25">
      <c r="B214" t="s">
        <v>1462</v>
      </c>
      <c r="C214" t="s">
        <v>17</v>
      </c>
      <c r="D214">
        <v>10000</v>
      </c>
      <c r="E214">
        <v>100000</v>
      </c>
      <c r="F214">
        <v>10000</v>
      </c>
      <c r="G214" t="s">
        <v>106</v>
      </c>
      <c r="H214" t="s">
        <v>106</v>
      </c>
      <c r="L214">
        <v>5773.5</v>
      </c>
      <c r="M214">
        <v>3.3092E-6</v>
      </c>
      <c r="N214">
        <v>5773.5</v>
      </c>
      <c r="O214">
        <v>3.2978E-6</v>
      </c>
    </row>
    <row r="215" spans="2:15" x14ac:dyDescent="0.25">
      <c r="B215" t="s">
        <v>1463</v>
      </c>
      <c r="C215" t="s">
        <v>17</v>
      </c>
      <c r="D215">
        <v>10000</v>
      </c>
      <c r="E215">
        <v>100000</v>
      </c>
      <c r="F215">
        <v>100000</v>
      </c>
      <c r="G215" t="s">
        <v>106</v>
      </c>
      <c r="H215" t="s">
        <v>106</v>
      </c>
      <c r="L215">
        <v>57736</v>
      </c>
      <c r="M215">
        <v>3.3093000000000001E-7</v>
      </c>
      <c r="N215">
        <v>57735</v>
      </c>
      <c r="O215">
        <v>3.2978999999999999E-7</v>
      </c>
    </row>
    <row r="216" spans="2:15" x14ac:dyDescent="0.25">
      <c r="B216" t="s">
        <v>1464</v>
      </c>
      <c r="C216" t="s">
        <v>17</v>
      </c>
      <c r="D216">
        <v>100000</v>
      </c>
      <c r="E216">
        <v>1000000</v>
      </c>
      <c r="F216">
        <v>1</v>
      </c>
      <c r="G216" t="s">
        <v>106</v>
      </c>
      <c r="H216" t="s">
        <v>106</v>
      </c>
      <c r="L216">
        <v>12</v>
      </c>
      <c r="M216">
        <v>5.7999999999999996E-3</v>
      </c>
      <c r="N216">
        <v>11.202999999999999</v>
      </c>
      <c r="O216">
        <v>5.7771999999999997E-3</v>
      </c>
    </row>
    <row r="217" spans="2:15" x14ac:dyDescent="0.25">
      <c r="B217" t="s">
        <v>1465</v>
      </c>
      <c r="C217" t="s">
        <v>17</v>
      </c>
      <c r="D217">
        <v>100000</v>
      </c>
      <c r="E217">
        <v>1000000</v>
      </c>
      <c r="F217">
        <v>10</v>
      </c>
      <c r="G217" t="s">
        <v>106</v>
      </c>
      <c r="H217" t="s">
        <v>106</v>
      </c>
      <c r="L217">
        <v>12</v>
      </c>
      <c r="M217">
        <v>5.7999999999999996E-3</v>
      </c>
      <c r="N217">
        <v>11.203999999999999</v>
      </c>
      <c r="O217">
        <v>5.7771999999999997E-3</v>
      </c>
    </row>
    <row r="218" spans="2:15" x14ac:dyDescent="0.25">
      <c r="B218" t="s">
        <v>1466</v>
      </c>
      <c r="C218" t="s">
        <v>17</v>
      </c>
      <c r="D218">
        <v>100000</v>
      </c>
      <c r="E218">
        <v>1000000</v>
      </c>
      <c r="F218">
        <v>100</v>
      </c>
      <c r="G218" t="s">
        <v>106</v>
      </c>
      <c r="H218" t="s">
        <v>106</v>
      </c>
      <c r="L218">
        <v>12</v>
      </c>
      <c r="M218">
        <v>5.7999999999999996E-3</v>
      </c>
      <c r="N218">
        <v>11.212</v>
      </c>
      <c r="O218">
        <v>5.5471000000000001E-3</v>
      </c>
    </row>
    <row r="219" spans="2:15" x14ac:dyDescent="0.25">
      <c r="B219" t="s">
        <v>1467</v>
      </c>
      <c r="C219" t="s">
        <v>17</v>
      </c>
      <c r="D219">
        <v>100000</v>
      </c>
      <c r="E219">
        <v>1000000</v>
      </c>
      <c r="F219">
        <v>10000</v>
      </c>
      <c r="G219" t="s">
        <v>106</v>
      </c>
      <c r="H219" t="s">
        <v>106</v>
      </c>
      <c r="L219">
        <v>270.03999999999996</v>
      </c>
      <c r="M219">
        <v>5.5471000000000001E-3</v>
      </c>
      <c r="N219">
        <v>270.02999999999997</v>
      </c>
      <c r="O219">
        <v>5.5471000000000001E-3</v>
      </c>
    </row>
    <row r="220" spans="2:15" x14ac:dyDescent="0.25">
      <c r="B220" t="s">
        <v>1468</v>
      </c>
      <c r="C220" t="s">
        <v>17</v>
      </c>
      <c r="D220">
        <v>100000</v>
      </c>
      <c r="E220">
        <v>1000000</v>
      </c>
      <c r="F220">
        <v>100000</v>
      </c>
      <c r="G220" t="s">
        <v>106</v>
      </c>
      <c r="H220" t="s">
        <v>106</v>
      </c>
      <c r="L220">
        <v>5540</v>
      </c>
      <c r="M220">
        <v>2.6356999999999999E-3</v>
      </c>
      <c r="N220">
        <v>5540</v>
      </c>
      <c r="O220">
        <v>2.6356000000000001E-3</v>
      </c>
    </row>
    <row r="221" spans="2:15" x14ac:dyDescent="0.25">
      <c r="B221" t="s">
        <v>1469</v>
      </c>
      <c r="C221" t="s">
        <v>17</v>
      </c>
      <c r="D221">
        <v>100000</v>
      </c>
      <c r="E221">
        <v>1000000</v>
      </c>
      <c r="F221">
        <v>1000000</v>
      </c>
      <c r="G221" t="s">
        <v>106</v>
      </c>
      <c r="H221" t="s">
        <v>106</v>
      </c>
      <c r="L221">
        <v>57707</v>
      </c>
      <c r="M221">
        <v>3.1828E-4</v>
      </c>
      <c r="N221">
        <v>57475</v>
      </c>
      <c r="O221">
        <v>3.1826000000000001E-4</v>
      </c>
    </row>
    <row r="222" spans="2:15" x14ac:dyDescent="0.25">
      <c r="B222" t="s">
        <v>869</v>
      </c>
      <c r="C222" t="s">
        <v>870</v>
      </c>
      <c r="D222">
        <v>0</v>
      </c>
      <c r="E222">
        <v>0.01</v>
      </c>
      <c r="F222">
        <v>1.0000000000000001E-7</v>
      </c>
      <c r="G222" t="s">
        <v>16</v>
      </c>
      <c r="H222" t="s">
        <v>15</v>
      </c>
      <c r="I222">
        <v>1E-3</v>
      </c>
      <c r="J222">
        <v>0.04</v>
      </c>
      <c r="K222" t="s">
        <v>21</v>
      </c>
      <c r="L222">
        <v>3.6</v>
      </c>
      <c r="M222">
        <v>350</v>
      </c>
      <c r="N222">
        <v>3.5004</v>
      </c>
      <c r="O222">
        <v>345.16999999999996</v>
      </c>
    </row>
    <row r="223" spans="2:15" x14ac:dyDescent="0.25">
      <c r="B223" t="s">
        <v>871</v>
      </c>
      <c r="C223" t="s">
        <v>870</v>
      </c>
      <c r="D223">
        <v>0</v>
      </c>
      <c r="E223">
        <v>0.01</v>
      </c>
      <c r="F223">
        <v>9.9999999999999995E-7</v>
      </c>
      <c r="G223" t="s">
        <v>16</v>
      </c>
      <c r="H223" t="s">
        <v>15</v>
      </c>
      <c r="I223">
        <v>1E-3</v>
      </c>
      <c r="J223">
        <v>0.04</v>
      </c>
      <c r="K223" t="s">
        <v>21</v>
      </c>
      <c r="L223">
        <v>3.6</v>
      </c>
      <c r="M223">
        <v>350</v>
      </c>
      <c r="N223">
        <v>3.5471000000000004</v>
      </c>
      <c r="O223">
        <v>342.88</v>
      </c>
    </row>
    <row r="224" spans="2:15" x14ac:dyDescent="0.25">
      <c r="B224" t="s">
        <v>872</v>
      </c>
      <c r="C224" t="s">
        <v>870</v>
      </c>
      <c r="D224">
        <v>0</v>
      </c>
      <c r="E224">
        <v>0.01</v>
      </c>
      <c r="F224">
        <v>1.0000000000000001E-5</v>
      </c>
      <c r="G224" t="s">
        <v>16</v>
      </c>
      <c r="H224" t="s">
        <v>15</v>
      </c>
      <c r="I224">
        <v>1E-3</v>
      </c>
      <c r="J224">
        <v>0.04</v>
      </c>
      <c r="K224" t="s">
        <v>21</v>
      </c>
      <c r="L224">
        <v>6.7477</v>
      </c>
      <c r="M224">
        <v>229.21</v>
      </c>
      <c r="N224">
        <v>6.7465999999999999</v>
      </c>
      <c r="O224">
        <v>229.01</v>
      </c>
    </row>
    <row r="225" spans="2:15" x14ac:dyDescent="0.25">
      <c r="B225" t="s">
        <v>873</v>
      </c>
      <c r="C225" t="s">
        <v>870</v>
      </c>
      <c r="D225">
        <v>0</v>
      </c>
      <c r="E225">
        <v>0.01</v>
      </c>
      <c r="F225">
        <v>1E-4</v>
      </c>
      <c r="G225" t="s">
        <v>16</v>
      </c>
      <c r="H225" t="s">
        <v>15</v>
      </c>
      <c r="I225">
        <v>1E-3</v>
      </c>
      <c r="J225">
        <v>0.04</v>
      </c>
      <c r="K225" t="s">
        <v>21</v>
      </c>
      <c r="L225">
        <v>57.841000000000001</v>
      </c>
      <c r="M225">
        <v>31.346</v>
      </c>
      <c r="N225">
        <v>57.839999999999996</v>
      </c>
      <c r="O225">
        <v>31.206</v>
      </c>
    </row>
    <row r="226" spans="2:15" x14ac:dyDescent="0.25">
      <c r="B226" t="s">
        <v>874</v>
      </c>
      <c r="C226" t="s">
        <v>870</v>
      </c>
      <c r="D226">
        <v>0</v>
      </c>
      <c r="E226">
        <v>0.01</v>
      </c>
      <c r="F226">
        <v>1E-3</v>
      </c>
      <c r="G226" t="s">
        <v>16</v>
      </c>
      <c r="H226" t="s">
        <v>15</v>
      </c>
      <c r="I226">
        <v>1E-3</v>
      </c>
      <c r="J226">
        <v>0.04</v>
      </c>
      <c r="K226" t="s">
        <v>21</v>
      </c>
      <c r="L226">
        <v>577.37</v>
      </c>
      <c r="M226">
        <v>3.1911</v>
      </c>
      <c r="N226">
        <v>577.37</v>
      </c>
      <c r="O226">
        <v>3.1346999999999996</v>
      </c>
    </row>
    <row r="227" spans="2:15" x14ac:dyDescent="0.25">
      <c r="B227" t="s">
        <v>875</v>
      </c>
      <c r="C227" t="s">
        <v>870</v>
      </c>
      <c r="D227">
        <v>0</v>
      </c>
      <c r="E227">
        <v>0.01</v>
      </c>
      <c r="F227">
        <v>0.01</v>
      </c>
      <c r="G227" t="s">
        <v>16</v>
      </c>
      <c r="H227" t="s">
        <v>15</v>
      </c>
      <c r="I227">
        <v>1E-3</v>
      </c>
      <c r="J227">
        <v>0.04</v>
      </c>
      <c r="K227" t="s">
        <v>21</v>
      </c>
      <c r="L227">
        <v>5773.6</v>
      </c>
      <c r="M227">
        <v>0.33605000000000002</v>
      </c>
      <c r="N227">
        <v>5773.6</v>
      </c>
      <c r="O227">
        <v>0.31347999999999998</v>
      </c>
    </row>
    <row r="228" spans="2:15" x14ac:dyDescent="0.25">
      <c r="B228" t="s">
        <v>876</v>
      </c>
      <c r="C228" t="s">
        <v>870</v>
      </c>
      <c r="D228">
        <v>0</v>
      </c>
      <c r="E228">
        <v>0.01</v>
      </c>
      <c r="F228">
        <v>1.0000000000000001E-7</v>
      </c>
      <c r="G228" t="s">
        <v>16</v>
      </c>
      <c r="H228" t="s">
        <v>15</v>
      </c>
      <c r="I228">
        <v>0.04</v>
      </c>
      <c r="J228">
        <v>1</v>
      </c>
      <c r="K228" t="s">
        <v>21</v>
      </c>
      <c r="L228">
        <v>1.4</v>
      </c>
      <c r="M228">
        <v>230</v>
      </c>
      <c r="N228">
        <v>1.3669</v>
      </c>
      <c r="O228">
        <v>226.11999999999998</v>
      </c>
    </row>
    <row r="229" spans="2:15" x14ac:dyDescent="0.25">
      <c r="B229" t="s">
        <v>877</v>
      </c>
      <c r="C229" t="s">
        <v>870</v>
      </c>
      <c r="D229">
        <v>0</v>
      </c>
      <c r="E229">
        <v>0.01</v>
      </c>
      <c r="F229">
        <v>9.9999999999999995E-7</v>
      </c>
      <c r="G229" t="s">
        <v>16</v>
      </c>
      <c r="H229" t="s">
        <v>15</v>
      </c>
      <c r="I229">
        <v>0.04</v>
      </c>
      <c r="J229">
        <v>1</v>
      </c>
      <c r="K229" t="s">
        <v>21</v>
      </c>
      <c r="L229">
        <v>1.4826999999999999</v>
      </c>
      <c r="M229">
        <v>221.73999999999998</v>
      </c>
      <c r="N229">
        <v>1.4817</v>
      </c>
      <c r="O229">
        <v>219.16</v>
      </c>
    </row>
    <row r="230" spans="2:15" x14ac:dyDescent="0.25">
      <c r="B230" t="s">
        <v>878</v>
      </c>
      <c r="C230" t="s">
        <v>870</v>
      </c>
      <c r="D230">
        <v>0</v>
      </c>
      <c r="E230">
        <v>0.01</v>
      </c>
      <c r="F230">
        <v>1.0000000000000001E-5</v>
      </c>
      <c r="G230" t="s">
        <v>16</v>
      </c>
      <c r="H230" t="s">
        <v>15</v>
      </c>
      <c r="I230">
        <v>0.04</v>
      </c>
      <c r="J230">
        <v>1</v>
      </c>
      <c r="K230" t="s">
        <v>21</v>
      </c>
      <c r="L230">
        <v>5.9303999999999997</v>
      </c>
      <c r="M230">
        <v>89.220999999999989</v>
      </c>
      <c r="N230">
        <v>5.9291999999999998</v>
      </c>
      <c r="O230">
        <v>88.939000000000007</v>
      </c>
    </row>
    <row r="231" spans="2:15" x14ac:dyDescent="0.25">
      <c r="B231" t="s">
        <v>879</v>
      </c>
      <c r="C231" t="s">
        <v>870</v>
      </c>
      <c r="D231">
        <v>0</v>
      </c>
      <c r="E231">
        <v>0.01</v>
      </c>
      <c r="F231">
        <v>1E-4</v>
      </c>
      <c r="G231" t="s">
        <v>16</v>
      </c>
      <c r="H231" t="s">
        <v>15</v>
      </c>
      <c r="I231">
        <v>0.04</v>
      </c>
      <c r="J231">
        <v>1</v>
      </c>
      <c r="K231" t="s">
        <v>21</v>
      </c>
      <c r="L231">
        <v>57.751999999999995</v>
      </c>
      <c r="M231">
        <v>9.9552000000000014</v>
      </c>
      <c r="N231">
        <v>57.750999999999998</v>
      </c>
      <c r="O231">
        <v>9.8145000000000007</v>
      </c>
    </row>
    <row r="232" spans="2:15" x14ac:dyDescent="0.25">
      <c r="B232" t="s">
        <v>880</v>
      </c>
      <c r="C232" t="s">
        <v>870</v>
      </c>
      <c r="D232">
        <v>0</v>
      </c>
      <c r="E232">
        <v>0.01</v>
      </c>
      <c r="F232">
        <v>1E-3</v>
      </c>
      <c r="G232" t="s">
        <v>16</v>
      </c>
      <c r="H232" t="s">
        <v>15</v>
      </c>
      <c r="I232">
        <v>0.04</v>
      </c>
      <c r="J232">
        <v>1</v>
      </c>
      <c r="K232" t="s">
        <v>21</v>
      </c>
      <c r="L232">
        <v>577.36</v>
      </c>
      <c r="M232">
        <v>1.0389999999999999</v>
      </c>
      <c r="N232">
        <v>577.36</v>
      </c>
      <c r="O232">
        <v>0.98255000000000003</v>
      </c>
    </row>
    <row r="233" spans="2:15" x14ac:dyDescent="0.25">
      <c r="B233" t="s">
        <v>881</v>
      </c>
      <c r="C233" t="s">
        <v>870</v>
      </c>
      <c r="D233">
        <v>0</v>
      </c>
      <c r="E233">
        <v>0.01</v>
      </c>
      <c r="F233">
        <v>0.01</v>
      </c>
      <c r="G233" t="s">
        <v>16</v>
      </c>
      <c r="H233" t="s">
        <v>15</v>
      </c>
      <c r="I233">
        <v>0.04</v>
      </c>
      <c r="J233">
        <v>1</v>
      </c>
      <c r="K233" t="s">
        <v>21</v>
      </c>
      <c r="L233">
        <v>5773.6</v>
      </c>
      <c r="M233">
        <v>0.12082999999999999</v>
      </c>
      <c r="N233">
        <v>5773.6</v>
      </c>
      <c r="O233">
        <v>9.8255999999999996E-2</v>
      </c>
    </row>
    <row r="234" spans="2:15" x14ac:dyDescent="0.25">
      <c r="B234" t="s">
        <v>882</v>
      </c>
      <c r="C234" t="s">
        <v>870</v>
      </c>
      <c r="D234">
        <v>0</v>
      </c>
      <c r="E234">
        <v>0.01</v>
      </c>
      <c r="F234">
        <v>1.0000000000000001E-7</v>
      </c>
      <c r="G234" t="s">
        <v>16</v>
      </c>
      <c r="H234" t="s">
        <v>15</v>
      </c>
      <c r="I234">
        <v>1</v>
      </c>
      <c r="J234">
        <v>20</v>
      </c>
      <c r="K234" t="s">
        <v>21</v>
      </c>
      <c r="L234">
        <v>1.6</v>
      </c>
      <c r="M234">
        <v>330</v>
      </c>
      <c r="N234">
        <v>1.5445</v>
      </c>
      <c r="O234">
        <v>331.03</v>
      </c>
    </row>
    <row r="235" spans="2:15" x14ac:dyDescent="0.25">
      <c r="B235" t="s">
        <v>883</v>
      </c>
      <c r="C235" t="s">
        <v>870</v>
      </c>
      <c r="D235">
        <v>0</v>
      </c>
      <c r="E235">
        <v>0.01</v>
      </c>
      <c r="F235">
        <v>9.9999999999999995E-7</v>
      </c>
      <c r="G235" t="s">
        <v>16</v>
      </c>
      <c r="H235" t="s">
        <v>15</v>
      </c>
      <c r="I235">
        <v>1</v>
      </c>
      <c r="J235">
        <v>20</v>
      </c>
      <c r="K235" t="s">
        <v>21</v>
      </c>
      <c r="L235">
        <v>1.6476</v>
      </c>
      <c r="M235">
        <v>325.25</v>
      </c>
      <c r="N235">
        <v>1.6466000000000001</v>
      </c>
      <c r="O235">
        <v>324.22000000000003</v>
      </c>
    </row>
    <row r="236" spans="2:15" x14ac:dyDescent="0.25">
      <c r="B236" t="s">
        <v>884</v>
      </c>
      <c r="C236" t="s">
        <v>870</v>
      </c>
      <c r="D236">
        <v>0</v>
      </c>
      <c r="E236">
        <v>0.01</v>
      </c>
      <c r="F236">
        <v>1.0000000000000001E-5</v>
      </c>
      <c r="G236" t="s">
        <v>16</v>
      </c>
      <c r="H236" t="s">
        <v>15</v>
      </c>
      <c r="I236">
        <v>1</v>
      </c>
      <c r="J236">
        <v>20</v>
      </c>
      <c r="K236" t="s">
        <v>21</v>
      </c>
      <c r="L236">
        <v>5.9703999999999997</v>
      </c>
      <c r="M236">
        <v>157.65</v>
      </c>
      <c r="N236">
        <v>5.9691999999999998</v>
      </c>
      <c r="O236">
        <v>157.4</v>
      </c>
    </row>
    <row r="237" spans="2:15" x14ac:dyDescent="0.25">
      <c r="B237" t="s">
        <v>885</v>
      </c>
      <c r="C237" t="s">
        <v>870</v>
      </c>
      <c r="D237">
        <v>0</v>
      </c>
      <c r="E237">
        <v>0.01</v>
      </c>
      <c r="F237">
        <v>1E-4</v>
      </c>
      <c r="G237" t="s">
        <v>16</v>
      </c>
      <c r="H237" t="s">
        <v>15</v>
      </c>
      <c r="I237">
        <v>1</v>
      </c>
      <c r="J237">
        <v>20</v>
      </c>
      <c r="K237" t="s">
        <v>21</v>
      </c>
      <c r="L237">
        <v>57.756</v>
      </c>
      <c r="M237">
        <v>18.544999999999998</v>
      </c>
      <c r="N237">
        <v>57.754999999999995</v>
      </c>
      <c r="O237">
        <v>18.405000000000001</v>
      </c>
    </row>
    <row r="238" spans="2:15" x14ac:dyDescent="0.25">
      <c r="B238" t="s">
        <v>886</v>
      </c>
      <c r="C238" t="s">
        <v>870</v>
      </c>
      <c r="D238">
        <v>0</v>
      </c>
      <c r="E238">
        <v>0.01</v>
      </c>
      <c r="F238">
        <v>1E-3</v>
      </c>
      <c r="G238" t="s">
        <v>16</v>
      </c>
      <c r="H238" t="s">
        <v>15</v>
      </c>
      <c r="I238">
        <v>1</v>
      </c>
      <c r="J238">
        <v>20</v>
      </c>
      <c r="K238" t="s">
        <v>21</v>
      </c>
      <c r="L238">
        <v>577.36</v>
      </c>
      <c r="M238">
        <v>1.9004000000000001</v>
      </c>
      <c r="N238">
        <v>577.36</v>
      </c>
      <c r="O238">
        <v>1.8439999999999999</v>
      </c>
    </row>
    <row r="239" spans="2:15" x14ac:dyDescent="0.25">
      <c r="B239" t="s">
        <v>887</v>
      </c>
      <c r="C239" t="s">
        <v>870</v>
      </c>
      <c r="D239">
        <v>0</v>
      </c>
      <c r="E239">
        <v>0.01</v>
      </c>
      <c r="F239">
        <v>0.01</v>
      </c>
      <c r="G239" t="s">
        <v>16</v>
      </c>
      <c r="H239" t="s">
        <v>15</v>
      </c>
      <c r="I239">
        <v>1</v>
      </c>
      <c r="J239">
        <v>20</v>
      </c>
      <c r="K239" t="s">
        <v>21</v>
      </c>
      <c r="L239">
        <v>5773.6</v>
      </c>
      <c r="M239">
        <v>0.20698</v>
      </c>
      <c r="N239">
        <v>5773.6</v>
      </c>
      <c r="O239">
        <v>0.18441000000000002</v>
      </c>
    </row>
    <row r="240" spans="2:15" x14ac:dyDescent="0.25">
      <c r="B240" t="s">
        <v>888</v>
      </c>
      <c r="C240" t="s">
        <v>870</v>
      </c>
      <c r="D240">
        <v>0</v>
      </c>
      <c r="E240">
        <v>0.01</v>
      </c>
      <c r="F240">
        <v>1.0000000000000001E-7</v>
      </c>
      <c r="G240" t="s">
        <v>16</v>
      </c>
      <c r="H240" t="s">
        <v>15</v>
      </c>
      <c r="I240">
        <v>20</v>
      </c>
      <c r="J240">
        <v>50</v>
      </c>
      <c r="K240" t="s">
        <v>21</v>
      </c>
      <c r="L240">
        <v>1.9</v>
      </c>
      <c r="M240">
        <v>1100</v>
      </c>
      <c r="N240">
        <v>1.5841000000000001</v>
      </c>
      <c r="O240">
        <v>1129.8</v>
      </c>
    </row>
    <row r="241" spans="2:15" x14ac:dyDescent="0.25">
      <c r="B241" t="s">
        <v>889</v>
      </c>
      <c r="C241" t="s">
        <v>870</v>
      </c>
      <c r="D241">
        <v>0</v>
      </c>
      <c r="E241">
        <v>0.01</v>
      </c>
      <c r="F241">
        <v>9.9999999999999995E-7</v>
      </c>
      <c r="G241" t="s">
        <v>16</v>
      </c>
      <c r="H241" t="s">
        <v>15</v>
      </c>
      <c r="I241">
        <v>20</v>
      </c>
      <c r="J241">
        <v>50</v>
      </c>
      <c r="K241" t="s">
        <v>21</v>
      </c>
      <c r="L241">
        <v>1.9</v>
      </c>
      <c r="M241">
        <v>1100</v>
      </c>
      <c r="N241">
        <v>1.6792</v>
      </c>
      <c r="O241">
        <v>1121.5999999999999</v>
      </c>
    </row>
    <row r="242" spans="2:15" x14ac:dyDescent="0.25">
      <c r="B242" t="s">
        <v>890</v>
      </c>
      <c r="C242" t="s">
        <v>870</v>
      </c>
      <c r="D242">
        <v>0</v>
      </c>
      <c r="E242">
        <v>0.01</v>
      </c>
      <c r="F242">
        <v>1.0000000000000001E-5</v>
      </c>
      <c r="G242" t="s">
        <v>16</v>
      </c>
      <c r="H242" t="s">
        <v>15</v>
      </c>
      <c r="I242">
        <v>20</v>
      </c>
      <c r="J242">
        <v>50</v>
      </c>
      <c r="K242" t="s">
        <v>21</v>
      </c>
      <c r="L242">
        <v>5.9387999999999996</v>
      </c>
      <c r="M242">
        <v>818.09</v>
      </c>
      <c r="N242">
        <v>5.9356</v>
      </c>
      <c r="O242">
        <v>818.11</v>
      </c>
    </row>
    <row r="243" spans="2:15" x14ac:dyDescent="0.25">
      <c r="B243" t="s">
        <v>891</v>
      </c>
      <c r="C243" t="s">
        <v>870</v>
      </c>
      <c r="D243">
        <v>0</v>
      </c>
      <c r="E243">
        <v>0.01</v>
      </c>
      <c r="F243">
        <v>1E-4</v>
      </c>
      <c r="G243" t="s">
        <v>16</v>
      </c>
      <c r="H243" t="s">
        <v>15</v>
      </c>
      <c r="I243">
        <v>20</v>
      </c>
      <c r="J243">
        <v>50</v>
      </c>
      <c r="K243" t="s">
        <v>21</v>
      </c>
      <c r="L243">
        <v>57.747999999999998</v>
      </c>
      <c r="M243">
        <v>141.04</v>
      </c>
      <c r="N243">
        <v>57.745999999999995</v>
      </c>
      <c r="O243">
        <v>140.88999999999999</v>
      </c>
    </row>
    <row r="244" spans="2:15" x14ac:dyDescent="0.25">
      <c r="B244" t="s">
        <v>892</v>
      </c>
      <c r="C244" t="s">
        <v>870</v>
      </c>
      <c r="D244">
        <v>0</v>
      </c>
      <c r="E244">
        <v>0.01</v>
      </c>
      <c r="F244">
        <v>1E-3</v>
      </c>
      <c r="G244" t="s">
        <v>16</v>
      </c>
      <c r="H244" t="s">
        <v>15</v>
      </c>
      <c r="I244">
        <v>20</v>
      </c>
      <c r="J244">
        <v>50</v>
      </c>
      <c r="K244" t="s">
        <v>21</v>
      </c>
      <c r="L244">
        <v>577.36</v>
      </c>
      <c r="M244">
        <v>14.328000000000001</v>
      </c>
      <c r="N244">
        <v>577.36</v>
      </c>
      <c r="O244">
        <v>14.263</v>
      </c>
    </row>
    <row r="245" spans="2:15" x14ac:dyDescent="0.25">
      <c r="B245" t="s">
        <v>893</v>
      </c>
      <c r="C245" t="s">
        <v>870</v>
      </c>
      <c r="D245">
        <v>0</v>
      </c>
      <c r="E245">
        <v>0.01</v>
      </c>
      <c r="F245">
        <v>0.01</v>
      </c>
      <c r="G245" t="s">
        <v>16</v>
      </c>
      <c r="H245" t="s">
        <v>15</v>
      </c>
      <c r="I245">
        <v>20</v>
      </c>
      <c r="J245">
        <v>50</v>
      </c>
      <c r="K245" t="s">
        <v>21</v>
      </c>
      <c r="L245">
        <v>5773.6</v>
      </c>
      <c r="M245">
        <v>1.4523999999999999</v>
      </c>
      <c r="N245">
        <v>5773.6</v>
      </c>
      <c r="O245">
        <v>1.4265000000000001</v>
      </c>
    </row>
    <row r="246" spans="2:15" x14ac:dyDescent="0.25">
      <c r="B246" t="s">
        <v>894</v>
      </c>
      <c r="C246" t="s">
        <v>870</v>
      </c>
      <c r="D246">
        <v>0</v>
      </c>
      <c r="E246">
        <v>0.01</v>
      </c>
      <c r="F246">
        <v>1.0000000000000001E-7</v>
      </c>
      <c r="G246" t="s">
        <v>16</v>
      </c>
      <c r="H246" t="s">
        <v>15</v>
      </c>
      <c r="I246">
        <v>50</v>
      </c>
      <c r="J246">
        <v>100</v>
      </c>
      <c r="K246" t="s">
        <v>21</v>
      </c>
      <c r="L246">
        <v>2.1</v>
      </c>
      <c r="M246">
        <v>5700</v>
      </c>
      <c r="N246">
        <v>1.6</v>
      </c>
      <c r="O246">
        <v>5742.9</v>
      </c>
    </row>
    <row r="247" spans="2:15" x14ac:dyDescent="0.25">
      <c r="B247" t="s">
        <v>895</v>
      </c>
      <c r="C247" t="s">
        <v>870</v>
      </c>
      <c r="D247">
        <v>0</v>
      </c>
      <c r="E247">
        <v>0.01</v>
      </c>
      <c r="F247">
        <v>9.9999999999999995E-7</v>
      </c>
      <c r="G247" t="s">
        <v>16</v>
      </c>
      <c r="H247" t="s">
        <v>15</v>
      </c>
      <c r="I247">
        <v>50</v>
      </c>
      <c r="J247">
        <v>100</v>
      </c>
      <c r="K247" t="s">
        <v>21</v>
      </c>
      <c r="L247">
        <v>2.1</v>
      </c>
      <c r="M247">
        <v>5700</v>
      </c>
      <c r="N247">
        <v>1.6756</v>
      </c>
      <c r="O247">
        <v>5735.5999999999995</v>
      </c>
    </row>
    <row r="248" spans="2:15" x14ac:dyDescent="0.25">
      <c r="B248" t="s">
        <v>896</v>
      </c>
      <c r="C248" t="s">
        <v>870</v>
      </c>
      <c r="D248">
        <v>0</v>
      </c>
      <c r="E248">
        <v>0.01</v>
      </c>
      <c r="F248">
        <v>1.0000000000000001E-5</v>
      </c>
      <c r="G248" t="s">
        <v>16</v>
      </c>
      <c r="H248" t="s">
        <v>15</v>
      </c>
      <c r="I248">
        <v>50</v>
      </c>
      <c r="J248">
        <v>100</v>
      </c>
      <c r="K248" t="s">
        <v>21</v>
      </c>
      <c r="L248">
        <v>5.6392999999999995</v>
      </c>
      <c r="M248">
        <v>5367.4</v>
      </c>
      <c r="N248">
        <v>5.6324999999999994</v>
      </c>
      <c r="O248">
        <v>5367.8</v>
      </c>
    </row>
    <row r="249" spans="2:15" x14ac:dyDescent="0.25">
      <c r="B249" t="s">
        <v>897</v>
      </c>
      <c r="C249" t="s">
        <v>870</v>
      </c>
      <c r="D249">
        <v>0</v>
      </c>
      <c r="E249">
        <v>0.01</v>
      </c>
      <c r="F249">
        <v>1E-4</v>
      </c>
      <c r="G249" t="s">
        <v>16</v>
      </c>
      <c r="H249" t="s">
        <v>15</v>
      </c>
      <c r="I249">
        <v>50</v>
      </c>
      <c r="J249">
        <v>100</v>
      </c>
      <c r="K249" t="s">
        <v>21</v>
      </c>
      <c r="L249">
        <v>57.528999999999996</v>
      </c>
      <c r="M249">
        <v>2504.9</v>
      </c>
      <c r="N249">
        <v>57.525999999999996</v>
      </c>
      <c r="O249">
        <v>2504.4</v>
      </c>
    </row>
    <row r="250" spans="2:15" x14ac:dyDescent="0.25">
      <c r="B250" t="s">
        <v>898</v>
      </c>
      <c r="C250" t="s">
        <v>870</v>
      </c>
      <c r="D250">
        <v>0</v>
      </c>
      <c r="E250">
        <v>0.01</v>
      </c>
      <c r="F250">
        <v>1E-3</v>
      </c>
      <c r="G250" t="s">
        <v>16</v>
      </c>
      <c r="H250" t="s">
        <v>15</v>
      </c>
      <c r="I250">
        <v>50</v>
      </c>
      <c r="J250">
        <v>100</v>
      </c>
      <c r="K250" t="s">
        <v>21</v>
      </c>
      <c r="L250">
        <v>577.33000000000004</v>
      </c>
      <c r="M250">
        <v>303.94</v>
      </c>
      <c r="N250">
        <v>577.33000000000004</v>
      </c>
      <c r="O250">
        <v>303.59999999999997</v>
      </c>
    </row>
    <row r="251" spans="2:15" x14ac:dyDescent="0.25">
      <c r="B251" t="s">
        <v>899</v>
      </c>
      <c r="C251" t="s">
        <v>870</v>
      </c>
      <c r="D251">
        <v>0</v>
      </c>
      <c r="E251">
        <v>0.01</v>
      </c>
      <c r="F251">
        <v>0.01</v>
      </c>
      <c r="G251" t="s">
        <v>16</v>
      </c>
      <c r="H251" t="s">
        <v>15</v>
      </c>
      <c r="I251">
        <v>50</v>
      </c>
      <c r="J251">
        <v>100</v>
      </c>
      <c r="K251" t="s">
        <v>21</v>
      </c>
      <c r="L251">
        <v>5773.6</v>
      </c>
      <c r="M251">
        <v>30.576000000000001</v>
      </c>
      <c r="N251">
        <v>5773.5</v>
      </c>
      <c r="O251">
        <v>30.437999999999999</v>
      </c>
    </row>
    <row r="252" spans="2:15" x14ac:dyDescent="0.25">
      <c r="B252" t="s">
        <v>900</v>
      </c>
      <c r="C252" t="s">
        <v>870</v>
      </c>
      <c r="D252">
        <v>0</v>
      </c>
      <c r="E252">
        <v>0.01</v>
      </c>
      <c r="F252">
        <v>1.0000000000000001E-7</v>
      </c>
      <c r="G252" t="s">
        <v>16</v>
      </c>
      <c r="H252" t="s">
        <v>15</v>
      </c>
      <c r="I252">
        <v>100</v>
      </c>
      <c r="J252">
        <v>300</v>
      </c>
      <c r="K252" t="s">
        <v>21</v>
      </c>
      <c r="L252">
        <v>4.2</v>
      </c>
      <c r="M252">
        <v>46000</v>
      </c>
      <c r="N252">
        <v>2.5802</v>
      </c>
      <c r="O252">
        <v>46162</v>
      </c>
    </row>
    <row r="253" spans="2:15" x14ac:dyDescent="0.25">
      <c r="B253" t="s">
        <v>901</v>
      </c>
      <c r="C253" t="s">
        <v>870</v>
      </c>
      <c r="D253">
        <v>0</v>
      </c>
      <c r="E253">
        <v>0.01</v>
      </c>
      <c r="F253">
        <v>9.9999999999999995E-7</v>
      </c>
      <c r="G253" t="s">
        <v>16</v>
      </c>
      <c r="H253" t="s">
        <v>15</v>
      </c>
      <c r="I253">
        <v>100</v>
      </c>
      <c r="J253">
        <v>300</v>
      </c>
      <c r="K253" t="s">
        <v>21</v>
      </c>
      <c r="L253">
        <v>4.2</v>
      </c>
      <c r="M253">
        <v>46000</v>
      </c>
      <c r="N253">
        <v>2.6033000000000004</v>
      </c>
      <c r="O253">
        <v>46160</v>
      </c>
    </row>
    <row r="254" spans="2:15" x14ac:dyDescent="0.25">
      <c r="B254" t="s">
        <v>902</v>
      </c>
      <c r="C254" t="s">
        <v>870</v>
      </c>
      <c r="D254">
        <v>0</v>
      </c>
      <c r="E254">
        <v>0.01</v>
      </c>
      <c r="F254">
        <v>1.0000000000000001E-5</v>
      </c>
      <c r="G254" t="s">
        <v>16</v>
      </c>
      <c r="H254" t="s">
        <v>15</v>
      </c>
      <c r="I254">
        <v>100</v>
      </c>
      <c r="J254">
        <v>300</v>
      </c>
      <c r="K254" t="s">
        <v>21</v>
      </c>
      <c r="L254">
        <v>4.6479999999999997</v>
      </c>
      <c r="M254">
        <v>45959</v>
      </c>
      <c r="N254">
        <v>4.6345999999999998</v>
      </c>
      <c r="O254">
        <v>45960</v>
      </c>
    </row>
    <row r="255" spans="2:15" x14ac:dyDescent="0.25">
      <c r="B255" t="s">
        <v>903</v>
      </c>
      <c r="C255" t="s">
        <v>870</v>
      </c>
      <c r="D255">
        <v>0</v>
      </c>
      <c r="E255">
        <v>0.01</v>
      </c>
      <c r="F255">
        <v>1E-4</v>
      </c>
      <c r="G255" t="s">
        <v>16</v>
      </c>
      <c r="H255" t="s">
        <v>15</v>
      </c>
      <c r="I255">
        <v>100</v>
      </c>
      <c r="J255">
        <v>300</v>
      </c>
      <c r="K255" t="s">
        <v>21</v>
      </c>
      <c r="L255">
        <v>54.055999999999997</v>
      </c>
      <c r="M255">
        <v>41373</v>
      </c>
      <c r="N255">
        <v>54.045999999999999</v>
      </c>
      <c r="O255">
        <v>41373</v>
      </c>
    </row>
    <row r="256" spans="2:15" x14ac:dyDescent="0.25">
      <c r="B256" t="s">
        <v>904</v>
      </c>
      <c r="C256" t="s">
        <v>870</v>
      </c>
      <c r="D256">
        <v>0</v>
      </c>
      <c r="E256">
        <v>0.01</v>
      </c>
      <c r="F256">
        <v>1E-3</v>
      </c>
      <c r="G256" t="s">
        <v>16</v>
      </c>
      <c r="H256" t="s">
        <v>15</v>
      </c>
      <c r="I256">
        <v>100</v>
      </c>
      <c r="J256">
        <v>300</v>
      </c>
      <c r="K256" t="s">
        <v>21</v>
      </c>
      <c r="L256">
        <v>575.75</v>
      </c>
      <c r="M256">
        <v>16509</v>
      </c>
      <c r="N256">
        <v>575.75</v>
      </c>
      <c r="O256">
        <v>16508</v>
      </c>
    </row>
    <row r="257" spans="2:15" x14ac:dyDescent="0.25">
      <c r="B257" t="s">
        <v>905</v>
      </c>
      <c r="C257" t="s">
        <v>870</v>
      </c>
      <c r="D257">
        <v>0</v>
      </c>
      <c r="E257">
        <v>0.01</v>
      </c>
      <c r="F257">
        <v>0.01</v>
      </c>
      <c r="G257" t="s">
        <v>16</v>
      </c>
      <c r="H257" t="s">
        <v>15</v>
      </c>
      <c r="I257">
        <v>100</v>
      </c>
      <c r="J257">
        <v>300</v>
      </c>
      <c r="K257" t="s">
        <v>21</v>
      </c>
      <c r="L257">
        <v>5773.4000000000005</v>
      </c>
      <c r="M257">
        <v>1882</v>
      </c>
      <c r="N257">
        <v>5771.9000000000005</v>
      </c>
      <c r="O257">
        <v>1881.5</v>
      </c>
    </row>
    <row r="258" spans="2:15" x14ac:dyDescent="0.25">
      <c r="B258" t="s">
        <v>906</v>
      </c>
      <c r="C258" t="s">
        <v>870</v>
      </c>
      <c r="D258">
        <v>0</v>
      </c>
      <c r="E258">
        <v>0.01</v>
      </c>
      <c r="F258">
        <v>1.0000000000000001E-7</v>
      </c>
      <c r="G258" t="s">
        <v>16</v>
      </c>
      <c r="H258" t="s">
        <v>15</v>
      </c>
      <c r="I258">
        <v>300</v>
      </c>
      <c r="J258">
        <v>1000</v>
      </c>
      <c r="K258" t="s">
        <v>21</v>
      </c>
      <c r="L258">
        <v>7.8</v>
      </c>
      <c r="M258">
        <v>46000</v>
      </c>
      <c r="N258">
        <v>5.9622999999999999</v>
      </c>
      <c r="O258">
        <v>46174</v>
      </c>
    </row>
    <row r="259" spans="2:15" x14ac:dyDescent="0.25">
      <c r="B259" t="s">
        <v>907</v>
      </c>
      <c r="C259" t="s">
        <v>870</v>
      </c>
      <c r="D259">
        <v>0</v>
      </c>
      <c r="E259">
        <v>0.01</v>
      </c>
      <c r="F259">
        <v>9.9999999999999995E-7</v>
      </c>
      <c r="G259" t="s">
        <v>16</v>
      </c>
      <c r="H259" t="s">
        <v>15</v>
      </c>
      <c r="I259">
        <v>300</v>
      </c>
      <c r="J259">
        <v>1000</v>
      </c>
      <c r="K259" t="s">
        <v>21</v>
      </c>
      <c r="L259">
        <v>7.8</v>
      </c>
      <c r="M259">
        <v>46000</v>
      </c>
      <c r="N259">
        <v>5.9767000000000001</v>
      </c>
      <c r="O259">
        <v>46173</v>
      </c>
    </row>
    <row r="260" spans="2:15" x14ac:dyDescent="0.25">
      <c r="B260" t="s">
        <v>908</v>
      </c>
      <c r="C260" t="s">
        <v>870</v>
      </c>
      <c r="D260">
        <v>0</v>
      </c>
      <c r="E260">
        <v>0.01</v>
      </c>
      <c r="F260">
        <v>1.0000000000000001E-5</v>
      </c>
      <c r="G260" t="s">
        <v>16</v>
      </c>
      <c r="H260" t="s">
        <v>15</v>
      </c>
      <c r="I260">
        <v>300</v>
      </c>
      <c r="J260">
        <v>1000</v>
      </c>
      <c r="K260" t="s">
        <v>21</v>
      </c>
      <c r="L260">
        <v>7.8</v>
      </c>
      <c r="M260">
        <v>46000</v>
      </c>
      <c r="N260">
        <v>7.4483999999999995</v>
      </c>
      <c r="O260">
        <v>46029</v>
      </c>
    </row>
    <row r="261" spans="2:15" x14ac:dyDescent="0.25">
      <c r="B261" t="s">
        <v>909</v>
      </c>
      <c r="C261" t="s">
        <v>870</v>
      </c>
      <c r="D261">
        <v>0</v>
      </c>
      <c r="E261">
        <v>0.01</v>
      </c>
      <c r="F261">
        <v>1E-4</v>
      </c>
      <c r="G261" t="s">
        <v>16</v>
      </c>
      <c r="H261" t="s">
        <v>15</v>
      </c>
      <c r="I261">
        <v>300</v>
      </c>
      <c r="J261">
        <v>1000</v>
      </c>
      <c r="K261" t="s">
        <v>21</v>
      </c>
      <c r="L261">
        <v>54.540999999999997</v>
      </c>
      <c r="M261">
        <v>41672</v>
      </c>
      <c r="N261">
        <v>54.532999999999994</v>
      </c>
      <c r="O261">
        <v>41672</v>
      </c>
    </row>
    <row r="262" spans="2:15" x14ac:dyDescent="0.25">
      <c r="B262" t="s">
        <v>910</v>
      </c>
      <c r="C262" t="s">
        <v>870</v>
      </c>
      <c r="D262">
        <v>0</v>
      </c>
      <c r="E262">
        <v>0.01</v>
      </c>
      <c r="F262">
        <v>1E-3</v>
      </c>
      <c r="G262" t="s">
        <v>16</v>
      </c>
      <c r="H262" t="s">
        <v>15</v>
      </c>
      <c r="I262">
        <v>300</v>
      </c>
      <c r="J262">
        <v>1000</v>
      </c>
      <c r="K262" t="s">
        <v>21</v>
      </c>
      <c r="L262">
        <v>575.78</v>
      </c>
      <c r="M262">
        <v>16726</v>
      </c>
      <c r="N262">
        <v>575.78</v>
      </c>
      <c r="O262">
        <v>16725</v>
      </c>
    </row>
    <row r="263" spans="2:15" x14ac:dyDescent="0.25">
      <c r="B263" t="s">
        <v>911</v>
      </c>
      <c r="C263" t="s">
        <v>870</v>
      </c>
      <c r="D263">
        <v>0</v>
      </c>
      <c r="E263">
        <v>0.01</v>
      </c>
      <c r="F263">
        <v>0.01</v>
      </c>
      <c r="G263" t="s">
        <v>16</v>
      </c>
      <c r="H263" t="s">
        <v>15</v>
      </c>
      <c r="I263">
        <v>300</v>
      </c>
      <c r="J263">
        <v>1000</v>
      </c>
      <c r="K263" t="s">
        <v>21</v>
      </c>
      <c r="L263">
        <v>5773.4000000000005</v>
      </c>
      <c r="M263">
        <v>1910</v>
      </c>
      <c r="N263">
        <v>5771.9000000000005</v>
      </c>
      <c r="O263">
        <v>1909.4</v>
      </c>
    </row>
    <row r="264" spans="2:15" x14ac:dyDescent="0.25">
      <c r="B264" t="s">
        <v>912</v>
      </c>
      <c r="C264" t="s">
        <v>870</v>
      </c>
      <c r="D264">
        <v>0</v>
      </c>
      <c r="E264">
        <v>0.01</v>
      </c>
      <c r="F264">
        <v>1.0000000000000001E-7</v>
      </c>
      <c r="G264" t="s">
        <v>16</v>
      </c>
      <c r="H264" t="s">
        <v>15</v>
      </c>
      <c r="I264">
        <v>1000</v>
      </c>
      <c r="J264">
        <v>4000</v>
      </c>
      <c r="K264" t="s">
        <v>21</v>
      </c>
      <c r="L264">
        <v>9.6999999999999993</v>
      </c>
      <c r="M264">
        <v>81000</v>
      </c>
      <c r="N264">
        <v>9.6780000000000008</v>
      </c>
      <c r="O264">
        <v>80706</v>
      </c>
    </row>
    <row r="265" spans="2:15" x14ac:dyDescent="0.25">
      <c r="B265" t="s">
        <v>913</v>
      </c>
      <c r="C265" t="s">
        <v>870</v>
      </c>
      <c r="D265">
        <v>0</v>
      </c>
      <c r="E265">
        <v>0.01</v>
      </c>
      <c r="F265">
        <v>9.9999999999999995E-7</v>
      </c>
      <c r="G265" t="s">
        <v>16</v>
      </c>
      <c r="H265" t="s">
        <v>15</v>
      </c>
      <c r="I265">
        <v>1000</v>
      </c>
      <c r="J265">
        <v>4000</v>
      </c>
      <c r="K265" t="s">
        <v>21</v>
      </c>
      <c r="L265">
        <v>9.6999999999999993</v>
      </c>
      <c r="M265">
        <v>81000</v>
      </c>
      <c r="N265">
        <v>9.6882000000000001</v>
      </c>
      <c r="O265">
        <v>80705</v>
      </c>
    </row>
    <row r="266" spans="2:15" x14ac:dyDescent="0.25">
      <c r="B266" t="s">
        <v>914</v>
      </c>
      <c r="C266" t="s">
        <v>870</v>
      </c>
      <c r="D266">
        <v>0</v>
      </c>
      <c r="E266">
        <v>0.01</v>
      </c>
      <c r="F266">
        <v>1.0000000000000001E-5</v>
      </c>
      <c r="G266" t="s">
        <v>16</v>
      </c>
      <c r="H266" t="s">
        <v>15</v>
      </c>
      <c r="I266">
        <v>1000</v>
      </c>
      <c r="J266">
        <v>4000</v>
      </c>
      <c r="K266" t="s">
        <v>21</v>
      </c>
      <c r="L266">
        <v>10.604999999999999</v>
      </c>
      <c r="M266">
        <v>80910</v>
      </c>
      <c r="N266">
        <v>10.599</v>
      </c>
      <c r="O266">
        <v>80616</v>
      </c>
    </row>
    <row r="267" spans="2:15" x14ac:dyDescent="0.25">
      <c r="B267" t="s">
        <v>915</v>
      </c>
      <c r="C267" t="s">
        <v>870</v>
      </c>
      <c r="D267">
        <v>0</v>
      </c>
      <c r="E267">
        <v>0.01</v>
      </c>
      <c r="F267">
        <v>1E-4</v>
      </c>
      <c r="G267" t="s">
        <v>16</v>
      </c>
      <c r="H267" t="s">
        <v>15</v>
      </c>
      <c r="I267">
        <v>1000</v>
      </c>
      <c r="J267">
        <v>4000</v>
      </c>
      <c r="K267" t="s">
        <v>21</v>
      </c>
      <c r="L267">
        <v>52.774999999999999</v>
      </c>
      <c r="M267">
        <v>76693</v>
      </c>
      <c r="N267">
        <v>52.739999999999995</v>
      </c>
      <c r="O267">
        <v>76604</v>
      </c>
    </row>
    <row r="268" spans="2:15" x14ac:dyDescent="0.25">
      <c r="B268" t="s">
        <v>916</v>
      </c>
      <c r="C268" t="s">
        <v>870</v>
      </c>
      <c r="D268">
        <v>0</v>
      </c>
      <c r="E268">
        <v>0.01</v>
      </c>
      <c r="F268">
        <v>1E-3</v>
      </c>
      <c r="G268" t="s">
        <v>16</v>
      </c>
      <c r="H268" t="s">
        <v>15</v>
      </c>
      <c r="I268">
        <v>1000</v>
      </c>
      <c r="J268">
        <v>4000</v>
      </c>
      <c r="K268" t="s">
        <v>21</v>
      </c>
      <c r="L268">
        <v>573.38</v>
      </c>
      <c r="M268">
        <v>42685</v>
      </c>
      <c r="N268">
        <v>573.36</v>
      </c>
      <c r="O268">
        <v>42684</v>
      </c>
    </row>
    <row r="269" spans="2:15" x14ac:dyDescent="0.25">
      <c r="B269" t="s">
        <v>917</v>
      </c>
      <c r="C269" t="s">
        <v>870</v>
      </c>
      <c r="D269">
        <v>0</v>
      </c>
      <c r="E269">
        <v>0.01</v>
      </c>
      <c r="F269">
        <v>0.01</v>
      </c>
      <c r="G269" t="s">
        <v>16</v>
      </c>
      <c r="H269" t="s">
        <v>15</v>
      </c>
      <c r="I269">
        <v>1000</v>
      </c>
      <c r="J269">
        <v>4000</v>
      </c>
      <c r="K269" t="s">
        <v>21</v>
      </c>
      <c r="L269">
        <v>5773</v>
      </c>
      <c r="M269">
        <v>5804.8</v>
      </c>
      <c r="N269">
        <v>5769.3</v>
      </c>
      <c r="O269">
        <v>5803.6</v>
      </c>
    </row>
    <row r="270" spans="2:15" x14ac:dyDescent="0.25">
      <c r="B270" t="s">
        <v>918</v>
      </c>
      <c r="C270" t="s">
        <v>870</v>
      </c>
      <c r="D270">
        <v>0</v>
      </c>
      <c r="E270">
        <v>0.01</v>
      </c>
      <c r="F270">
        <v>1.0000000000000001E-7</v>
      </c>
      <c r="G270" t="s">
        <v>16</v>
      </c>
      <c r="H270" t="s">
        <v>15</v>
      </c>
      <c r="I270">
        <v>4000</v>
      </c>
      <c r="J270">
        <v>8000</v>
      </c>
      <c r="K270" t="s">
        <v>21</v>
      </c>
      <c r="L270">
        <v>20</v>
      </c>
      <c r="M270">
        <v>230000</v>
      </c>
      <c r="N270">
        <v>12.166</v>
      </c>
      <c r="O270">
        <v>230700</v>
      </c>
    </row>
    <row r="271" spans="2:15" x14ac:dyDescent="0.25">
      <c r="B271" t="s">
        <v>919</v>
      </c>
      <c r="C271" t="s">
        <v>870</v>
      </c>
      <c r="D271">
        <v>0</v>
      </c>
      <c r="E271">
        <v>0.01</v>
      </c>
      <c r="F271">
        <v>9.9999999999999995E-7</v>
      </c>
      <c r="G271" t="s">
        <v>16</v>
      </c>
      <c r="H271" t="s">
        <v>15</v>
      </c>
      <c r="I271">
        <v>4000</v>
      </c>
      <c r="J271">
        <v>8000</v>
      </c>
      <c r="K271" t="s">
        <v>21</v>
      </c>
      <c r="L271">
        <v>20</v>
      </c>
      <c r="M271">
        <v>230000</v>
      </c>
      <c r="N271">
        <v>12.170999999999999</v>
      </c>
      <c r="O271">
        <v>230700</v>
      </c>
    </row>
    <row r="272" spans="2:15" x14ac:dyDescent="0.25">
      <c r="B272" t="s">
        <v>920</v>
      </c>
      <c r="C272" t="s">
        <v>870</v>
      </c>
      <c r="D272">
        <v>0</v>
      </c>
      <c r="E272">
        <v>0.01</v>
      </c>
      <c r="F272">
        <v>1.0000000000000001E-5</v>
      </c>
      <c r="G272" t="s">
        <v>16</v>
      </c>
      <c r="H272" t="s">
        <v>15</v>
      </c>
      <c r="I272">
        <v>4000</v>
      </c>
      <c r="J272">
        <v>8000</v>
      </c>
      <c r="K272" t="s">
        <v>21</v>
      </c>
      <c r="L272">
        <v>20</v>
      </c>
      <c r="M272">
        <v>230000</v>
      </c>
      <c r="N272">
        <v>12.642999999999999</v>
      </c>
      <c r="O272">
        <v>230650</v>
      </c>
    </row>
    <row r="273" spans="2:15" x14ac:dyDescent="0.25">
      <c r="B273" t="s">
        <v>921</v>
      </c>
      <c r="C273" t="s">
        <v>870</v>
      </c>
      <c r="D273">
        <v>0</v>
      </c>
      <c r="E273">
        <v>0.01</v>
      </c>
      <c r="F273">
        <v>1E-4</v>
      </c>
      <c r="G273" t="s">
        <v>16</v>
      </c>
      <c r="H273" t="s">
        <v>15</v>
      </c>
      <c r="I273">
        <v>4000</v>
      </c>
      <c r="J273">
        <v>8000</v>
      </c>
      <c r="K273" t="s">
        <v>21</v>
      </c>
      <c r="L273">
        <v>44.988999999999997</v>
      </c>
      <c r="M273">
        <v>227500</v>
      </c>
      <c r="N273">
        <v>44.888999999999996</v>
      </c>
      <c r="O273">
        <v>227500</v>
      </c>
    </row>
    <row r="274" spans="2:15" x14ac:dyDescent="0.25">
      <c r="B274" t="s">
        <v>922</v>
      </c>
      <c r="C274" t="s">
        <v>870</v>
      </c>
      <c r="D274">
        <v>0</v>
      </c>
      <c r="E274">
        <v>0.01</v>
      </c>
      <c r="F274">
        <v>1E-3</v>
      </c>
      <c r="G274" t="s">
        <v>16</v>
      </c>
      <c r="H274" t="s">
        <v>15</v>
      </c>
      <c r="I274">
        <v>4000</v>
      </c>
      <c r="J274">
        <v>8000</v>
      </c>
      <c r="K274" t="s">
        <v>21</v>
      </c>
      <c r="L274">
        <v>560.17999999999995</v>
      </c>
      <c r="M274">
        <v>182980</v>
      </c>
      <c r="N274">
        <v>560.13</v>
      </c>
      <c r="O274">
        <v>182980</v>
      </c>
    </row>
    <row r="275" spans="2:15" x14ac:dyDescent="0.25">
      <c r="B275" t="s">
        <v>923</v>
      </c>
      <c r="C275" t="s">
        <v>870</v>
      </c>
      <c r="D275">
        <v>0</v>
      </c>
      <c r="E275">
        <v>0.01</v>
      </c>
      <c r="F275">
        <v>0.01</v>
      </c>
      <c r="G275" t="s">
        <v>16</v>
      </c>
      <c r="H275" t="s">
        <v>15</v>
      </c>
      <c r="I275">
        <v>4000</v>
      </c>
      <c r="J275">
        <v>8000</v>
      </c>
      <c r="K275" t="s">
        <v>21</v>
      </c>
      <c r="L275">
        <v>5769.2000000000007</v>
      </c>
      <c r="M275">
        <v>45281</v>
      </c>
      <c r="N275">
        <v>5755.4000000000005</v>
      </c>
      <c r="O275">
        <v>45279</v>
      </c>
    </row>
    <row r="276" spans="2:15" x14ac:dyDescent="0.25">
      <c r="B276" t="s">
        <v>924</v>
      </c>
      <c r="C276" t="s">
        <v>870</v>
      </c>
      <c r="D276">
        <v>0.01</v>
      </c>
      <c r="E276">
        <v>0.1</v>
      </c>
      <c r="F276">
        <v>1.0000000000000001E-7</v>
      </c>
      <c r="G276" t="s">
        <v>16</v>
      </c>
      <c r="H276" t="s">
        <v>15</v>
      </c>
      <c r="I276">
        <v>1E-3</v>
      </c>
      <c r="J276">
        <v>0.04</v>
      </c>
      <c r="K276" t="s">
        <v>21</v>
      </c>
      <c r="L276">
        <v>4.7</v>
      </c>
      <c r="M276">
        <v>83</v>
      </c>
      <c r="N276">
        <v>4.6245000000000003</v>
      </c>
      <c r="O276">
        <v>83.307000000000002</v>
      </c>
    </row>
    <row r="277" spans="2:15" x14ac:dyDescent="0.25">
      <c r="B277" t="s">
        <v>925</v>
      </c>
      <c r="C277" t="s">
        <v>870</v>
      </c>
      <c r="D277">
        <v>0.01</v>
      </c>
      <c r="E277">
        <v>0.1</v>
      </c>
      <c r="F277">
        <v>9.9999999999999995E-7</v>
      </c>
      <c r="G277" t="s">
        <v>16</v>
      </c>
      <c r="H277" t="s">
        <v>15</v>
      </c>
      <c r="I277">
        <v>1E-3</v>
      </c>
      <c r="J277">
        <v>0.04</v>
      </c>
      <c r="K277" t="s">
        <v>21</v>
      </c>
      <c r="L277">
        <v>4.7</v>
      </c>
      <c r="M277">
        <v>83</v>
      </c>
      <c r="N277">
        <v>4.6566999999999998</v>
      </c>
      <c r="O277">
        <v>83.113</v>
      </c>
    </row>
    <row r="278" spans="2:15" x14ac:dyDescent="0.25">
      <c r="B278" t="s">
        <v>926</v>
      </c>
      <c r="C278" t="s">
        <v>870</v>
      </c>
      <c r="D278">
        <v>0.01</v>
      </c>
      <c r="E278">
        <v>0.1</v>
      </c>
      <c r="F278">
        <v>1.0000000000000001E-5</v>
      </c>
      <c r="G278" t="s">
        <v>16</v>
      </c>
      <c r="H278" t="s">
        <v>15</v>
      </c>
      <c r="I278">
        <v>1E-3</v>
      </c>
      <c r="J278">
        <v>0.04</v>
      </c>
      <c r="K278" t="s">
        <v>21</v>
      </c>
      <c r="L278">
        <v>7.2520999999999995</v>
      </c>
      <c r="M278">
        <v>69.332000000000008</v>
      </c>
      <c r="N278">
        <v>7.2513999999999994</v>
      </c>
      <c r="O278">
        <v>69.320000000000007</v>
      </c>
    </row>
    <row r="279" spans="2:15" x14ac:dyDescent="0.25">
      <c r="B279" t="s">
        <v>927</v>
      </c>
      <c r="C279" t="s">
        <v>870</v>
      </c>
      <c r="D279">
        <v>0.01</v>
      </c>
      <c r="E279">
        <v>0.1</v>
      </c>
      <c r="F279">
        <v>1E-4</v>
      </c>
      <c r="G279" t="s">
        <v>16</v>
      </c>
      <c r="H279" t="s">
        <v>15</v>
      </c>
      <c r="I279">
        <v>1E-3</v>
      </c>
      <c r="J279">
        <v>0.04</v>
      </c>
      <c r="K279" t="s">
        <v>21</v>
      </c>
      <c r="L279">
        <v>57.861999999999995</v>
      </c>
      <c r="M279">
        <v>13.107000000000001</v>
      </c>
      <c r="N279">
        <v>57.861999999999995</v>
      </c>
      <c r="O279">
        <v>13.091999999999999</v>
      </c>
    </row>
    <row r="280" spans="2:15" x14ac:dyDescent="0.25">
      <c r="B280" t="s">
        <v>928</v>
      </c>
      <c r="C280" t="s">
        <v>870</v>
      </c>
      <c r="D280">
        <v>0.01</v>
      </c>
      <c r="E280">
        <v>0.1</v>
      </c>
      <c r="F280">
        <v>1E-3</v>
      </c>
      <c r="G280" t="s">
        <v>16</v>
      </c>
      <c r="H280" t="s">
        <v>15</v>
      </c>
      <c r="I280">
        <v>1E-3</v>
      </c>
      <c r="J280">
        <v>0.04</v>
      </c>
      <c r="K280" t="s">
        <v>21</v>
      </c>
      <c r="L280">
        <v>577.37</v>
      </c>
      <c r="M280">
        <v>1.3346</v>
      </c>
      <c r="N280">
        <v>577.37</v>
      </c>
      <c r="O280">
        <v>1.3282</v>
      </c>
    </row>
    <row r="281" spans="2:15" x14ac:dyDescent="0.25">
      <c r="B281" t="s">
        <v>929</v>
      </c>
      <c r="C281" t="s">
        <v>870</v>
      </c>
      <c r="D281">
        <v>0.01</v>
      </c>
      <c r="E281">
        <v>0.1</v>
      </c>
      <c r="F281">
        <v>0.01</v>
      </c>
      <c r="G281" t="s">
        <v>16</v>
      </c>
      <c r="H281" t="s">
        <v>15</v>
      </c>
      <c r="I281">
        <v>1E-3</v>
      </c>
      <c r="J281">
        <v>0.04</v>
      </c>
      <c r="K281" t="s">
        <v>21</v>
      </c>
      <c r="L281">
        <v>5773.6</v>
      </c>
      <c r="M281">
        <v>0.13538</v>
      </c>
      <c r="N281">
        <v>5773.5</v>
      </c>
      <c r="O281">
        <v>0.13284000000000001</v>
      </c>
    </row>
    <row r="282" spans="2:15" x14ac:dyDescent="0.25">
      <c r="B282" t="s">
        <v>930</v>
      </c>
      <c r="C282" t="s">
        <v>870</v>
      </c>
      <c r="D282">
        <v>0.01</v>
      </c>
      <c r="E282">
        <v>0.1</v>
      </c>
      <c r="F282">
        <v>1.0000000000000001E-7</v>
      </c>
      <c r="G282" t="s">
        <v>16</v>
      </c>
      <c r="H282" t="s">
        <v>15</v>
      </c>
      <c r="I282">
        <v>0.04</v>
      </c>
      <c r="J282">
        <v>1</v>
      </c>
      <c r="K282" t="s">
        <v>21</v>
      </c>
      <c r="L282">
        <v>2.4</v>
      </c>
      <c r="M282">
        <v>84</v>
      </c>
      <c r="N282">
        <v>2.3369</v>
      </c>
      <c r="O282">
        <v>83.638000000000005</v>
      </c>
    </row>
    <row r="283" spans="2:15" x14ac:dyDescent="0.25">
      <c r="B283" t="s">
        <v>931</v>
      </c>
      <c r="C283" t="s">
        <v>870</v>
      </c>
      <c r="D283">
        <v>0.01</v>
      </c>
      <c r="E283">
        <v>0.1</v>
      </c>
      <c r="F283">
        <v>9.9999999999999995E-7</v>
      </c>
      <c r="G283" t="s">
        <v>16</v>
      </c>
      <c r="H283" t="s">
        <v>15</v>
      </c>
      <c r="I283">
        <v>0.04</v>
      </c>
      <c r="J283">
        <v>1</v>
      </c>
      <c r="K283" t="s">
        <v>21</v>
      </c>
      <c r="L283">
        <v>2.4</v>
      </c>
      <c r="M283">
        <v>84</v>
      </c>
      <c r="N283">
        <v>2.3925000000000001</v>
      </c>
      <c r="O283">
        <v>83.236000000000004</v>
      </c>
    </row>
    <row r="284" spans="2:15" x14ac:dyDescent="0.25">
      <c r="B284" t="s">
        <v>932</v>
      </c>
      <c r="C284" t="s">
        <v>870</v>
      </c>
      <c r="D284">
        <v>0.01</v>
      </c>
      <c r="E284">
        <v>0.1</v>
      </c>
      <c r="F284">
        <v>1.0000000000000001E-5</v>
      </c>
      <c r="G284" t="s">
        <v>16</v>
      </c>
      <c r="H284" t="s">
        <v>15</v>
      </c>
      <c r="I284">
        <v>0.04</v>
      </c>
      <c r="J284">
        <v>1</v>
      </c>
      <c r="K284" t="s">
        <v>21</v>
      </c>
      <c r="L284">
        <v>5.9697999999999993</v>
      </c>
      <c r="M284">
        <v>61.911999999999999</v>
      </c>
      <c r="N284">
        <v>5.9688999999999997</v>
      </c>
      <c r="O284">
        <v>61.898000000000003</v>
      </c>
    </row>
    <row r="285" spans="2:15" x14ac:dyDescent="0.25">
      <c r="B285" t="s">
        <v>933</v>
      </c>
      <c r="C285" t="s">
        <v>870</v>
      </c>
      <c r="D285">
        <v>0.01</v>
      </c>
      <c r="E285">
        <v>0.1</v>
      </c>
      <c r="F285">
        <v>1E-4</v>
      </c>
      <c r="G285" t="s">
        <v>16</v>
      </c>
      <c r="H285" t="s">
        <v>15</v>
      </c>
      <c r="I285">
        <v>0.04</v>
      </c>
      <c r="J285">
        <v>1</v>
      </c>
      <c r="K285" t="s">
        <v>21</v>
      </c>
      <c r="L285">
        <v>57.722999999999999</v>
      </c>
      <c r="M285">
        <v>9.9723999999999986</v>
      </c>
      <c r="N285">
        <v>57.722999999999999</v>
      </c>
      <c r="O285">
        <v>9.9568999999999992</v>
      </c>
    </row>
    <row r="286" spans="2:15" x14ac:dyDescent="0.25">
      <c r="B286" t="s">
        <v>934</v>
      </c>
      <c r="C286" t="s">
        <v>870</v>
      </c>
      <c r="D286">
        <v>0.01</v>
      </c>
      <c r="E286">
        <v>0.1</v>
      </c>
      <c r="F286">
        <v>1E-3</v>
      </c>
      <c r="G286" t="s">
        <v>16</v>
      </c>
      <c r="H286" t="s">
        <v>15</v>
      </c>
      <c r="I286">
        <v>0.04</v>
      </c>
      <c r="J286">
        <v>1</v>
      </c>
      <c r="K286" t="s">
        <v>21</v>
      </c>
      <c r="L286">
        <v>577.35</v>
      </c>
      <c r="M286">
        <v>1.0112000000000001</v>
      </c>
      <c r="N286">
        <v>577.35</v>
      </c>
      <c r="O286">
        <v>1.0047999999999999</v>
      </c>
    </row>
    <row r="287" spans="2:15" x14ac:dyDescent="0.25">
      <c r="B287" t="s">
        <v>935</v>
      </c>
      <c r="C287" t="s">
        <v>870</v>
      </c>
      <c r="D287">
        <v>0.01</v>
      </c>
      <c r="E287">
        <v>0.1</v>
      </c>
      <c r="F287">
        <v>0.01</v>
      </c>
      <c r="G287" t="s">
        <v>16</v>
      </c>
      <c r="H287" t="s">
        <v>15</v>
      </c>
      <c r="I287">
        <v>0.04</v>
      </c>
      <c r="J287">
        <v>1</v>
      </c>
      <c r="K287" t="s">
        <v>21</v>
      </c>
      <c r="L287">
        <v>5773.6</v>
      </c>
      <c r="M287">
        <v>0.10303</v>
      </c>
      <c r="N287">
        <v>5773.5</v>
      </c>
      <c r="O287">
        <v>0.10049</v>
      </c>
    </row>
    <row r="288" spans="2:15" x14ac:dyDescent="0.25">
      <c r="B288" t="s">
        <v>936</v>
      </c>
      <c r="C288" t="s">
        <v>870</v>
      </c>
      <c r="D288">
        <v>0.01</v>
      </c>
      <c r="E288">
        <v>0.1</v>
      </c>
      <c r="F288">
        <v>1.0000000000000001E-7</v>
      </c>
      <c r="G288" t="s">
        <v>16</v>
      </c>
      <c r="H288" t="s">
        <v>15</v>
      </c>
      <c r="I288">
        <v>1</v>
      </c>
      <c r="J288">
        <v>20</v>
      </c>
      <c r="K288" t="s">
        <v>21</v>
      </c>
      <c r="L288">
        <v>2.8</v>
      </c>
      <c r="M288">
        <v>160</v>
      </c>
      <c r="N288">
        <v>2.4422999999999999</v>
      </c>
      <c r="O288">
        <v>162.82</v>
      </c>
    </row>
    <row r="289" spans="2:15" x14ac:dyDescent="0.25">
      <c r="B289" t="s">
        <v>937</v>
      </c>
      <c r="C289" t="s">
        <v>870</v>
      </c>
      <c r="D289">
        <v>0.01</v>
      </c>
      <c r="E289">
        <v>0.1</v>
      </c>
      <c r="F289">
        <v>9.9999999999999995E-7</v>
      </c>
      <c r="G289" t="s">
        <v>16</v>
      </c>
      <c r="H289" t="s">
        <v>15</v>
      </c>
      <c r="I289">
        <v>1</v>
      </c>
      <c r="J289">
        <v>20</v>
      </c>
      <c r="K289" t="s">
        <v>21</v>
      </c>
      <c r="L289">
        <v>2.8</v>
      </c>
      <c r="M289">
        <v>160</v>
      </c>
      <c r="N289">
        <v>2.4862000000000002</v>
      </c>
      <c r="O289">
        <v>162.47</v>
      </c>
    </row>
    <row r="290" spans="2:15" x14ac:dyDescent="0.25">
      <c r="B290" t="s">
        <v>938</v>
      </c>
      <c r="C290" t="s">
        <v>870</v>
      </c>
      <c r="D290">
        <v>0.01</v>
      </c>
      <c r="E290">
        <v>0.1</v>
      </c>
      <c r="F290">
        <v>1.0000000000000001E-5</v>
      </c>
      <c r="G290" t="s">
        <v>16</v>
      </c>
      <c r="H290" t="s">
        <v>15</v>
      </c>
      <c r="I290">
        <v>1</v>
      </c>
      <c r="J290">
        <v>20</v>
      </c>
      <c r="K290" t="s">
        <v>21</v>
      </c>
      <c r="L290">
        <v>5.6726999999999999</v>
      </c>
      <c r="M290">
        <v>139.22999999999999</v>
      </c>
      <c r="N290">
        <v>5.6718000000000002</v>
      </c>
      <c r="O290">
        <v>139.22</v>
      </c>
    </row>
    <row r="291" spans="2:15" x14ac:dyDescent="0.25">
      <c r="B291" t="s">
        <v>939</v>
      </c>
      <c r="C291" t="s">
        <v>870</v>
      </c>
      <c r="D291">
        <v>0.01</v>
      </c>
      <c r="E291">
        <v>0.1</v>
      </c>
      <c r="F291">
        <v>1E-4</v>
      </c>
      <c r="G291" t="s">
        <v>16</v>
      </c>
      <c r="H291" t="s">
        <v>15</v>
      </c>
      <c r="I291">
        <v>1</v>
      </c>
      <c r="J291">
        <v>20</v>
      </c>
      <c r="K291" t="s">
        <v>21</v>
      </c>
      <c r="L291">
        <v>57.565999999999995</v>
      </c>
      <c r="M291">
        <v>31.314</v>
      </c>
      <c r="N291">
        <v>57.565999999999995</v>
      </c>
      <c r="O291">
        <v>31.3</v>
      </c>
    </row>
    <row r="292" spans="2:15" x14ac:dyDescent="0.25">
      <c r="B292" t="s">
        <v>940</v>
      </c>
      <c r="C292" t="s">
        <v>870</v>
      </c>
      <c r="D292">
        <v>0.01</v>
      </c>
      <c r="E292">
        <v>0.1</v>
      </c>
      <c r="F292">
        <v>1E-3</v>
      </c>
      <c r="G292" t="s">
        <v>16</v>
      </c>
      <c r="H292" t="s">
        <v>15</v>
      </c>
      <c r="I292">
        <v>1</v>
      </c>
      <c r="J292">
        <v>20</v>
      </c>
      <c r="K292" t="s">
        <v>21</v>
      </c>
      <c r="L292">
        <v>577.34</v>
      </c>
      <c r="M292">
        <v>3.2195999999999998</v>
      </c>
      <c r="N292">
        <v>577.34</v>
      </c>
      <c r="O292">
        <v>3.2131999999999996</v>
      </c>
    </row>
    <row r="293" spans="2:15" x14ac:dyDescent="0.25">
      <c r="B293" t="s">
        <v>941</v>
      </c>
      <c r="C293" t="s">
        <v>870</v>
      </c>
      <c r="D293">
        <v>0.01</v>
      </c>
      <c r="E293">
        <v>0.1</v>
      </c>
      <c r="F293">
        <v>0.01</v>
      </c>
      <c r="G293" t="s">
        <v>16</v>
      </c>
      <c r="H293" t="s">
        <v>15</v>
      </c>
      <c r="I293">
        <v>1</v>
      </c>
      <c r="J293">
        <v>20</v>
      </c>
      <c r="K293" t="s">
        <v>21</v>
      </c>
      <c r="L293">
        <v>5773.6</v>
      </c>
      <c r="M293">
        <v>0.32394999999999996</v>
      </c>
      <c r="N293">
        <v>5773.5</v>
      </c>
      <c r="O293">
        <v>0.32140999999999997</v>
      </c>
    </row>
    <row r="294" spans="2:15" x14ac:dyDescent="0.25">
      <c r="B294" t="s">
        <v>942</v>
      </c>
      <c r="C294" t="s">
        <v>870</v>
      </c>
      <c r="D294">
        <v>0.01</v>
      </c>
      <c r="E294">
        <v>0.1</v>
      </c>
      <c r="F294">
        <v>1.0000000000000001E-7</v>
      </c>
      <c r="G294" t="s">
        <v>16</v>
      </c>
      <c r="H294" t="s">
        <v>15</v>
      </c>
      <c r="I294">
        <v>20</v>
      </c>
      <c r="J294">
        <v>50</v>
      </c>
      <c r="K294" t="s">
        <v>21</v>
      </c>
      <c r="L294">
        <v>2.5</v>
      </c>
      <c r="M294">
        <v>350</v>
      </c>
      <c r="N294">
        <v>2.4388999999999998</v>
      </c>
      <c r="O294">
        <v>347.76</v>
      </c>
    </row>
    <row r="295" spans="2:15" x14ac:dyDescent="0.25">
      <c r="B295" t="s">
        <v>943</v>
      </c>
      <c r="C295" t="s">
        <v>870</v>
      </c>
      <c r="D295">
        <v>0.01</v>
      </c>
      <c r="E295">
        <v>0.1</v>
      </c>
      <c r="F295">
        <v>9.9999999999999995E-7</v>
      </c>
      <c r="G295" t="s">
        <v>16</v>
      </c>
      <c r="H295" t="s">
        <v>15</v>
      </c>
      <c r="I295">
        <v>20</v>
      </c>
      <c r="J295">
        <v>50</v>
      </c>
      <c r="K295" t="s">
        <v>21</v>
      </c>
      <c r="L295">
        <v>2.5</v>
      </c>
      <c r="M295">
        <v>350</v>
      </c>
      <c r="N295">
        <v>2.4694000000000003</v>
      </c>
      <c r="O295">
        <v>347.5</v>
      </c>
    </row>
    <row r="296" spans="2:15" x14ac:dyDescent="0.25">
      <c r="B296" t="s">
        <v>944</v>
      </c>
      <c r="C296" t="s">
        <v>870</v>
      </c>
      <c r="D296">
        <v>0.01</v>
      </c>
      <c r="E296">
        <v>0.1</v>
      </c>
      <c r="F296">
        <v>1.0000000000000001E-5</v>
      </c>
      <c r="G296" t="s">
        <v>16</v>
      </c>
      <c r="H296" t="s">
        <v>15</v>
      </c>
      <c r="I296">
        <v>20</v>
      </c>
      <c r="J296">
        <v>50</v>
      </c>
      <c r="K296" t="s">
        <v>21</v>
      </c>
      <c r="L296">
        <v>5.0038999999999998</v>
      </c>
      <c r="M296">
        <v>326.58999999999997</v>
      </c>
      <c r="N296">
        <v>5.0004</v>
      </c>
      <c r="O296">
        <v>326.60000000000002</v>
      </c>
    </row>
    <row r="297" spans="2:15" x14ac:dyDescent="0.25">
      <c r="B297" t="s">
        <v>945</v>
      </c>
      <c r="C297" t="s">
        <v>870</v>
      </c>
      <c r="D297">
        <v>0.01</v>
      </c>
      <c r="E297">
        <v>0.1</v>
      </c>
      <c r="F297">
        <v>1E-4</v>
      </c>
      <c r="G297" t="s">
        <v>16</v>
      </c>
      <c r="H297" t="s">
        <v>15</v>
      </c>
      <c r="I297">
        <v>20</v>
      </c>
      <c r="J297">
        <v>50</v>
      </c>
      <c r="K297" t="s">
        <v>21</v>
      </c>
      <c r="L297">
        <v>56.855999999999995</v>
      </c>
      <c r="M297">
        <v>118.41</v>
      </c>
      <c r="N297">
        <v>56.853999999999999</v>
      </c>
      <c r="O297">
        <v>118.36000000000001</v>
      </c>
    </row>
    <row r="298" spans="2:15" x14ac:dyDescent="0.25">
      <c r="B298" t="s">
        <v>946</v>
      </c>
      <c r="C298" t="s">
        <v>870</v>
      </c>
      <c r="D298">
        <v>0.01</v>
      </c>
      <c r="E298">
        <v>0.1</v>
      </c>
      <c r="F298">
        <v>1E-3</v>
      </c>
      <c r="G298" t="s">
        <v>16</v>
      </c>
      <c r="H298" t="s">
        <v>15</v>
      </c>
      <c r="I298">
        <v>20</v>
      </c>
      <c r="J298">
        <v>50</v>
      </c>
      <c r="K298" t="s">
        <v>21</v>
      </c>
      <c r="L298">
        <v>577.26</v>
      </c>
      <c r="M298">
        <v>12.999000000000001</v>
      </c>
      <c r="N298">
        <v>577.26</v>
      </c>
      <c r="O298">
        <v>12.975999999999999</v>
      </c>
    </row>
    <row r="299" spans="2:15" x14ac:dyDescent="0.25">
      <c r="B299" t="s">
        <v>947</v>
      </c>
      <c r="C299" t="s">
        <v>870</v>
      </c>
      <c r="D299">
        <v>0.01</v>
      </c>
      <c r="E299">
        <v>0.1</v>
      </c>
      <c r="F299">
        <v>0.01</v>
      </c>
      <c r="G299" t="s">
        <v>16</v>
      </c>
      <c r="H299" t="s">
        <v>15</v>
      </c>
      <c r="I299">
        <v>20</v>
      </c>
      <c r="J299">
        <v>50</v>
      </c>
      <c r="K299" t="s">
        <v>21</v>
      </c>
      <c r="L299">
        <v>5773.5</v>
      </c>
      <c r="M299">
        <v>1.3082</v>
      </c>
      <c r="N299">
        <v>5773.4000000000005</v>
      </c>
      <c r="O299">
        <v>1.2989999999999999</v>
      </c>
    </row>
    <row r="300" spans="2:15" x14ac:dyDescent="0.25">
      <c r="B300" t="s">
        <v>948</v>
      </c>
      <c r="C300" t="s">
        <v>870</v>
      </c>
      <c r="D300">
        <v>0.01</v>
      </c>
      <c r="E300">
        <v>0.1</v>
      </c>
      <c r="F300">
        <v>1.0000000000000001E-7</v>
      </c>
      <c r="G300" t="s">
        <v>16</v>
      </c>
      <c r="H300" t="s">
        <v>15</v>
      </c>
      <c r="I300">
        <v>50</v>
      </c>
      <c r="J300">
        <v>100</v>
      </c>
      <c r="K300" t="s">
        <v>21</v>
      </c>
      <c r="L300">
        <v>2.5</v>
      </c>
      <c r="M300">
        <v>930</v>
      </c>
      <c r="N300">
        <v>2.4165000000000001</v>
      </c>
      <c r="O300">
        <v>925.06999999999994</v>
      </c>
    </row>
    <row r="301" spans="2:15" x14ac:dyDescent="0.25">
      <c r="B301" t="s">
        <v>949</v>
      </c>
      <c r="C301" t="s">
        <v>870</v>
      </c>
      <c r="D301">
        <v>0.01</v>
      </c>
      <c r="E301">
        <v>0.1</v>
      </c>
      <c r="F301">
        <v>9.9999999999999995E-7</v>
      </c>
      <c r="G301" t="s">
        <v>16</v>
      </c>
      <c r="H301" t="s">
        <v>15</v>
      </c>
      <c r="I301">
        <v>50</v>
      </c>
      <c r="J301">
        <v>100</v>
      </c>
      <c r="K301" t="s">
        <v>21</v>
      </c>
      <c r="L301">
        <v>2.5</v>
      </c>
      <c r="M301">
        <v>930</v>
      </c>
      <c r="N301">
        <v>2.4316000000000004</v>
      </c>
      <c r="O301">
        <v>924.93999999999994</v>
      </c>
    </row>
    <row r="302" spans="2:15" x14ac:dyDescent="0.25">
      <c r="B302" t="s">
        <v>950</v>
      </c>
      <c r="C302" t="s">
        <v>870</v>
      </c>
      <c r="D302">
        <v>0.01</v>
      </c>
      <c r="E302">
        <v>0.1</v>
      </c>
      <c r="F302">
        <v>1.0000000000000001E-5</v>
      </c>
      <c r="G302" t="s">
        <v>16</v>
      </c>
      <c r="H302" t="s">
        <v>15</v>
      </c>
      <c r="I302">
        <v>50</v>
      </c>
      <c r="J302">
        <v>100</v>
      </c>
      <c r="K302" t="s">
        <v>21</v>
      </c>
      <c r="L302">
        <v>3.8611000000000004</v>
      </c>
      <c r="M302">
        <v>916.39</v>
      </c>
      <c r="N302">
        <v>3.8970000000000002</v>
      </c>
      <c r="O302">
        <v>912.0200000000001</v>
      </c>
    </row>
    <row r="303" spans="2:15" x14ac:dyDescent="0.25">
      <c r="B303" t="s">
        <v>951</v>
      </c>
      <c r="C303" t="s">
        <v>870</v>
      </c>
      <c r="D303">
        <v>0.01</v>
      </c>
      <c r="E303">
        <v>0.1</v>
      </c>
      <c r="F303">
        <v>1E-4</v>
      </c>
      <c r="G303" t="s">
        <v>16</v>
      </c>
      <c r="H303" t="s">
        <v>15</v>
      </c>
      <c r="I303">
        <v>50</v>
      </c>
      <c r="J303">
        <v>100</v>
      </c>
      <c r="K303" t="s">
        <v>21</v>
      </c>
      <c r="L303">
        <v>53.108999999999995</v>
      </c>
      <c r="M303">
        <v>580.09</v>
      </c>
      <c r="N303">
        <v>53.101999999999997</v>
      </c>
      <c r="O303">
        <v>580.01</v>
      </c>
    </row>
    <row r="304" spans="2:15" x14ac:dyDescent="0.25">
      <c r="B304" t="s">
        <v>952</v>
      </c>
      <c r="C304" t="s">
        <v>870</v>
      </c>
      <c r="D304">
        <v>0.01</v>
      </c>
      <c r="E304">
        <v>0.1</v>
      </c>
      <c r="F304">
        <v>1E-3</v>
      </c>
      <c r="G304" t="s">
        <v>16</v>
      </c>
      <c r="H304" t="s">
        <v>15</v>
      </c>
      <c r="I304">
        <v>50</v>
      </c>
      <c r="J304">
        <v>100</v>
      </c>
      <c r="K304" t="s">
        <v>21</v>
      </c>
      <c r="L304">
        <v>576.63</v>
      </c>
      <c r="M304">
        <v>84.903999999999996</v>
      </c>
      <c r="N304">
        <v>576.62</v>
      </c>
      <c r="O304">
        <v>84.816000000000003</v>
      </c>
    </row>
    <row r="305" spans="2:15" x14ac:dyDescent="0.25">
      <c r="B305" t="s">
        <v>953</v>
      </c>
      <c r="C305" t="s">
        <v>870</v>
      </c>
      <c r="D305">
        <v>0.01</v>
      </c>
      <c r="E305">
        <v>0.1</v>
      </c>
      <c r="F305">
        <v>0.01</v>
      </c>
      <c r="G305" t="s">
        <v>16</v>
      </c>
      <c r="H305" t="s">
        <v>15</v>
      </c>
      <c r="I305">
        <v>50</v>
      </c>
      <c r="J305">
        <v>100</v>
      </c>
      <c r="K305" t="s">
        <v>21</v>
      </c>
      <c r="L305">
        <v>5773.5</v>
      </c>
      <c r="M305">
        <v>8.5746000000000002</v>
      </c>
      <c r="N305">
        <v>5772.7000000000007</v>
      </c>
      <c r="O305">
        <v>8.5387999999999984</v>
      </c>
    </row>
    <row r="306" spans="2:15" x14ac:dyDescent="0.25">
      <c r="B306" t="s">
        <v>954</v>
      </c>
      <c r="C306" t="s">
        <v>870</v>
      </c>
      <c r="D306">
        <v>0.01</v>
      </c>
      <c r="E306">
        <v>0.1</v>
      </c>
      <c r="F306">
        <v>1.0000000000000001E-7</v>
      </c>
      <c r="G306" t="s">
        <v>16</v>
      </c>
      <c r="H306" t="s">
        <v>15</v>
      </c>
      <c r="I306">
        <v>100</v>
      </c>
      <c r="J306">
        <v>300</v>
      </c>
      <c r="K306" t="s">
        <v>21</v>
      </c>
      <c r="L306">
        <v>12</v>
      </c>
      <c r="M306">
        <v>3500</v>
      </c>
      <c r="N306">
        <v>11.625999999999999</v>
      </c>
      <c r="O306">
        <v>3465.3</v>
      </c>
    </row>
    <row r="307" spans="2:15" x14ac:dyDescent="0.25">
      <c r="B307" t="s">
        <v>955</v>
      </c>
      <c r="C307" t="s">
        <v>870</v>
      </c>
      <c r="D307">
        <v>0.01</v>
      </c>
      <c r="E307">
        <v>0.1</v>
      </c>
      <c r="F307">
        <v>9.9999999999999995E-7</v>
      </c>
      <c r="G307" t="s">
        <v>16</v>
      </c>
      <c r="H307" t="s">
        <v>15</v>
      </c>
      <c r="I307">
        <v>100</v>
      </c>
      <c r="J307">
        <v>300</v>
      </c>
      <c r="K307" t="s">
        <v>21</v>
      </c>
      <c r="L307">
        <v>12</v>
      </c>
      <c r="M307">
        <v>3500</v>
      </c>
      <c r="N307">
        <v>11.632999999999999</v>
      </c>
      <c r="O307">
        <v>3465.2</v>
      </c>
    </row>
    <row r="308" spans="2:15" x14ac:dyDescent="0.25">
      <c r="B308" t="s">
        <v>956</v>
      </c>
      <c r="C308" t="s">
        <v>870</v>
      </c>
      <c r="D308">
        <v>0.01</v>
      </c>
      <c r="E308">
        <v>0.1</v>
      </c>
      <c r="F308">
        <v>1.0000000000000001E-5</v>
      </c>
      <c r="G308" t="s">
        <v>16</v>
      </c>
      <c r="H308" t="s">
        <v>15</v>
      </c>
      <c r="I308">
        <v>100</v>
      </c>
      <c r="J308">
        <v>300</v>
      </c>
      <c r="K308" t="s">
        <v>21</v>
      </c>
      <c r="L308">
        <v>12</v>
      </c>
      <c r="M308">
        <v>3500</v>
      </c>
      <c r="N308">
        <v>12.02</v>
      </c>
      <c r="O308">
        <v>3461.8</v>
      </c>
    </row>
    <row r="309" spans="2:15" x14ac:dyDescent="0.25">
      <c r="B309" t="s">
        <v>957</v>
      </c>
      <c r="C309" t="s">
        <v>870</v>
      </c>
      <c r="D309">
        <v>0.01</v>
      </c>
      <c r="E309">
        <v>0.1</v>
      </c>
      <c r="F309">
        <v>1E-4</v>
      </c>
      <c r="G309" t="s">
        <v>16</v>
      </c>
      <c r="H309" t="s">
        <v>15</v>
      </c>
      <c r="I309">
        <v>100</v>
      </c>
      <c r="J309">
        <v>300</v>
      </c>
      <c r="K309" t="s">
        <v>21</v>
      </c>
      <c r="L309">
        <v>41.933999999999997</v>
      </c>
      <c r="M309">
        <v>3208.6</v>
      </c>
      <c r="N309">
        <v>41.906999999999996</v>
      </c>
      <c r="O309">
        <v>3208.7</v>
      </c>
    </row>
    <row r="310" spans="2:15" x14ac:dyDescent="0.25">
      <c r="B310" t="s">
        <v>958</v>
      </c>
      <c r="C310" t="s">
        <v>870</v>
      </c>
      <c r="D310">
        <v>0.01</v>
      </c>
      <c r="E310">
        <v>0.1</v>
      </c>
      <c r="F310">
        <v>1E-3</v>
      </c>
      <c r="G310" t="s">
        <v>16</v>
      </c>
      <c r="H310" t="s">
        <v>15</v>
      </c>
      <c r="I310">
        <v>100</v>
      </c>
      <c r="J310">
        <v>300</v>
      </c>
      <c r="K310" t="s">
        <v>21</v>
      </c>
      <c r="L310">
        <v>568.08000000000004</v>
      </c>
      <c r="M310">
        <v>1113.6999999999998</v>
      </c>
      <c r="N310">
        <v>568.06999999999994</v>
      </c>
      <c r="O310">
        <v>1113.5</v>
      </c>
    </row>
    <row r="311" spans="2:15" x14ac:dyDescent="0.25">
      <c r="B311" t="s">
        <v>959</v>
      </c>
      <c r="C311" t="s">
        <v>870</v>
      </c>
      <c r="D311">
        <v>0.01</v>
      </c>
      <c r="E311">
        <v>0.1</v>
      </c>
      <c r="F311">
        <v>0.01</v>
      </c>
      <c r="G311" t="s">
        <v>16</v>
      </c>
      <c r="H311" t="s">
        <v>15</v>
      </c>
      <c r="I311">
        <v>100</v>
      </c>
      <c r="J311">
        <v>300</v>
      </c>
      <c r="K311" t="s">
        <v>21</v>
      </c>
      <c r="L311">
        <v>5772.5</v>
      </c>
      <c r="M311">
        <v>121.36</v>
      </c>
      <c r="N311">
        <v>5762.6</v>
      </c>
      <c r="O311">
        <v>121.25</v>
      </c>
    </row>
    <row r="312" spans="2:15" x14ac:dyDescent="0.25">
      <c r="B312" t="s">
        <v>960</v>
      </c>
      <c r="C312" t="s">
        <v>870</v>
      </c>
      <c r="D312">
        <v>0.01</v>
      </c>
      <c r="E312">
        <v>0.1</v>
      </c>
      <c r="F312">
        <v>1.0000000000000001E-7</v>
      </c>
      <c r="G312" t="s">
        <v>16</v>
      </c>
      <c r="H312" t="s">
        <v>15</v>
      </c>
      <c r="I312">
        <v>300</v>
      </c>
      <c r="J312">
        <v>1000</v>
      </c>
      <c r="K312" t="s">
        <v>21</v>
      </c>
      <c r="L312">
        <v>12</v>
      </c>
      <c r="M312">
        <v>12000</v>
      </c>
      <c r="N312">
        <v>11.64</v>
      </c>
      <c r="O312">
        <v>11557</v>
      </c>
    </row>
    <row r="313" spans="2:15" x14ac:dyDescent="0.25">
      <c r="B313" t="s">
        <v>961</v>
      </c>
      <c r="C313" t="s">
        <v>870</v>
      </c>
      <c r="D313">
        <v>0.01</v>
      </c>
      <c r="E313">
        <v>0.1</v>
      </c>
      <c r="F313">
        <v>9.9999999999999995E-7</v>
      </c>
      <c r="G313" t="s">
        <v>16</v>
      </c>
      <c r="H313" t="s">
        <v>15</v>
      </c>
      <c r="I313">
        <v>300</v>
      </c>
      <c r="J313">
        <v>1000</v>
      </c>
      <c r="K313" t="s">
        <v>21</v>
      </c>
      <c r="L313">
        <v>12</v>
      </c>
      <c r="M313">
        <v>12000</v>
      </c>
      <c r="N313">
        <v>11.641</v>
      </c>
      <c r="O313">
        <v>11557</v>
      </c>
    </row>
    <row r="314" spans="2:15" x14ac:dyDescent="0.25">
      <c r="B314" t="s">
        <v>962</v>
      </c>
      <c r="C314" t="s">
        <v>870</v>
      </c>
      <c r="D314">
        <v>0.01</v>
      </c>
      <c r="E314">
        <v>0.1</v>
      </c>
      <c r="F314">
        <v>1.0000000000000001E-5</v>
      </c>
      <c r="G314" t="s">
        <v>16</v>
      </c>
      <c r="H314" t="s">
        <v>15</v>
      </c>
      <c r="I314">
        <v>300</v>
      </c>
      <c r="J314">
        <v>1000</v>
      </c>
      <c r="K314" t="s">
        <v>21</v>
      </c>
      <c r="L314">
        <v>12</v>
      </c>
      <c r="M314">
        <v>12000</v>
      </c>
      <c r="N314">
        <v>11.766999999999999</v>
      </c>
      <c r="O314">
        <v>11556</v>
      </c>
    </row>
    <row r="315" spans="2:15" x14ac:dyDescent="0.25">
      <c r="B315" t="s">
        <v>963</v>
      </c>
      <c r="C315" t="s">
        <v>870</v>
      </c>
      <c r="D315">
        <v>0.01</v>
      </c>
      <c r="E315">
        <v>0.1</v>
      </c>
      <c r="F315">
        <v>1E-4</v>
      </c>
      <c r="G315" t="s">
        <v>16</v>
      </c>
      <c r="H315" t="s">
        <v>15</v>
      </c>
      <c r="I315">
        <v>300</v>
      </c>
      <c r="J315">
        <v>1000</v>
      </c>
      <c r="K315" t="s">
        <v>21</v>
      </c>
      <c r="L315">
        <v>20.584</v>
      </c>
      <c r="M315">
        <v>11914</v>
      </c>
      <c r="N315">
        <v>25.368000000000002</v>
      </c>
      <c r="O315">
        <v>11434</v>
      </c>
    </row>
    <row r="316" spans="2:15" x14ac:dyDescent="0.25">
      <c r="B316" t="s">
        <v>964</v>
      </c>
      <c r="C316" t="s">
        <v>870</v>
      </c>
      <c r="D316">
        <v>0.01</v>
      </c>
      <c r="E316">
        <v>0.1</v>
      </c>
      <c r="F316">
        <v>1E-3</v>
      </c>
      <c r="G316" t="s">
        <v>16</v>
      </c>
      <c r="H316" t="s">
        <v>15</v>
      </c>
      <c r="I316">
        <v>300</v>
      </c>
      <c r="J316">
        <v>1000</v>
      </c>
      <c r="K316" t="s">
        <v>21</v>
      </c>
      <c r="L316">
        <v>512.23</v>
      </c>
      <c r="M316">
        <v>7901.3</v>
      </c>
      <c r="N316">
        <v>512.18999999999994</v>
      </c>
      <c r="O316">
        <v>7901.3</v>
      </c>
    </row>
    <row r="317" spans="2:15" x14ac:dyDescent="0.25">
      <c r="B317" t="s">
        <v>965</v>
      </c>
      <c r="C317" t="s">
        <v>870</v>
      </c>
      <c r="D317">
        <v>0.01</v>
      </c>
      <c r="E317">
        <v>0.1</v>
      </c>
      <c r="F317">
        <v>0.01</v>
      </c>
      <c r="G317" t="s">
        <v>16</v>
      </c>
      <c r="H317" t="s">
        <v>15</v>
      </c>
      <c r="I317">
        <v>300</v>
      </c>
      <c r="J317">
        <v>1000</v>
      </c>
      <c r="K317" t="s">
        <v>21</v>
      </c>
      <c r="L317">
        <v>5762.1</v>
      </c>
      <c r="M317">
        <v>1282.8</v>
      </c>
      <c r="N317">
        <v>5695.9000000000005</v>
      </c>
      <c r="O317">
        <v>1282.5</v>
      </c>
    </row>
    <row r="318" spans="2:15" x14ac:dyDescent="0.25">
      <c r="B318" t="s">
        <v>966</v>
      </c>
      <c r="C318" t="s">
        <v>870</v>
      </c>
      <c r="D318">
        <v>0.01</v>
      </c>
      <c r="E318">
        <v>0.1</v>
      </c>
      <c r="F318">
        <v>1.0000000000000001E-7</v>
      </c>
      <c r="G318" t="s">
        <v>16</v>
      </c>
      <c r="H318" t="s">
        <v>15</v>
      </c>
      <c r="I318">
        <v>1000</v>
      </c>
      <c r="J318">
        <v>2000</v>
      </c>
      <c r="K318" t="s">
        <v>21</v>
      </c>
      <c r="L318">
        <v>48</v>
      </c>
      <c r="M318">
        <v>17000</v>
      </c>
      <c r="N318">
        <v>11.629</v>
      </c>
      <c r="O318">
        <v>17356</v>
      </c>
    </row>
    <row r="319" spans="2:15" x14ac:dyDescent="0.25">
      <c r="B319" t="s">
        <v>967</v>
      </c>
      <c r="C319" t="s">
        <v>870</v>
      </c>
      <c r="D319">
        <v>0.01</v>
      </c>
      <c r="E319">
        <v>0.1</v>
      </c>
      <c r="F319">
        <v>9.9999999999999995E-7</v>
      </c>
      <c r="G319" t="s">
        <v>16</v>
      </c>
      <c r="H319" t="s">
        <v>15</v>
      </c>
      <c r="I319">
        <v>1000</v>
      </c>
      <c r="J319">
        <v>2000</v>
      </c>
      <c r="K319" t="s">
        <v>21</v>
      </c>
      <c r="L319">
        <v>48</v>
      </c>
      <c r="M319">
        <v>17000</v>
      </c>
      <c r="N319">
        <v>11.629999999999999</v>
      </c>
      <c r="O319">
        <v>17356</v>
      </c>
    </row>
    <row r="320" spans="2:15" x14ac:dyDescent="0.25">
      <c r="B320" t="s">
        <v>968</v>
      </c>
      <c r="C320" t="s">
        <v>870</v>
      </c>
      <c r="D320">
        <v>0.01</v>
      </c>
      <c r="E320">
        <v>0.1</v>
      </c>
      <c r="F320">
        <v>1.0000000000000001E-5</v>
      </c>
      <c r="G320" t="s">
        <v>16</v>
      </c>
      <c r="H320" t="s">
        <v>15</v>
      </c>
      <c r="I320">
        <v>1000</v>
      </c>
      <c r="J320">
        <v>2000</v>
      </c>
      <c r="K320" t="s">
        <v>21</v>
      </c>
      <c r="L320">
        <v>48</v>
      </c>
      <c r="M320">
        <v>17000</v>
      </c>
      <c r="N320">
        <v>11.728999999999999</v>
      </c>
      <c r="O320">
        <v>17355</v>
      </c>
    </row>
    <row r="321" spans="2:15" x14ac:dyDescent="0.25">
      <c r="B321" t="s">
        <v>969</v>
      </c>
      <c r="C321" t="s">
        <v>870</v>
      </c>
      <c r="D321">
        <v>0.01</v>
      </c>
      <c r="E321">
        <v>0.1</v>
      </c>
      <c r="F321">
        <v>1E-4</v>
      </c>
      <c r="G321" t="s">
        <v>16</v>
      </c>
      <c r="H321" t="s">
        <v>15</v>
      </c>
      <c r="I321">
        <v>1000</v>
      </c>
      <c r="J321">
        <v>2000</v>
      </c>
      <c r="K321" t="s">
        <v>21</v>
      </c>
      <c r="L321">
        <v>48</v>
      </c>
      <c r="M321">
        <v>17002</v>
      </c>
      <c r="N321">
        <v>21.290000000000003</v>
      </c>
      <c r="O321">
        <v>17269</v>
      </c>
    </row>
    <row r="322" spans="2:15" x14ac:dyDescent="0.25">
      <c r="B322" t="s">
        <v>970</v>
      </c>
      <c r="C322" t="s">
        <v>870</v>
      </c>
      <c r="D322">
        <v>0.01</v>
      </c>
      <c r="E322">
        <v>0.1</v>
      </c>
      <c r="F322">
        <v>1E-3</v>
      </c>
      <c r="G322" t="s">
        <v>16</v>
      </c>
      <c r="H322" t="s">
        <v>15</v>
      </c>
      <c r="I322">
        <v>1000</v>
      </c>
      <c r="J322">
        <v>2000</v>
      </c>
      <c r="K322" t="s">
        <v>21</v>
      </c>
      <c r="L322">
        <v>469.31</v>
      </c>
      <c r="M322">
        <v>13709</v>
      </c>
      <c r="N322">
        <v>469.24</v>
      </c>
      <c r="O322">
        <v>13709</v>
      </c>
    </row>
    <row r="323" spans="2:15" x14ac:dyDescent="0.25">
      <c r="B323" t="s">
        <v>971</v>
      </c>
      <c r="C323" t="s">
        <v>870</v>
      </c>
      <c r="D323">
        <v>0.01</v>
      </c>
      <c r="E323">
        <v>0.1</v>
      </c>
      <c r="F323">
        <v>0.01</v>
      </c>
      <c r="G323" t="s">
        <v>16</v>
      </c>
      <c r="H323" t="s">
        <v>15</v>
      </c>
      <c r="I323">
        <v>1000</v>
      </c>
      <c r="J323">
        <v>2000</v>
      </c>
      <c r="K323" t="s">
        <v>21</v>
      </c>
      <c r="L323">
        <v>5748.1</v>
      </c>
      <c r="M323">
        <v>2840.3999999999996</v>
      </c>
      <c r="N323">
        <v>5639.4000000000005</v>
      </c>
      <c r="O323">
        <v>2840.1</v>
      </c>
    </row>
    <row r="324" spans="2:15" x14ac:dyDescent="0.25">
      <c r="B324" t="s">
        <v>972</v>
      </c>
      <c r="C324" t="s">
        <v>870</v>
      </c>
      <c r="D324">
        <v>0.01</v>
      </c>
      <c r="E324">
        <v>0.1</v>
      </c>
      <c r="F324">
        <v>1.0000000000000001E-7</v>
      </c>
      <c r="G324" t="s">
        <v>16</v>
      </c>
      <c r="H324" t="s">
        <v>15</v>
      </c>
      <c r="I324">
        <v>2000</v>
      </c>
      <c r="J324">
        <v>4000</v>
      </c>
      <c r="K324" t="s">
        <v>21</v>
      </c>
      <c r="L324">
        <v>110</v>
      </c>
      <c r="M324">
        <v>46000</v>
      </c>
      <c r="N324">
        <v>80.866</v>
      </c>
      <c r="O324">
        <v>46201</v>
      </c>
    </row>
    <row r="325" spans="2:15" x14ac:dyDescent="0.25">
      <c r="B325" t="s">
        <v>973</v>
      </c>
      <c r="C325" t="s">
        <v>870</v>
      </c>
      <c r="D325">
        <v>0.01</v>
      </c>
      <c r="E325">
        <v>0.1</v>
      </c>
      <c r="F325">
        <v>9.9999999999999995E-7</v>
      </c>
      <c r="G325" t="s">
        <v>16</v>
      </c>
      <c r="H325" t="s">
        <v>15</v>
      </c>
      <c r="I325">
        <v>2000</v>
      </c>
      <c r="J325">
        <v>4000</v>
      </c>
      <c r="K325" t="s">
        <v>21</v>
      </c>
      <c r="L325">
        <v>110</v>
      </c>
      <c r="M325">
        <v>46000</v>
      </c>
      <c r="N325">
        <v>80.866</v>
      </c>
      <c r="O325">
        <v>46201</v>
      </c>
    </row>
    <row r="326" spans="2:15" x14ac:dyDescent="0.25">
      <c r="B326" t="s">
        <v>974</v>
      </c>
      <c r="C326" t="s">
        <v>870</v>
      </c>
      <c r="D326">
        <v>0.01</v>
      </c>
      <c r="E326">
        <v>0.1</v>
      </c>
      <c r="F326">
        <v>1.0000000000000001E-5</v>
      </c>
      <c r="G326" t="s">
        <v>16</v>
      </c>
      <c r="H326" t="s">
        <v>15</v>
      </c>
      <c r="I326">
        <v>2000</v>
      </c>
      <c r="J326">
        <v>4000</v>
      </c>
      <c r="K326" t="s">
        <v>21</v>
      </c>
      <c r="L326">
        <v>110</v>
      </c>
      <c r="M326">
        <v>46000</v>
      </c>
      <c r="N326">
        <v>80.879000000000005</v>
      </c>
      <c r="O326">
        <v>46201</v>
      </c>
    </row>
    <row r="327" spans="2:15" x14ac:dyDescent="0.25">
      <c r="B327" t="s">
        <v>975</v>
      </c>
      <c r="C327" t="s">
        <v>870</v>
      </c>
      <c r="D327">
        <v>0.01</v>
      </c>
      <c r="E327">
        <v>0.1</v>
      </c>
      <c r="F327">
        <v>1E-4</v>
      </c>
      <c r="G327" t="s">
        <v>16</v>
      </c>
      <c r="H327" t="s">
        <v>15</v>
      </c>
      <c r="I327">
        <v>2000</v>
      </c>
      <c r="J327">
        <v>4000</v>
      </c>
      <c r="K327" t="s">
        <v>21</v>
      </c>
      <c r="L327">
        <v>110</v>
      </c>
      <c r="M327">
        <v>46000</v>
      </c>
      <c r="N327">
        <v>84.221000000000004</v>
      </c>
      <c r="O327">
        <v>46171</v>
      </c>
    </row>
    <row r="328" spans="2:15" x14ac:dyDescent="0.25">
      <c r="B328" t="s">
        <v>976</v>
      </c>
      <c r="C328" t="s">
        <v>870</v>
      </c>
      <c r="D328">
        <v>0.01</v>
      </c>
      <c r="E328">
        <v>0.1</v>
      </c>
      <c r="F328">
        <v>1E-3</v>
      </c>
      <c r="G328" t="s">
        <v>16</v>
      </c>
      <c r="H328" t="s">
        <v>15</v>
      </c>
      <c r="I328">
        <v>2000</v>
      </c>
      <c r="J328">
        <v>4000</v>
      </c>
      <c r="K328" t="s">
        <v>21</v>
      </c>
      <c r="L328">
        <v>354.38</v>
      </c>
      <c r="M328">
        <v>43820</v>
      </c>
      <c r="N328">
        <v>354.28999999999996</v>
      </c>
      <c r="O328">
        <v>43820</v>
      </c>
    </row>
    <row r="329" spans="2:15" x14ac:dyDescent="0.25">
      <c r="B329" t="s">
        <v>977</v>
      </c>
      <c r="C329" t="s">
        <v>870</v>
      </c>
      <c r="D329">
        <v>0.01</v>
      </c>
      <c r="E329">
        <v>0.1</v>
      </c>
      <c r="F329">
        <v>0.01</v>
      </c>
      <c r="G329" t="s">
        <v>16</v>
      </c>
      <c r="H329" t="s">
        <v>15</v>
      </c>
      <c r="I329">
        <v>2000</v>
      </c>
      <c r="J329">
        <v>4000</v>
      </c>
      <c r="K329" t="s">
        <v>21</v>
      </c>
      <c r="L329">
        <v>5616.1</v>
      </c>
      <c r="M329">
        <v>18294</v>
      </c>
      <c r="N329">
        <v>5360.8</v>
      </c>
      <c r="O329">
        <v>18293</v>
      </c>
    </row>
    <row r="330" spans="2:15" x14ac:dyDescent="0.25">
      <c r="B330" t="s">
        <v>978</v>
      </c>
      <c r="C330" t="s">
        <v>870</v>
      </c>
      <c r="D330">
        <v>0.01</v>
      </c>
      <c r="E330">
        <v>0.1</v>
      </c>
      <c r="F330">
        <v>1.0000000000000001E-7</v>
      </c>
      <c r="G330" t="s">
        <v>16</v>
      </c>
      <c r="H330" t="s">
        <v>15</v>
      </c>
      <c r="I330">
        <v>4000</v>
      </c>
      <c r="J330">
        <v>8000</v>
      </c>
      <c r="K330" t="s">
        <v>21</v>
      </c>
      <c r="L330">
        <v>120</v>
      </c>
      <c r="M330">
        <v>46000</v>
      </c>
      <c r="N330">
        <v>92.338999999999999</v>
      </c>
      <c r="O330">
        <v>46247</v>
      </c>
    </row>
    <row r="331" spans="2:15" x14ac:dyDescent="0.25">
      <c r="B331" t="s">
        <v>979</v>
      </c>
      <c r="C331" t="s">
        <v>870</v>
      </c>
      <c r="D331">
        <v>0.01</v>
      </c>
      <c r="E331">
        <v>0.1</v>
      </c>
      <c r="F331">
        <v>9.9999999999999995E-7</v>
      </c>
      <c r="G331" t="s">
        <v>16</v>
      </c>
      <c r="H331" t="s">
        <v>15</v>
      </c>
      <c r="I331">
        <v>4000</v>
      </c>
      <c r="J331">
        <v>8000</v>
      </c>
      <c r="K331" t="s">
        <v>21</v>
      </c>
      <c r="L331">
        <v>120</v>
      </c>
      <c r="M331">
        <v>46000</v>
      </c>
      <c r="N331">
        <v>92.338999999999999</v>
      </c>
      <c r="O331">
        <v>46247</v>
      </c>
    </row>
    <row r="332" spans="2:15" x14ac:dyDescent="0.25">
      <c r="B332" t="s">
        <v>980</v>
      </c>
      <c r="C332" t="s">
        <v>870</v>
      </c>
      <c r="D332">
        <v>0.01</v>
      </c>
      <c r="E332">
        <v>0.1</v>
      </c>
      <c r="F332">
        <v>1.0000000000000001E-5</v>
      </c>
      <c r="G332" t="s">
        <v>16</v>
      </c>
      <c r="H332" t="s">
        <v>15</v>
      </c>
      <c r="I332">
        <v>4000</v>
      </c>
      <c r="J332">
        <v>8000</v>
      </c>
      <c r="K332" t="s">
        <v>21</v>
      </c>
      <c r="L332">
        <v>120</v>
      </c>
      <c r="M332">
        <v>46000</v>
      </c>
      <c r="N332">
        <v>92.411000000000001</v>
      </c>
      <c r="O332">
        <v>46246</v>
      </c>
    </row>
    <row r="333" spans="2:15" x14ac:dyDescent="0.25">
      <c r="B333" t="s">
        <v>981</v>
      </c>
      <c r="C333" t="s">
        <v>870</v>
      </c>
      <c r="D333">
        <v>0.01</v>
      </c>
      <c r="E333">
        <v>0.1</v>
      </c>
      <c r="F333">
        <v>1E-4</v>
      </c>
      <c r="G333" t="s">
        <v>16</v>
      </c>
      <c r="H333" t="s">
        <v>15</v>
      </c>
      <c r="I333">
        <v>4000</v>
      </c>
      <c r="J333">
        <v>8000</v>
      </c>
      <c r="K333" t="s">
        <v>21</v>
      </c>
      <c r="L333">
        <v>120</v>
      </c>
      <c r="M333">
        <v>46000</v>
      </c>
      <c r="N333">
        <v>95.64</v>
      </c>
      <c r="O333">
        <v>46217</v>
      </c>
    </row>
    <row r="334" spans="2:15" x14ac:dyDescent="0.25">
      <c r="B334" t="s">
        <v>982</v>
      </c>
      <c r="C334" t="s">
        <v>870</v>
      </c>
      <c r="D334">
        <v>0.01</v>
      </c>
      <c r="E334">
        <v>0.1</v>
      </c>
      <c r="F334">
        <v>1E-3</v>
      </c>
      <c r="G334" t="s">
        <v>16</v>
      </c>
      <c r="H334" t="s">
        <v>15</v>
      </c>
      <c r="I334">
        <v>4000</v>
      </c>
      <c r="J334">
        <v>8000</v>
      </c>
      <c r="K334" t="s">
        <v>21</v>
      </c>
      <c r="L334">
        <v>362.15</v>
      </c>
      <c r="M334">
        <v>43903</v>
      </c>
      <c r="N334">
        <v>361.69</v>
      </c>
      <c r="O334">
        <v>43905</v>
      </c>
    </row>
    <row r="335" spans="2:15" x14ac:dyDescent="0.25">
      <c r="B335" t="s">
        <v>983</v>
      </c>
      <c r="C335" t="s">
        <v>870</v>
      </c>
      <c r="D335">
        <v>0.01</v>
      </c>
      <c r="E335">
        <v>0.1</v>
      </c>
      <c r="F335">
        <v>0.01</v>
      </c>
      <c r="G335" t="s">
        <v>16</v>
      </c>
      <c r="H335" t="s">
        <v>15</v>
      </c>
      <c r="I335">
        <v>4000</v>
      </c>
      <c r="J335">
        <v>8000</v>
      </c>
      <c r="K335" t="s">
        <v>21</v>
      </c>
      <c r="L335">
        <v>5616.4000000000005</v>
      </c>
      <c r="M335">
        <v>18396</v>
      </c>
      <c r="N335">
        <v>5361.1</v>
      </c>
      <c r="O335">
        <v>18392</v>
      </c>
    </row>
    <row r="336" spans="2:15" x14ac:dyDescent="0.25">
      <c r="B336" t="s">
        <v>984</v>
      </c>
      <c r="C336" t="s">
        <v>870</v>
      </c>
      <c r="D336">
        <v>0.01</v>
      </c>
      <c r="E336">
        <v>0.1</v>
      </c>
      <c r="F336">
        <v>1.0000000000000001E-7</v>
      </c>
      <c r="G336" t="s">
        <v>16</v>
      </c>
      <c r="H336" t="s">
        <v>15</v>
      </c>
      <c r="I336">
        <v>8000</v>
      </c>
      <c r="J336">
        <v>10000</v>
      </c>
      <c r="K336" t="s">
        <v>21</v>
      </c>
      <c r="L336">
        <v>450</v>
      </c>
      <c r="M336">
        <v>170000</v>
      </c>
      <c r="N336">
        <v>116.3</v>
      </c>
      <c r="O336">
        <v>173250</v>
      </c>
    </row>
    <row r="337" spans="2:15" x14ac:dyDescent="0.25">
      <c r="B337" t="s">
        <v>985</v>
      </c>
      <c r="C337" t="s">
        <v>870</v>
      </c>
      <c r="D337">
        <v>0.01</v>
      </c>
      <c r="E337">
        <v>0.1</v>
      </c>
      <c r="F337">
        <v>9.9999999999999995E-7</v>
      </c>
      <c r="G337" t="s">
        <v>16</v>
      </c>
      <c r="H337" t="s">
        <v>15</v>
      </c>
      <c r="I337">
        <v>8000</v>
      </c>
      <c r="J337">
        <v>10000</v>
      </c>
      <c r="K337" t="s">
        <v>21</v>
      </c>
      <c r="L337">
        <v>450</v>
      </c>
      <c r="M337">
        <v>170000</v>
      </c>
      <c r="N337">
        <v>116.31</v>
      </c>
      <c r="O337">
        <v>173250</v>
      </c>
    </row>
    <row r="338" spans="2:15" x14ac:dyDescent="0.25">
      <c r="B338" t="s">
        <v>986</v>
      </c>
      <c r="C338" t="s">
        <v>870</v>
      </c>
      <c r="D338">
        <v>0.01</v>
      </c>
      <c r="E338">
        <v>0.1</v>
      </c>
      <c r="F338">
        <v>1.0000000000000001E-5</v>
      </c>
      <c r="G338" t="s">
        <v>16</v>
      </c>
      <c r="H338" t="s">
        <v>15</v>
      </c>
      <c r="I338">
        <v>8000</v>
      </c>
      <c r="J338">
        <v>10000</v>
      </c>
      <c r="K338" t="s">
        <v>21</v>
      </c>
      <c r="L338">
        <v>450</v>
      </c>
      <c r="M338">
        <v>170000</v>
      </c>
      <c r="N338">
        <v>116.31</v>
      </c>
      <c r="O338">
        <v>173250</v>
      </c>
    </row>
    <row r="339" spans="2:15" x14ac:dyDescent="0.25">
      <c r="B339" t="s">
        <v>987</v>
      </c>
      <c r="C339" t="s">
        <v>870</v>
      </c>
      <c r="D339">
        <v>0.01</v>
      </c>
      <c r="E339">
        <v>0.1</v>
      </c>
      <c r="F339">
        <v>1E-4</v>
      </c>
      <c r="G339" t="s">
        <v>16</v>
      </c>
      <c r="H339" t="s">
        <v>15</v>
      </c>
      <c r="I339">
        <v>8000</v>
      </c>
      <c r="J339">
        <v>10000</v>
      </c>
      <c r="K339" t="s">
        <v>21</v>
      </c>
      <c r="L339">
        <v>450</v>
      </c>
      <c r="M339">
        <v>170000</v>
      </c>
      <c r="N339">
        <v>117.4</v>
      </c>
      <c r="O339">
        <v>173240</v>
      </c>
    </row>
    <row r="340" spans="2:15" x14ac:dyDescent="0.25">
      <c r="B340" t="s">
        <v>988</v>
      </c>
      <c r="C340" t="s">
        <v>870</v>
      </c>
      <c r="D340">
        <v>0.01</v>
      </c>
      <c r="E340">
        <v>0.1</v>
      </c>
      <c r="F340">
        <v>1E-3</v>
      </c>
      <c r="G340" t="s">
        <v>16</v>
      </c>
      <c r="H340" t="s">
        <v>15</v>
      </c>
      <c r="I340">
        <v>8000</v>
      </c>
      <c r="J340">
        <v>10000</v>
      </c>
      <c r="K340" t="s">
        <v>21</v>
      </c>
      <c r="L340">
        <v>450.06</v>
      </c>
      <c r="M340">
        <v>170010</v>
      </c>
      <c r="N340">
        <v>212.85999999999999</v>
      </c>
      <c r="O340">
        <v>172380</v>
      </c>
    </row>
    <row r="341" spans="2:15" x14ac:dyDescent="0.25">
      <c r="B341" t="s">
        <v>989</v>
      </c>
      <c r="C341" t="s">
        <v>870</v>
      </c>
      <c r="D341">
        <v>0.01</v>
      </c>
      <c r="E341">
        <v>0.1</v>
      </c>
      <c r="F341">
        <v>0.01</v>
      </c>
      <c r="G341" t="s">
        <v>16</v>
      </c>
      <c r="H341" t="s">
        <v>15</v>
      </c>
      <c r="I341">
        <v>8000</v>
      </c>
      <c r="J341">
        <v>10000</v>
      </c>
      <c r="K341" t="s">
        <v>21</v>
      </c>
      <c r="L341">
        <v>4695.2000000000007</v>
      </c>
      <c r="M341">
        <v>136780</v>
      </c>
      <c r="N341">
        <v>4338.4000000000005</v>
      </c>
      <c r="O341">
        <v>136780</v>
      </c>
    </row>
    <row r="342" spans="2:15" x14ac:dyDescent="0.25">
      <c r="B342" t="s">
        <v>990</v>
      </c>
      <c r="C342" t="s">
        <v>870</v>
      </c>
      <c r="D342">
        <v>0.1</v>
      </c>
      <c r="E342">
        <v>1</v>
      </c>
      <c r="F342">
        <v>9.9999999999999995E-7</v>
      </c>
      <c r="G342" t="s">
        <v>16</v>
      </c>
      <c r="H342" t="s">
        <v>15</v>
      </c>
      <c r="I342">
        <v>1E-3</v>
      </c>
      <c r="J342">
        <v>0.04</v>
      </c>
      <c r="K342" t="s">
        <v>21</v>
      </c>
      <c r="L342">
        <v>47</v>
      </c>
      <c r="M342">
        <v>82</v>
      </c>
      <c r="N342">
        <v>46.158999999999999</v>
      </c>
      <c r="O342">
        <v>81.751000000000005</v>
      </c>
    </row>
    <row r="343" spans="2:15" x14ac:dyDescent="0.25">
      <c r="B343" t="s">
        <v>991</v>
      </c>
      <c r="C343" t="s">
        <v>870</v>
      </c>
      <c r="D343">
        <v>0.1</v>
      </c>
      <c r="E343">
        <v>1</v>
      </c>
      <c r="F343">
        <v>1.0000000000000001E-5</v>
      </c>
      <c r="G343" t="s">
        <v>16</v>
      </c>
      <c r="H343" t="s">
        <v>15</v>
      </c>
      <c r="I343">
        <v>1E-3</v>
      </c>
      <c r="J343">
        <v>0.04</v>
      </c>
      <c r="K343" t="s">
        <v>21</v>
      </c>
      <c r="L343">
        <v>47</v>
      </c>
      <c r="M343">
        <v>82</v>
      </c>
      <c r="N343">
        <v>46.480999999999995</v>
      </c>
      <c r="O343">
        <v>81.558000000000007</v>
      </c>
    </row>
    <row r="344" spans="2:15" x14ac:dyDescent="0.25">
      <c r="B344" t="s">
        <v>992</v>
      </c>
      <c r="C344" t="s">
        <v>870</v>
      </c>
      <c r="D344">
        <v>0.1</v>
      </c>
      <c r="E344">
        <v>1</v>
      </c>
      <c r="F344">
        <v>1E-4</v>
      </c>
      <c r="G344" t="s">
        <v>16</v>
      </c>
      <c r="H344" t="s">
        <v>15</v>
      </c>
      <c r="I344">
        <v>1E-3</v>
      </c>
      <c r="J344">
        <v>0.04</v>
      </c>
      <c r="K344" t="s">
        <v>21</v>
      </c>
      <c r="L344">
        <v>72.504000000000005</v>
      </c>
      <c r="M344">
        <v>67.846000000000004</v>
      </c>
      <c r="N344">
        <v>72.496000000000009</v>
      </c>
      <c r="O344">
        <v>67.84</v>
      </c>
    </row>
    <row r="345" spans="2:15" x14ac:dyDescent="0.25">
      <c r="B345" t="s">
        <v>993</v>
      </c>
      <c r="C345" t="s">
        <v>870</v>
      </c>
      <c r="D345">
        <v>0.1</v>
      </c>
      <c r="E345">
        <v>1</v>
      </c>
      <c r="F345">
        <v>1E-3</v>
      </c>
      <c r="G345" t="s">
        <v>16</v>
      </c>
      <c r="H345" t="s">
        <v>15</v>
      </c>
      <c r="I345">
        <v>1E-3</v>
      </c>
      <c r="J345">
        <v>0.04</v>
      </c>
      <c r="K345" t="s">
        <v>21</v>
      </c>
      <c r="L345">
        <v>578.64</v>
      </c>
      <c r="M345">
        <v>12.73</v>
      </c>
      <c r="N345">
        <v>578.63</v>
      </c>
      <c r="O345">
        <v>12.72</v>
      </c>
    </row>
    <row r="346" spans="2:15" x14ac:dyDescent="0.25">
      <c r="B346" t="s">
        <v>994</v>
      </c>
      <c r="C346" t="s">
        <v>870</v>
      </c>
      <c r="D346">
        <v>0.1</v>
      </c>
      <c r="E346">
        <v>1</v>
      </c>
      <c r="F346">
        <v>0.01</v>
      </c>
      <c r="G346" t="s">
        <v>16</v>
      </c>
      <c r="H346" t="s">
        <v>15</v>
      </c>
      <c r="I346">
        <v>1E-3</v>
      </c>
      <c r="J346">
        <v>0.04</v>
      </c>
      <c r="K346" t="s">
        <v>21</v>
      </c>
      <c r="L346">
        <v>5773.7000000000007</v>
      </c>
      <c r="M346">
        <v>1.294</v>
      </c>
      <c r="N346">
        <v>5773.7000000000007</v>
      </c>
      <c r="O346">
        <v>1.2901</v>
      </c>
    </row>
    <row r="347" spans="2:15" x14ac:dyDescent="0.25">
      <c r="B347" t="s">
        <v>995</v>
      </c>
      <c r="C347" t="s">
        <v>870</v>
      </c>
      <c r="D347">
        <v>0.1</v>
      </c>
      <c r="E347">
        <v>1</v>
      </c>
      <c r="F347">
        <v>0.1</v>
      </c>
      <c r="G347" t="s">
        <v>16</v>
      </c>
      <c r="H347" t="s">
        <v>15</v>
      </c>
      <c r="I347">
        <v>1E-3</v>
      </c>
      <c r="J347">
        <v>0.04</v>
      </c>
      <c r="K347" t="s">
        <v>21</v>
      </c>
      <c r="L347">
        <v>57736</v>
      </c>
      <c r="M347">
        <v>0.13059999999999999</v>
      </c>
      <c r="N347">
        <v>57735</v>
      </c>
      <c r="O347">
        <v>0.12903000000000001</v>
      </c>
    </row>
    <row r="348" spans="2:15" x14ac:dyDescent="0.25">
      <c r="B348" t="s">
        <v>996</v>
      </c>
      <c r="C348" t="s">
        <v>870</v>
      </c>
      <c r="D348">
        <v>0.1</v>
      </c>
      <c r="E348">
        <v>1</v>
      </c>
      <c r="F348">
        <v>9.9999999999999995E-7</v>
      </c>
      <c r="G348" t="s">
        <v>16</v>
      </c>
      <c r="H348" t="s">
        <v>15</v>
      </c>
      <c r="I348">
        <v>0.04</v>
      </c>
      <c r="J348">
        <v>1</v>
      </c>
      <c r="K348" t="s">
        <v>21</v>
      </c>
      <c r="L348">
        <v>24</v>
      </c>
      <c r="M348">
        <v>82</v>
      </c>
      <c r="N348">
        <v>23.094999999999999</v>
      </c>
      <c r="O348">
        <v>81.918000000000006</v>
      </c>
    </row>
    <row r="349" spans="2:15" x14ac:dyDescent="0.25">
      <c r="B349" t="s">
        <v>997</v>
      </c>
      <c r="C349" t="s">
        <v>870</v>
      </c>
      <c r="D349">
        <v>0.1</v>
      </c>
      <c r="E349">
        <v>1</v>
      </c>
      <c r="F349">
        <v>1.0000000000000001E-5</v>
      </c>
      <c r="G349" t="s">
        <v>16</v>
      </c>
      <c r="H349" t="s">
        <v>15</v>
      </c>
      <c r="I349">
        <v>0.04</v>
      </c>
      <c r="J349">
        <v>1</v>
      </c>
      <c r="K349" t="s">
        <v>21</v>
      </c>
      <c r="L349">
        <v>24</v>
      </c>
      <c r="M349">
        <v>82</v>
      </c>
      <c r="N349">
        <v>23.659000000000002</v>
      </c>
      <c r="O349">
        <v>81.510999999999996</v>
      </c>
    </row>
    <row r="350" spans="2:15" x14ac:dyDescent="0.25">
      <c r="B350" t="s">
        <v>998</v>
      </c>
      <c r="C350" t="s">
        <v>870</v>
      </c>
      <c r="D350">
        <v>0.1</v>
      </c>
      <c r="E350">
        <v>1</v>
      </c>
      <c r="F350">
        <v>1E-4</v>
      </c>
      <c r="G350" t="s">
        <v>16</v>
      </c>
      <c r="H350" t="s">
        <v>15</v>
      </c>
      <c r="I350">
        <v>0.04</v>
      </c>
      <c r="J350">
        <v>1</v>
      </c>
      <c r="K350" t="s">
        <v>21</v>
      </c>
      <c r="L350">
        <v>59.656999999999996</v>
      </c>
      <c r="M350">
        <v>60.195999999999998</v>
      </c>
      <c r="N350">
        <v>59.646000000000001</v>
      </c>
      <c r="O350">
        <v>60.19</v>
      </c>
    </row>
    <row r="351" spans="2:15" x14ac:dyDescent="0.25">
      <c r="B351" t="s">
        <v>999</v>
      </c>
      <c r="C351" t="s">
        <v>870</v>
      </c>
      <c r="D351">
        <v>0.1</v>
      </c>
      <c r="E351">
        <v>1</v>
      </c>
      <c r="F351">
        <v>1E-3</v>
      </c>
      <c r="G351" t="s">
        <v>16</v>
      </c>
      <c r="H351" t="s">
        <v>15</v>
      </c>
      <c r="I351">
        <v>0.04</v>
      </c>
      <c r="J351">
        <v>1</v>
      </c>
      <c r="K351" t="s">
        <v>21</v>
      </c>
      <c r="L351">
        <v>577.25</v>
      </c>
      <c r="M351">
        <v>9.5934000000000008</v>
      </c>
      <c r="N351">
        <v>577.24</v>
      </c>
      <c r="O351">
        <v>9.5838000000000001</v>
      </c>
    </row>
    <row r="352" spans="2:15" x14ac:dyDescent="0.25">
      <c r="B352" t="s">
        <v>1000</v>
      </c>
      <c r="C352" t="s">
        <v>870</v>
      </c>
      <c r="D352">
        <v>0.1</v>
      </c>
      <c r="E352">
        <v>1</v>
      </c>
      <c r="F352">
        <v>0.01</v>
      </c>
      <c r="G352" t="s">
        <v>16</v>
      </c>
      <c r="H352" t="s">
        <v>15</v>
      </c>
      <c r="I352">
        <v>0.04</v>
      </c>
      <c r="J352">
        <v>1</v>
      </c>
      <c r="K352" t="s">
        <v>21</v>
      </c>
      <c r="L352">
        <v>5773.5</v>
      </c>
      <c r="M352">
        <v>0.97079000000000004</v>
      </c>
      <c r="N352">
        <v>5773.5</v>
      </c>
      <c r="O352">
        <v>0.96684999999999999</v>
      </c>
    </row>
    <row r="353" spans="2:15" x14ac:dyDescent="0.25">
      <c r="B353" t="s">
        <v>1001</v>
      </c>
      <c r="C353" t="s">
        <v>870</v>
      </c>
      <c r="D353">
        <v>0.1</v>
      </c>
      <c r="E353">
        <v>1</v>
      </c>
      <c r="F353">
        <v>0.1</v>
      </c>
      <c r="G353" t="s">
        <v>16</v>
      </c>
      <c r="H353" t="s">
        <v>15</v>
      </c>
      <c r="I353">
        <v>0.04</v>
      </c>
      <c r="J353">
        <v>1</v>
      </c>
      <c r="K353" t="s">
        <v>21</v>
      </c>
      <c r="L353">
        <v>57736</v>
      </c>
      <c r="M353">
        <v>9.8268999999999995E-2</v>
      </c>
      <c r="N353">
        <v>57735</v>
      </c>
      <c r="O353">
        <v>9.6694000000000002E-2</v>
      </c>
    </row>
    <row r="354" spans="2:15" x14ac:dyDescent="0.25">
      <c r="B354" t="s">
        <v>1002</v>
      </c>
      <c r="C354" t="s">
        <v>870</v>
      </c>
      <c r="D354">
        <v>0.1</v>
      </c>
      <c r="E354">
        <v>1</v>
      </c>
      <c r="F354">
        <v>9.9999999999999995E-7</v>
      </c>
      <c r="G354" t="s">
        <v>16</v>
      </c>
      <c r="H354" t="s">
        <v>15</v>
      </c>
      <c r="I354">
        <v>1</v>
      </c>
      <c r="J354">
        <v>20</v>
      </c>
      <c r="K354" t="s">
        <v>21</v>
      </c>
      <c r="L354">
        <v>26</v>
      </c>
      <c r="M354">
        <v>160</v>
      </c>
      <c r="N354">
        <v>23.155999999999999</v>
      </c>
      <c r="O354">
        <v>162.30000000000001</v>
      </c>
    </row>
    <row r="355" spans="2:15" x14ac:dyDescent="0.25">
      <c r="B355" t="s">
        <v>1003</v>
      </c>
      <c r="C355" t="s">
        <v>870</v>
      </c>
      <c r="D355">
        <v>0.1</v>
      </c>
      <c r="E355">
        <v>1</v>
      </c>
      <c r="F355">
        <v>1.0000000000000001E-5</v>
      </c>
      <c r="G355" t="s">
        <v>16</v>
      </c>
      <c r="H355" t="s">
        <v>15</v>
      </c>
      <c r="I355">
        <v>1</v>
      </c>
      <c r="J355">
        <v>20</v>
      </c>
      <c r="K355" t="s">
        <v>21</v>
      </c>
      <c r="L355">
        <v>26</v>
      </c>
      <c r="M355">
        <v>160</v>
      </c>
      <c r="N355">
        <v>23.610000000000003</v>
      </c>
      <c r="O355">
        <v>161.93</v>
      </c>
    </row>
    <row r="356" spans="2:15" x14ac:dyDescent="0.25">
      <c r="B356" t="s">
        <v>1004</v>
      </c>
      <c r="C356" t="s">
        <v>870</v>
      </c>
      <c r="D356">
        <v>0.1</v>
      </c>
      <c r="E356">
        <v>1</v>
      </c>
      <c r="F356">
        <v>1E-4</v>
      </c>
      <c r="G356" t="s">
        <v>16</v>
      </c>
      <c r="H356" t="s">
        <v>15</v>
      </c>
      <c r="I356">
        <v>1</v>
      </c>
      <c r="J356">
        <v>20</v>
      </c>
      <c r="K356" t="s">
        <v>21</v>
      </c>
      <c r="L356">
        <v>56.097999999999999</v>
      </c>
      <c r="M356">
        <v>138.16999999999999</v>
      </c>
      <c r="N356">
        <v>56.07</v>
      </c>
      <c r="O356">
        <v>138.16</v>
      </c>
    </row>
    <row r="357" spans="2:15" x14ac:dyDescent="0.25">
      <c r="B357" t="s">
        <v>1005</v>
      </c>
      <c r="C357" t="s">
        <v>870</v>
      </c>
      <c r="D357">
        <v>0.1</v>
      </c>
      <c r="E357">
        <v>1</v>
      </c>
      <c r="F357">
        <v>1E-3</v>
      </c>
      <c r="G357" t="s">
        <v>16</v>
      </c>
      <c r="H357" t="s">
        <v>15</v>
      </c>
      <c r="I357">
        <v>1</v>
      </c>
      <c r="J357">
        <v>20</v>
      </c>
      <c r="K357" t="s">
        <v>21</v>
      </c>
      <c r="L357">
        <v>575.63</v>
      </c>
      <c r="M357">
        <v>30.824000000000002</v>
      </c>
      <c r="N357">
        <v>575.62</v>
      </c>
      <c r="O357">
        <v>30.791</v>
      </c>
    </row>
    <row r="358" spans="2:15" x14ac:dyDescent="0.25">
      <c r="B358" t="s">
        <v>1006</v>
      </c>
      <c r="C358" t="s">
        <v>870</v>
      </c>
      <c r="D358">
        <v>0.1</v>
      </c>
      <c r="E358">
        <v>1</v>
      </c>
      <c r="F358">
        <v>0.01</v>
      </c>
      <c r="G358" t="s">
        <v>16</v>
      </c>
      <c r="H358" t="s">
        <v>15</v>
      </c>
      <c r="I358">
        <v>1</v>
      </c>
      <c r="J358">
        <v>20</v>
      </c>
      <c r="K358" t="s">
        <v>21</v>
      </c>
      <c r="L358">
        <v>5773.4000000000005</v>
      </c>
      <c r="M358">
        <v>3.1737000000000002</v>
      </c>
      <c r="N358">
        <v>5773.4000000000005</v>
      </c>
      <c r="O358">
        <v>3.1593</v>
      </c>
    </row>
    <row r="359" spans="2:15" x14ac:dyDescent="0.25">
      <c r="B359" t="s">
        <v>1007</v>
      </c>
      <c r="C359" t="s">
        <v>870</v>
      </c>
      <c r="D359">
        <v>0.1</v>
      </c>
      <c r="E359">
        <v>1</v>
      </c>
      <c r="F359">
        <v>0.1</v>
      </c>
      <c r="G359" t="s">
        <v>16</v>
      </c>
      <c r="H359" t="s">
        <v>15</v>
      </c>
      <c r="I359">
        <v>1</v>
      </c>
      <c r="J359">
        <v>20</v>
      </c>
      <c r="K359" t="s">
        <v>21</v>
      </c>
      <c r="L359">
        <v>57736</v>
      </c>
      <c r="M359">
        <v>0.32179999999999997</v>
      </c>
      <c r="N359">
        <v>57735</v>
      </c>
      <c r="O359">
        <v>0.31601000000000001</v>
      </c>
    </row>
    <row r="360" spans="2:15" x14ac:dyDescent="0.25">
      <c r="B360" t="s">
        <v>1008</v>
      </c>
      <c r="C360" t="s">
        <v>870</v>
      </c>
      <c r="D360">
        <v>0.1</v>
      </c>
      <c r="E360">
        <v>1</v>
      </c>
      <c r="F360">
        <v>9.9999999999999995E-7</v>
      </c>
      <c r="G360" t="s">
        <v>16</v>
      </c>
      <c r="H360" t="s">
        <v>15</v>
      </c>
      <c r="I360">
        <v>20</v>
      </c>
      <c r="J360">
        <v>50</v>
      </c>
      <c r="K360" t="s">
        <v>21</v>
      </c>
      <c r="L360">
        <v>24</v>
      </c>
      <c r="M360">
        <v>350</v>
      </c>
      <c r="N360">
        <v>23.228999999999999</v>
      </c>
      <c r="O360">
        <v>346.82</v>
      </c>
    </row>
    <row r="361" spans="2:15" x14ac:dyDescent="0.25">
      <c r="B361" t="s">
        <v>1009</v>
      </c>
      <c r="C361" t="s">
        <v>870</v>
      </c>
      <c r="D361">
        <v>0.1</v>
      </c>
      <c r="E361">
        <v>1</v>
      </c>
      <c r="F361">
        <v>1.0000000000000001E-5</v>
      </c>
      <c r="G361" t="s">
        <v>16</v>
      </c>
      <c r="H361" t="s">
        <v>15</v>
      </c>
      <c r="I361">
        <v>20</v>
      </c>
      <c r="J361">
        <v>50</v>
      </c>
      <c r="K361" t="s">
        <v>21</v>
      </c>
      <c r="L361">
        <v>24</v>
      </c>
      <c r="M361">
        <v>350</v>
      </c>
      <c r="N361">
        <v>23.536000000000001</v>
      </c>
      <c r="O361">
        <v>346.56</v>
      </c>
    </row>
    <row r="362" spans="2:15" x14ac:dyDescent="0.25">
      <c r="B362" t="s">
        <v>1010</v>
      </c>
      <c r="C362" t="s">
        <v>870</v>
      </c>
      <c r="D362">
        <v>0.1</v>
      </c>
      <c r="E362">
        <v>1</v>
      </c>
      <c r="F362">
        <v>1E-4</v>
      </c>
      <c r="G362" t="s">
        <v>16</v>
      </c>
      <c r="H362" t="s">
        <v>15</v>
      </c>
      <c r="I362">
        <v>20</v>
      </c>
      <c r="J362">
        <v>50</v>
      </c>
      <c r="K362" t="s">
        <v>21</v>
      </c>
      <c r="L362">
        <v>49.327999999999996</v>
      </c>
      <c r="M362">
        <v>325.25</v>
      </c>
      <c r="N362">
        <v>49.244999999999997</v>
      </c>
      <c r="O362">
        <v>325.27999999999997</v>
      </c>
    </row>
    <row r="363" spans="2:15" x14ac:dyDescent="0.25">
      <c r="B363" t="s">
        <v>1011</v>
      </c>
      <c r="C363" t="s">
        <v>870</v>
      </c>
      <c r="D363">
        <v>0.1</v>
      </c>
      <c r="E363">
        <v>1</v>
      </c>
      <c r="F363">
        <v>1E-3</v>
      </c>
      <c r="G363" t="s">
        <v>16</v>
      </c>
      <c r="H363" t="s">
        <v>15</v>
      </c>
      <c r="I363">
        <v>20</v>
      </c>
      <c r="J363">
        <v>50</v>
      </c>
      <c r="K363" t="s">
        <v>21</v>
      </c>
      <c r="L363">
        <v>568.56999999999994</v>
      </c>
      <c r="M363">
        <v>117.3</v>
      </c>
      <c r="N363">
        <v>568.53</v>
      </c>
      <c r="O363">
        <v>117.24</v>
      </c>
    </row>
    <row r="364" spans="2:15" x14ac:dyDescent="0.25">
      <c r="B364" t="s">
        <v>1012</v>
      </c>
      <c r="C364" t="s">
        <v>870</v>
      </c>
      <c r="D364">
        <v>0.1</v>
      </c>
      <c r="E364">
        <v>1</v>
      </c>
      <c r="F364">
        <v>0.01</v>
      </c>
      <c r="G364" t="s">
        <v>16</v>
      </c>
      <c r="H364" t="s">
        <v>15</v>
      </c>
      <c r="I364">
        <v>20</v>
      </c>
      <c r="J364">
        <v>50</v>
      </c>
      <c r="K364" t="s">
        <v>21</v>
      </c>
      <c r="L364">
        <v>5772.6</v>
      </c>
      <c r="M364">
        <v>12.875</v>
      </c>
      <c r="N364">
        <v>5772.6</v>
      </c>
      <c r="O364">
        <v>12.84</v>
      </c>
    </row>
    <row r="365" spans="2:15" x14ac:dyDescent="0.25">
      <c r="B365" t="s">
        <v>1013</v>
      </c>
      <c r="C365" t="s">
        <v>870</v>
      </c>
      <c r="D365">
        <v>0.1</v>
      </c>
      <c r="E365">
        <v>1</v>
      </c>
      <c r="F365">
        <v>0.1</v>
      </c>
      <c r="G365" t="s">
        <v>16</v>
      </c>
      <c r="H365" t="s">
        <v>15</v>
      </c>
      <c r="I365">
        <v>20</v>
      </c>
      <c r="J365">
        <v>50</v>
      </c>
      <c r="K365" t="s">
        <v>21</v>
      </c>
      <c r="L365">
        <v>57735</v>
      </c>
      <c r="M365">
        <v>1.2991999999999999</v>
      </c>
      <c r="N365">
        <v>57734</v>
      </c>
      <c r="O365">
        <v>1.2854000000000001</v>
      </c>
    </row>
    <row r="366" spans="2:15" x14ac:dyDescent="0.25">
      <c r="B366" t="s">
        <v>1014</v>
      </c>
      <c r="C366" t="s">
        <v>870</v>
      </c>
      <c r="D366">
        <v>0.1</v>
      </c>
      <c r="E366">
        <v>1</v>
      </c>
      <c r="F366">
        <v>9.9999999999999995E-7</v>
      </c>
      <c r="G366" t="s">
        <v>16</v>
      </c>
      <c r="H366" t="s">
        <v>15</v>
      </c>
      <c r="I366">
        <v>50</v>
      </c>
      <c r="J366">
        <v>100</v>
      </c>
      <c r="K366" t="s">
        <v>21</v>
      </c>
      <c r="L366">
        <v>28</v>
      </c>
      <c r="M366">
        <v>920</v>
      </c>
      <c r="N366">
        <v>23.289000000000001</v>
      </c>
      <c r="O366">
        <v>923.8</v>
      </c>
    </row>
    <row r="367" spans="2:15" x14ac:dyDescent="0.25">
      <c r="B367" t="s">
        <v>1015</v>
      </c>
      <c r="C367" t="s">
        <v>870</v>
      </c>
      <c r="D367">
        <v>0.1</v>
      </c>
      <c r="E367">
        <v>1</v>
      </c>
      <c r="F367">
        <v>1.0000000000000001E-5</v>
      </c>
      <c r="G367" t="s">
        <v>16</v>
      </c>
      <c r="H367" t="s">
        <v>15</v>
      </c>
      <c r="I367">
        <v>50</v>
      </c>
      <c r="J367">
        <v>100</v>
      </c>
      <c r="K367" t="s">
        <v>21</v>
      </c>
      <c r="L367">
        <v>28</v>
      </c>
      <c r="M367">
        <v>920</v>
      </c>
      <c r="N367">
        <v>23.447000000000003</v>
      </c>
      <c r="O367">
        <v>923.66</v>
      </c>
    </row>
    <row r="368" spans="2:15" x14ac:dyDescent="0.25">
      <c r="B368" t="s">
        <v>1016</v>
      </c>
      <c r="C368" t="s">
        <v>870</v>
      </c>
      <c r="D368">
        <v>0.1</v>
      </c>
      <c r="E368">
        <v>1</v>
      </c>
      <c r="F368">
        <v>1E-4</v>
      </c>
      <c r="G368" t="s">
        <v>16</v>
      </c>
      <c r="H368" t="s">
        <v>15</v>
      </c>
      <c r="I368">
        <v>50</v>
      </c>
      <c r="J368">
        <v>100</v>
      </c>
      <c r="K368" t="s">
        <v>21</v>
      </c>
      <c r="L368">
        <v>38.36</v>
      </c>
      <c r="M368">
        <v>910.53</v>
      </c>
      <c r="N368">
        <v>38.210999999999999</v>
      </c>
      <c r="O368">
        <v>910.64</v>
      </c>
    </row>
    <row r="369" spans="2:15" x14ac:dyDescent="0.25">
      <c r="B369" t="s">
        <v>1017</v>
      </c>
      <c r="C369" t="s">
        <v>870</v>
      </c>
      <c r="D369">
        <v>0.1</v>
      </c>
      <c r="E369">
        <v>1</v>
      </c>
      <c r="F369">
        <v>1E-3</v>
      </c>
      <c r="G369" t="s">
        <v>16</v>
      </c>
      <c r="H369" t="s">
        <v>15</v>
      </c>
      <c r="I369">
        <v>50</v>
      </c>
      <c r="J369">
        <v>100</v>
      </c>
      <c r="K369" t="s">
        <v>21</v>
      </c>
      <c r="L369">
        <v>531.13</v>
      </c>
      <c r="M369">
        <v>578.22</v>
      </c>
      <c r="N369">
        <v>531.01</v>
      </c>
      <c r="O369">
        <v>578.19000000000005</v>
      </c>
    </row>
    <row r="370" spans="2:15" x14ac:dyDescent="0.25">
      <c r="B370" t="s">
        <v>1018</v>
      </c>
      <c r="C370" t="s">
        <v>870</v>
      </c>
      <c r="D370">
        <v>0.1</v>
      </c>
      <c r="E370">
        <v>1</v>
      </c>
      <c r="F370">
        <v>0.01</v>
      </c>
      <c r="G370" t="s">
        <v>16</v>
      </c>
      <c r="H370" t="s">
        <v>15</v>
      </c>
      <c r="I370">
        <v>50</v>
      </c>
      <c r="J370">
        <v>100</v>
      </c>
      <c r="K370" t="s">
        <v>21</v>
      </c>
      <c r="L370">
        <v>5766.3</v>
      </c>
      <c r="M370">
        <v>84.519000000000005</v>
      </c>
      <c r="N370">
        <v>5766.3</v>
      </c>
      <c r="O370">
        <v>84.450999999999993</v>
      </c>
    </row>
    <row r="371" spans="2:15" x14ac:dyDescent="0.25">
      <c r="B371" t="s">
        <v>1019</v>
      </c>
      <c r="C371" t="s">
        <v>870</v>
      </c>
      <c r="D371">
        <v>0.1</v>
      </c>
      <c r="E371">
        <v>1</v>
      </c>
      <c r="F371">
        <v>0.1</v>
      </c>
      <c r="G371" t="s">
        <v>16</v>
      </c>
      <c r="H371" t="s">
        <v>15</v>
      </c>
      <c r="I371">
        <v>50</v>
      </c>
      <c r="J371">
        <v>100</v>
      </c>
      <c r="K371" t="s">
        <v>21</v>
      </c>
      <c r="L371">
        <v>57735</v>
      </c>
      <c r="M371">
        <v>8.5295000000000005</v>
      </c>
      <c r="N371">
        <v>57727</v>
      </c>
      <c r="O371">
        <v>8.5017999999999994</v>
      </c>
    </row>
    <row r="372" spans="2:15" x14ac:dyDescent="0.25">
      <c r="B372" t="s">
        <v>1020</v>
      </c>
      <c r="C372" t="s">
        <v>870</v>
      </c>
      <c r="D372">
        <v>0.1</v>
      </c>
      <c r="E372">
        <v>1</v>
      </c>
      <c r="F372">
        <v>9.9999999999999995E-7</v>
      </c>
      <c r="G372" t="s">
        <v>16</v>
      </c>
      <c r="H372" t="s">
        <v>15</v>
      </c>
      <c r="I372">
        <v>100</v>
      </c>
      <c r="J372">
        <v>300</v>
      </c>
      <c r="K372" t="s">
        <v>21</v>
      </c>
      <c r="L372">
        <v>120</v>
      </c>
      <c r="M372">
        <v>3500</v>
      </c>
      <c r="N372">
        <v>115.61</v>
      </c>
      <c r="O372">
        <v>3464.2</v>
      </c>
    </row>
    <row r="373" spans="2:15" x14ac:dyDescent="0.25">
      <c r="B373" t="s">
        <v>1021</v>
      </c>
      <c r="C373" t="s">
        <v>870</v>
      </c>
      <c r="D373">
        <v>0.1</v>
      </c>
      <c r="E373">
        <v>1</v>
      </c>
      <c r="F373">
        <v>1.0000000000000001E-5</v>
      </c>
      <c r="G373" t="s">
        <v>16</v>
      </c>
      <c r="H373" t="s">
        <v>15</v>
      </c>
      <c r="I373">
        <v>100</v>
      </c>
      <c r="J373">
        <v>300</v>
      </c>
      <c r="K373" t="s">
        <v>21</v>
      </c>
      <c r="L373">
        <v>120</v>
      </c>
      <c r="M373">
        <v>3500</v>
      </c>
      <c r="N373">
        <v>115.68</v>
      </c>
      <c r="O373">
        <v>3464.1</v>
      </c>
    </row>
    <row r="374" spans="2:15" x14ac:dyDescent="0.25">
      <c r="B374" t="s">
        <v>1022</v>
      </c>
      <c r="C374" t="s">
        <v>870</v>
      </c>
      <c r="D374">
        <v>0.1</v>
      </c>
      <c r="E374">
        <v>1</v>
      </c>
      <c r="F374">
        <v>1E-4</v>
      </c>
      <c r="G374" t="s">
        <v>16</v>
      </c>
      <c r="H374" t="s">
        <v>15</v>
      </c>
      <c r="I374">
        <v>100</v>
      </c>
      <c r="J374">
        <v>300</v>
      </c>
      <c r="K374" t="s">
        <v>21</v>
      </c>
      <c r="L374">
        <v>120</v>
      </c>
      <c r="M374">
        <v>3500</v>
      </c>
      <c r="N374">
        <v>119.56</v>
      </c>
      <c r="O374">
        <v>3460.7</v>
      </c>
    </row>
    <row r="375" spans="2:15" x14ac:dyDescent="0.25">
      <c r="B375" t="s">
        <v>1023</v>
      </c>
      <c r="C375" t="s">
        <v>870</v>
      </c>
      <c r="D375">
        <v>0.1</v>
      </c>
      <c r="E375">
        <v>1</v>
      </c>
      <c r="F375">
        <v>1E-3</v>
      </c>
      <c r="G375" t="s">
        <v>16</v>
      </c>
      <c r="H375" t="s">
        <v>15</v>
      </c>
      <c r="I375">
        <v>100</v>
      </c>
      <c r="J375">
        <v>300</v>
      </c>
      <c r="K375" t="s">
        <v>21</v>
      </c>
      <c r="L375">
        <v>419.06</v>
      </c>
      <c r="M375">
        <v>3207.1</v>
      </c>
      <c r="N375">
        <v>418.74</v>
      </c>
      <c r="O375">
        <v>3207.3</v>
      </c>
    </row>
    <row r="376" spans="2:15" x14ac:dyDescent="0.25">
      <c r="B376" t="s">
        <v>1024</v>
      </c>
      <c r="C376" t="s">
        <v>870</v>
      </c>
      <c r="D376">
        <v>0.1</v>
      </c>
      <c r="E376">
        <v>1</v>
      </c>
      <c r="F376">
        <v>0.01</v>
      </c>
      <c r="G376" t="s">
        <v>16</v>
      </c>
      <c r="H376" t="s">
        <v>15</v>
      </c>
      <c r="I376">
        <v>100</v>
      </c>
      <c r="J376">
        <v>300</v>
      </c>
      <c r="K376" t="s">
        <v>21</v>
      </c>
      <c r="L376">
        <v>5680.9000000000005</v>
      </c>
      <c r="M376">
        <v>1112.5999999999999</v>
      </c>
      <c r="N376">
        <v>5680.8</v>
      </c>
      <c r="O376">
        <v>1112.5</v>
      </c>
    </row>
    <row r="377" spans="2:15" x14ac:dyDescent="0.25">
      <c r="B377" t="s">
        <v>1025</v>
      </c>
      <c r="C377" t="s">
        <v>870</v>
      </c>
      <c r="D377">
        <v>0.1</v>
      </c>
      <c r="E377">
        <v>1</v>
      </c>
      <c r="F377">
        <v>0.1</v>
      </c>
      <c r="G377" t="s">
        <v>16</v>
      </c>
      <c r="H377" t="s">
        <v>15</v>
      </c>
      <c r="I377">
        <v>100</v>
      </c>
      <c r="J377">
        <v>300</v>
      </c>
      <c r="K377" t="s">
        <v>21</v>
      </c>
      <c r="L377">
        <v>57725</v>
      </c>
      <c r="M377">
        <v>121.19</v>
      </c>
      <c r="N377">
        <v>57626</v>
      </c>
      <c r="O377">
        <v>121.14</v>
      </c>
    </row>
    <row r="378" spans="2:15" x14ac:dyDescent="0.25">
      <c r="B378" t="s">
        <v>1026</v>
      </c>
      <c r="C378" t="s">
        <v>870</v>
      </c>
      <c r="D378">
        <v>0.1</v>
      </c>
      <c r="E378">
        <v>1</v>
      </c>
      <c r="F378">
        <v>9.9999999999999995E-7</v>
      </c>
      <c r="G378" t="s">
        <v>16</v>
      </c>
      <c r="H378" t="s">
        <v>15</v>
      </c>
      <c r="I378">
        <v>300</v>
      </c>
      <c r="J378">
        <v>1000</v>
      </c>
      <c r="K378" t="s">
        <v>21</v>
      </c>
      <c r="L378">
        <v>120</v>
      </c>
      <c r="M378">
        <v>12000</v>
      </c>
      <c r="N378">
        <v>116.27</v>
      </c>
      <c r="O378">
        <v>11549</v>
      </c>
    </row>
    <row r="379" spans="2:15" x14ac:dyDescent="0.25">
      <c r="B379" t="s">
        <v>1027</v>
      </c>
      <c r="C379" t="s">
        <v>870</v>
      </c>
      <c r="D379">
        <v>0.1</v>
      </c>
      <c r="E379">
        <v>1</v>
      </c>
      <c r="F379">
        <v>1.0000000000000001E-5</v>
      </c>
      <c r="G379" t="s">
        <v>16</v>
      </c>
      <c r="H379" t="s">
        <v>15</v>
      </c>
      <c r="I379">
        <v>300</v>
      </c>
      <c r="J379">
        <v>1000</v>
      </c>
      <c r="K379" t="s">
        <v>21</v>
      </c>
      <c r="L379">
        <v>120</v>
      </c>
      <c r="M379">
        <v>12000</v>
      </c>
      <c r="N379">
        <v>116.29</v>
      </c>
      <c r="O379">
        <v>11549</v>
      </c>
    </row>
    <row r="380" spans="2:15" x14ac:dyDescent="0.25">
      <c r="B380" t="s">
        <v>1028</v>
      </c>
      <c r="C380" t="s">
        <v>870</v>
      </c>
      <c r="D380">
        <v>0.1</v>
      </c>
      <c r="E380">
        <v>1</v>
      </c>
      <c r="F380">
        <v>1E-4</v>
      </c>
      <c r="G380" t="s">
        <v>16</v>
      </c>
      <c r="H380" t="s">
        <v>15</v>
      </c>
      <c r="I380">
        <v>300</v>
      </c>
      <c r="J380">
        <v>1000</v>
      </c>
      <c r="K380" t="s">
        <v>21</v>
      </c>
      <c r="L380">
        <v>120</v>
      </c>
      <c r="M380">
        <v>12000</v>
      </c>
      <c r="N380">
        <v>117.69000000000001</v>
      </c>
      <c r="O380">
        <v>11548</v>
      </c>
    </row>
    <row r="381" spans="2:15" x14ac:dyDescent="0.25">
      <c r="B381" t="s">
        <v>1029</v>
      </c>
      <c r="C381" t="s">
        <v>870</v>
      </c>
      <c r="D381">
        <v>0.1</v>
      </c>
      <c r="E381">
        <v>1</v>
      </c>
      <c r="F381">
        <v>1E-3</v>
      </c>
      <c r="G381" t="s">
        <v>16</v>
      </c>
      <c r="H381" t="s">
        <v>15</v>
      </c>
      <c r="I381">
        <v>300</v>
      </c>
      <c r="J381">
        <v>1000</v>
      </c>
      <c r="K381" t="s">
        <v>21</v>
      </c>
      <c r="L381">
        <v>204.92999999999998</v>
      </c>
      <c r="M381">
        <v>11915</v>
      </c>
      <c r="N381">
        <v>253.54999999999998</v>
      </c>
      <c r="O381">
        <v>11426</v>
      </c>
    </row>
    <row r="382" spans="2:15" x14ac:dyDescent="0.25">
      <c r="B382" t="s">
        <v>1030</v>
      </c>
      <c r="C382" t="s">
        <v>870</v>
      </c>
      <c r="D382">
        <v>0.1</v>
      </c>
      <c r="E382">
        <v>1</v>
      </c>
      <c r="F382">
        <v>0.01</v>
      </c>
      <c r="G382" t="s">
        <v>16</v>
      </c>
      <c r="H382" t="s">
        <v>15</v>
      </c>
      <c r="I382">
        <v>300</v>
      </c>
      <c r="J382">
        <v>1000</v>
      </c>
      <c r="K382" t="s">
        <v>21</v>
      </c>
      <c r="L382">
        <v>5122.8</v>
      </c>
      <c r="M382">
        <v>7893.3</v>
      </c>
      <c r="N382">
        <v>5122.5</v>
      </c>
      <c r="O382">
        <v>7893.4</v>
      </c>
    </row>
    <row r="383" spans="2:15" x14ac:dyDescent="0.25">
      <c r="B383" t="s">
        <v>1031</v>
      </c>
      <c r="C383" t="s">
        <v>870</v>
      </c>
      <c r="D383">
        <v>0.1</v>
      </c>
      <c r="E383">
        <v>1</v>
      </c>
      <c r="F383">
        <v>0.1</v>
      </c>
      <c r="G383" t="s">
        <v>16</v>
      </c>
      <c r="H383" t="s">
        <v>15</v>
      </c>
      <c r="I383">
        <v>300</v>
      </c>
      <c r="J383">
        <v>1000</v>
      </c>
      <c r="K383" t="s">
        <v>21</v>
      </c>
      <c r="L383">
        <v>57622</v>
      </c>
      <c r="M383">
        <v>1280.9000000000001</v>
      </c>
      <c r="N383">
        <v>56960</v>
      </c>
      <c r="O383">
        <v>1280.8</v>
      </c>
    </row>
    <row r="384" spans="2:15" x14ac:dyDescent="0.25">
      <c r="B384" t="s">
        <v>1032</v>
      </c>
      <c r="C384" t="s">
        <v>870</v>
      </c>
      <c r="D384">
        <v>0.1</v>
      </c>
      <c r="E384">
        <v>1</v>
      </c>
      <c r="F384">
        <v>9.9999999999999995E-7</v>
      </c>
      <c r="G384" t="s">
        <v>16</v>
      </c>
      <c r="H384" t="s">
        <v>15</v>
      </c>
      <c r="I384">
        <v>1000</v>
      </c>
      <c r="J384">
        <v>2000</v>
      </c>
      <c r="K384" t="s">
        <v>21</v>
      </c>
      <c r="L384">
        <v>470</v>
      </c>
      <c r="M384">
        <v>17000</v>
      </c>
      <c r="N384">
        <v>116.68</v>
      </c>
      <c r="O384">
        <v>17345</v>
      </c>
    </row>
    <row r="385" spans="2:15" x14ac:dyDescent="0.25">
      <c r="B385" t="s">
        <v>1033</v>
      </c>
      <c r="C385" t="s">
        <v>870</v>
      </c>
      <c r="D385">
        <v>0.1</v>
      </c>
      <c r="E385">
        <v>1</v>
      </c>
      <c r="F385">
        <v>1.0000000000000001E-5</v>
      </c>
      <c r="G385" t="s">
        <v>16</v>
      </c>
      <c r="H385" t="s">
        <v>15</v>
      </c>
      <c r="I385">
        <v>1000</v>
      </c>
      <c r="J385">
        <v>2000</v>
      </c>
      <c r="K385" t="s">
        <v>21</v>
      </c>
      <c r="L385">
        <v>470</v>
      </c>
      <c r="M385">
        <v>17000</v>
      </c>
      <c r="N385">
        <v>116.68</v>
      </c>
      <c r="O385">
        <v>17345</v>
      </c>
    </row>
    <row r="386" spans="2:15" x14ac:dyDescent="0.25">
      <c r="B386" t="s">
        <v>1034</v>
      </c>
      <c r="C386" t="s">
        <v>870</v>
      </c>
      <c r="D386">
        <v>0.1</v>
      </c>
      <c r="E386">
        <v>1</v>
      </c>
      <c r="F386">
        <v>1E-4</v>
      </c>
      <c r="G386" t="s">
        <v>16</v>
      </c>
      <c r="H386" t="s">
        <v>15</v>
      </c>
      <c r="I386">
        <v>1000</v>
      </c>
      <c r="J386">
        <v>2000</v>
      </c>
      <c r="K386" t="s">
        <v>21</v>
      </c>
      <c r="L386">
        <v>470</v>
      </c>
      <c r="M386">
        <v>17000</v>
      </c>
      <c r="N386">
        <v>117.78</v>
      </c>
      <c r="O386">
        <v>17344</v>
      </c>
    </row>
    <row r="387" spans="2:15" x14ac:dyDescent="0.25">
      <c r="B387" t="s">
        <v>1035</v>
      </c>
      <c r="C387" t="s">
        <v>870</v>
      </c>
      <c r="D387">
        <v>0.1</v>
      </c>
      <c r="E387">
        <v>1</v>
      </c>
      <c r="F387">
        <v>1E-3</v>
      </c>
      <c r="G387" t="s">
        <v>16</v>
      </c>
      <c r="H387" t="s">
        <v>15</v>
      </c>
      <c r="I387">
        <v>1000</v>
      </c>
      <c r="J387">
        <v>2000</v>
      </c>
      <c r="K387" t="s">
        <v>21</v>
      </c>
      <c r="L387">
        <v>470.28</v>
      </c>
      <c r="M387">
        <v>17001</v>
      </c>
      <c r="N387">
        <v>213.22</v>
      </c>
      <c r="O387">
        <v>17258</v>
      </c>
    </row>
    <row r="388" spans="2:15" x14ac:dyDescent="0.25">
      <c r="B388" t="s">
        <v>1036</v>
      </c>
      <c r="C388" t="s">
        <v>870</v>
      </c>
      <c r="D388">
        <v>0.1</v>
      </c>
      <c r="E388">
        <v>1</v>
      </c>
      <c r="F388">
        <v>0.01</v>
      </c>
      <c r="G388" t="s">
        <v>16</v>
      </c>
      <c r="H388" t="s">
        <v>15</v>
      </c>
      <c r="I388">
        <v>1000</v>
      </c>
      <c r="J388">
        <v>2000</v>
      </c>
      <c r="K388" t="s">
        <v>21</v>
      </c>
      <c r="L388">
        <v>4693.7000000000007</v>
      </c>
      <c r="M388">
        <v>13698</v>
      </c>
      <c r="N388">
        <v>4693.4000000000005</v>
      </c>
      <c r="O388">
        <v>13698</v>
      </c>
    </row>
    <row r="389" spans="2:15" x14ac:dyDescent="0.25">
      <c r="B389" t="s">
        <v>1037</v>
      </c>
      <c r="C389" t="s">
        <v>870</v>
      </c>
      <c r="D389">
        <v>0.1</v>
      </c>
      <c r="E389">
        <v>1</v>
      </c>
      <c r="F389">
        <v>0.1</v>
      </c>
      <c r="G389" t="s">
        <v>16</v>
      </c>
      <c r="H389" t="s">
        <v>15</v>
      </c>
      <c r="I389">
        <v>1000</v>
      </c>
      <c r="J389">
        <v>2000</v>
      </c>
      <c r="K389" t="s">
        <v>21</v>
      </c>
      <c r="L389">
        <v>57482</v>
      </c>
      <c r="M389">
        <v>2836.9</v>
      </c>
      <c r="N389">
        <v>56395</v>
      </c>
      <c r="O389">
        <v>2836.9</v>
      </c>
    </row>
    <row r="390" spans="2:15" x14ac:dyDescent="0.25">
      <c r="B390" t="s">
        <v>1038</v>
      </c>
      <c r="C390" t="s">
        <v>870</v>
      </c>
      <c r="D390">
        <v>0.1</v>
      </c>
      <c r="E390">
        <v>1</v>
      </c>
      <c r="F390">
        <v>9.9999999999999995E-7</v>
      </c>
      <c r="G390" t="s">
        <v>16</v>
      </c>
      <c r="H390" t="s">
        <v>14</v>
      </c>
      <c r="I390">
        <v>2000</v>
      </c>
      <c r="J390">
        <v>4000</v>
      </c>
      <c r="K390" t="s">
        <v>21</v>
      </c>
      <c r="L390">
        <v>1.1000000000000001</v>
      </c>
      <c r="M390">
        <v>46</v>
      </c>
      <c r="N390">
        <v>0.80742999999999998</v>
      </c>
      <c r="O390">
        <v>46.247</v>
      </c>
    </row>
    <row r="391" spans="2:15" x14ac:dyDescent="0.25">
      <c r="B391" t="s">
        <v>1039</v>
      </c>
      <c r="C391" t="s">
        <v>870</v>
      </c>
      <c r="D391">
        <v>0.1</v>
      </c>
      <c r="E391">
        <v>1</v>
      </c>
      <c r="F391">
        <v>1.0000000000000001E-5</v>
      </c>
      <c r="G391" t="s">
        <v>16</v>
      </c>
      <c r="H391" t="s">
        <v>14</v>
      </c>
      <c r="I391">
        <v>2000</v>
      </c>
      <c r="J391">
        <v>4000</v>
      </c>
      <c r="K391" t="s">
        <v>21</v>
      </c>
      <c r="L391">
        <v>1.1000000000000001</v>
      </c>
      <c r="M391">
        <v>46</v>
      </c>
      <c r="N391">
        <v>0.80743999999999994</v>
      </c>
      <c r="O391">
        <v>46.247</v>
      </c>
    </row>
    <row r="392" spans="2:15" x14ac:dyDescent="0.25">
      <c r="B392" t="s">
        <v>1040</v>
      </c>
      <c r="C392" t="s">
        <v>870</v>
      </c>
      <c r="D392">
        <v>0.1</v>
      </c>
      <c r="E392">
        <v>1</v>
      </c>
      <c r="F392">
        <v>1E-4</v>
      </c>
      <c r="G392" t="s">
        <v>16</v>
      </c>
      <c r="H392" t="s">
        <v>14</v>
      </c>
      <c r="I392">
        <v>2000</v>
      </c>
      <c r="J392">
        <v>4000</v>
      </c>
      <c r="K392" t="s">
        <v>21</v>
      </c>
      <c r="L392">
        <v>1.1000000000000001</v>
      </c>
      <c r="M392">
        <v>46</v>
      </c>
      <c r="N392">
        <v>0.80808000000000002</v>
      </c>
      <c r="O392">
        <v>46.246000000000002</v>
      </c>
    </row>
    <row r="393" spans="2:15" x14ac:dyDescent="0.25">
      <c r="B393" t="s">
        <v>1041</v>
      </c>
      <c r="C393" t="s">
        <v>870</v>
      </c>
      <c r="D393">
        <v>0.1</v>
      </c>
      <c r="E393">
        <v>1</v>
      </c>
      <c r="F393">
        <v>1E-3</v>
      </c>
      <c r="G393" t="s">
        <v>16</v>
      </c>
      <c r="H393" t="s">
        <v>14</v>
      </c>
      <c r="I393">
        <v>2000</v>
      </c>
      <c r="J393">
        <v>4000</v>
      </c>
      <c r="K393" t="s">
        <v>21</v>
      </c>
      <c r="L393">
        <v>1.1000000000000001</v>
      </c>
      <c r="M393">
        <v>46</v>
      </c>
      <c r="N393">
        <v>0.84158000000000011</v>
      </c>
      <c r="O393">
        <v>46.216000000000001</v>
      </c>
    </row>
    <row r="394" spans="2:15" x14ac:dyDescent="0.25">
      <c r="B394" t="s">
        <v>1042</v>
      </c>
      <c r="C394" t="s">
        <v>870</v>
      </c>
      <c r="D394">
        <v>0.1</v>
      </c>
      <c r="E394">
        <v>1</v>
      </c>
      <c r="F394">
        <v>0.01</v>
      </c>
      <c r="G394" t="s">
        <v>16</v>
      </c>
      <c r="H394" t="s">
        <v>14</v>
      </c>
      <c r="I394">
        <v>2000</v>
      </c>
      <c r="J394">
        <v>4000</v>
      </c>
      <c r="K394" t="s">
        <v>21</v>
      </c>
      <c r="L394">
        <v>3.5417000000000001</v>
      </c>
      <c r="M394">
        <v>43.866</v>
      </c>
      <c r="N394">
        <v>3.5409999999999999</v>
      </c>
      <c r="O394">
        <v>43.866</v>
      </c>
    </row>
    <row r="395" spans="2:15" x14ac:dyDescent="0.25">
      <c r="B395" t="s">
        <v>1043</v>
      </c>
      <c r="C395" t="s">
        <v>870</v>
      </c>
      <c r="D395">
        <v>0.1</v>
      </c>
      <c r="E395">
        <v>1</v>
      </c>
      <c r="F395">
        <v>0.1</v>
      </c>
      <c r="G395" t="s">
        <v>16</v>
      </c>
      <c r="H395" t="s">
        <v>14</v>
      </c>
      <c r="I395">
        <v>2000</v>
      </c>
      <c r="J395">
        <v>4000</v>
      </c>
      <c r="K395" t="s">
        <v>21</v>
      </c>
      <c r="L395">
        <v>56.158999999999999</v>
      </c>
      <c r="M395">
        <v>18.324000000000002</v>
      </c>
      <c r="N395">
        <v>53.603999999999999</v>
      </c>
      <c r="O395">
        <v>18.323</v>
      </c>
    </row>
    <row r="396" spans="2:15" x14ac:dyDescent="0.25">
      <c r="B396" t="s">
        <v>1044</v>
      </c>
      <c r="C396" t="s">
        <v>870</v>
      </c>
      <c r="D396">
        <v>0.1</v>
      </c>
      <c r="E396">
        <v>1</v>
      </c>
      <c r="F396">
        <v>9.9999999999999995E-7</v>
      </c>
      <c r="G396" t="s">
        <v>16</v>
      </c>
      <c r="H396" t="s">
        <v>14</v>
      </c>
      <c r="I396">
        <v>4000</v>
      </c>
      <c r="J396">
        <v>8000</v>
      </c>
      <c r="K396" t="s">
        <v>21</v>
      </c>
      <c r="L396">
        <v>1.2</v>
      </c>
      <c r="M396">
        <v>46</v>
      </c>
      <c r="N396">
        <v>0.92279999999999995</v>
      </c>
      <c r="O396">
        <v>46.247</v>
      </c>
    </row>
    <row r="397" spans="2:15" x14ac:dyDescent="0.25">
      <c r="B397" t="s">
        <v>1045</v>
      </c>
      <c r="C397" t="s">
        <v>870</v>
      </c>
      <c r="D397">
        <v>0.1</v>
      </c>
      <c r="E397">
        <v>1</v>
      </c>
      <c r="F397">
        <v>1.0000000000000001E-5</v>
      </c>
      <c r="G397" t="s">
        <v>16</v>
      </c>
      <c r="H397" t="s">
        <v>14</v>
      </c>
      <c r="I397">
        <v>4000</v>
      </c>
      <c r="J397">
        <v>8000</v>
      </c>
      <c r="K397" t="s">
        <v>21</v>
      </c>
      <c r="L397">
        <v>1.2</v>
      </c>
      <c r="M397">
        <v>46</v>
      </c>
      <c r="N397">
        <v>0.92281000000000002</v>
      </c>
      <c r="O397">
        <v>46.247</v>
      </c>
    </row>
    <row r="398" spans="2:15" x14ac:dyDescent="0.25">
      <c r="B398" t="s">
        <v>1046</v>
      </c>
      <c r="C398" t="s">
        <v>870</v>
      </c>
      <c r="D398">
        <v>0.1</v>
      </c>
      <c r="E398">
        <v>1</v>
      </c>
      <c r="F398">
        <v>1E-4</v>
      </c>
      <c r="G398" t="s">
        <v>16</v>
      </c>
      <c r="H398" t="s">
        <v>14</v>
      </c>
      <c r="I398">
        <v>4000</v>
      </c>
      <c r="J398">
        <v>8000</v>
      </c>
      <c r="K398" t="s">
        <v>21</v>
      </c>
      <c r="L398">
        <v>1.2</v>
      </c>
      <c r="M398">
        <v>46</v>
      </c>
      <c r="N398">
        <v>0.9234</v>
      </c>
      <c r="O398">
        <v>46.246000000000002</v>
      </c>
    </row>
    <row r="399" spans="2:15" x14ac:dyDescent="0.25">
      <c r="B399" t="s">
        <v>1047</v>
      </c>
      <c r="C399" t="s">
        <v>870</v>
      </c>
      <c r="D399">
        <v>0.1</v>
      </c>
      <c r="E399">
        <v>1</v>
      </c>
      <c r="F399">
        <v>1E-3</v>
      </c>
      <c r="G399" t="s">
        <v>16</v>
      </c>
      <c r="H399" t="s">
        <v>14</v>
      </c>
      <c r="I399">
        <v>4000</v>
      </c>
      <c r="J399">
        <v>8000</v>
      </c>
      <c r="K399" t="s">
        <v>21</v>
      </c>
      <c r="L399">
        <v>1.2</v>
      </c>
      <c r="M399">
        <v>46</v>
      </c>
      <c r="N399">
        <v>0.95589999999999997</v>
      </c>
      <c r="O399">
        <v>46.216999999999999</v>
      </c>
    </row>
    <row r="400" spans="2:15" x14ac:dyDescent="0.25">
      <c r="B400" t="s">
        <v>1048</v>
      </c>
      <c r="C400" t="s">
        <v>870</v>
      </c>
      <c r="D400">
        <v>0.1</v>
      </c>
      <c r="E400">
        <v>1</v>
      </c>
      <c r="F400">
        <v>0.01</v>
      </c>
      <c r="G400" t="s">
        <v>16</v>
      </c>
      <c r="H400" t="s">
        <v>14</v>
      </c>
      <c r="I400">
        <v>4000</v>
      </c>
      <c r="J400">
        <v>8000</v>
      </c>
      <c r="K400" t="s">
        <v>21</v>
      </c>
      <c r="L400">
        <v>3.6172</v>
      </c>
      <c r="M400">
        <v>43.905000000000001</v>
      </c>
      <c r="N400">
        <v>3.6164000000000001</v>
      </c>
      <c r="O400">
        <v>43.905000000000001</v>
      </c>
    </row>
    <row r="401" spans="2:15" x14ac:dyDescent="0.25">
      <c r="B401" t="s">
        <v>1049</v>
      </c>
      <c r="C401" t="s">
        <v>870</v>
      </c>
      <c r="D401">
        <v>0.1</v>
      </c>
      <c r="E401">
        <v>1</v>
      </c>
      <c r="F401">
        <v>0.1</v>
      </c>
      <c r="G401" t="s">
        <v>16</v>
      </c>
      <c r="H401" t="s">
        <v>14</v>
      </c>
      <c r="I401">
        <v>4000</v>
      </c>
      <c r="J401">
        <v>8000</v>
      </c>
      <c r="K401" t="s">
        <v>21</v>
      </c>
      <c r="L401">
        <v>56.163000000000004</v>
      </c>
      <c r="M401">
        <v>18.393000000000001</v>
      </c>
      <c r="N401">
        <v>53.611000000000004</v>
      </c>
      <c r="O401">
        <v>18.391999999999999</v>
      </c>
    </row>
    <row r="402" spans="2:15" x14ac:dyDescent="0.25">
      <c r="B402" t="s">
        <v>1050</v>
      </c>
      <c r="C402" t="s">
        <v>870</v>
      </c>
      <c r="D402">
        <v>0.1</v>
      </c>
      <c r="E402">
        <v>1</v>
      </c>
      <c r="F402">
        <v>9.9999999999999995E-7</v>
      </c>
      <c r="G402" t="s">
        <v>16</v>
      </c>
      <c r="H402" t="s">
        <v>14</v>
      </c>
      <c r="I402">
        <v>8000</v>
      </c>
      <c r="J402">
        <v>10000</v>
      </c>
      <c r="K402" t="s">
        <v>21</v>
      </c>
      <c r="L402">
        <v>4.5</v>
      </c>
      <c r="M402">
        <v>170</v>
      </c>
      <c r="N402">
        <v>1.155</v>
      </c>
      <c r="O402">
        <v>173.26</v>
      </c>
    </row>
    <row r="403" spans="2:15" x14ac:dyDescent="0.25">
      <c r="B403" t="s">
        <v>1051</v>
      </c>
      <c r="C403" t="s">
        <v>870</v>
      </c>
      <c r="D403">
        <v>0.1</v>
      </c>
      <c r="E403">
        <v>1</v>
      </c>
      <c r="F403">
        <v>1.0000000000000001E-5</v>
      </c>
      <c r="G403" t="s">
        <v>16</v>
      </c>
      <c r="H403" t="s">
        <v>14</v>
      </c>
      <c r="I403">
        <v>8000</v>
      </c>
      <c r="J403">
        <v>10000</v>
      </c>
      <c r="K403" t="s">
        <v>21</v>
      </c>
      <c r="L403">
        <v>4.5</v>
      </c>
      <c r="M403">
        <v>170</v>
      </c>
      <c r="N403">
        <v>1.1551</v>
      </c>
      <c r="O403">
        <v>173.26</v>
      </c>
    </row>
    <row r="404" spans="2:15" x14ac:dyDescent="0.25">
      <c r="B404" t="s">
        <v>1052</v>
      </c>
      <c r="C404" t="s">
        <v>870</v>
      </c>
      <c r="D404">
        <v>0.1</v>
      </c>
      <c r="E404">
        <v>1</v>
      </c>
      <c r="F404">
        <v>1E-4</v>
      </c>
      <c r="G404" t="s">
        <v>16</v>
      </c>
      <c r="H404" t="s">
        <v>14</v>
      </c>
      <c r="I404">
        <v>8000</v>
      </c>
      <c r="J404">
        <v>10000</v>
      </c>
      <c r="K404" t="s">
        <v>21</v>
      </c>
      <c r="L404">
        <v>4.5</v>
      </c>
      <c r="M404">
        <v>170</v>
      </c>
      <c r="N404">
        <v>1.1551</v>
      </c>
      <c r="O404">
        <v>173.26</v>
      </c>
    </row>
    <row r="405" spans="2:15" x14ac:dyDescent="0.25">
      <c r="B405" t="s">
        <v>1053</v>
      </c>
      <c r="C405" t="s">
        <v>870</v>
      </c>
      <c r="D405">
        <v>0.1</v>
      </c>
      <c r="E405">
        <v>1</v>
      </c>
      <c r="F405">
        <v>1E-3</v>
      </c>
      <c r="G405" t="s">
        <v>16</v>
      </c>
      <c r="H405" t="s">
        <v>14</v>
      </c>
      <c r="I405">
        <v>8000</v>
      </c>
      <c r="J405">
        <v>10000</v>
      </c>
      <c r="K405" t="s">
        <v>21</v>
      </c>
      <c r="L405">
        <v>4.5</v>
      </c>
      <c r="M405">
        <v>170</v>
      </c>
      <c r="N405">
        <v>1.1659999999999999</v>
      </c>
      <c r="O405">
        <v>173.25</v>
      </c>
    </row>
    <row r="406" spans="2:15" x14ac:dyDescent="0.25">
      <c r="B406" t="s">
        <v>1054</v>
      </c>
      <c r="C406" t="s">
        <v>870</v>
      </c>
      <c r="D406">
        <v>0.1</v>
      </c>
      <c r="E406">
        <v>1</v>
      </c>
      <c r="F406">
        <v>0.01</v>
      </c>
      <c r="G406" t="s">
        <v>16</v>
      </c>
      <c r="H406" t="s">
        <v>14</v>
      </c>
      <c r="I406">
        <v>8000</v>
      </c>
      <c r="J406">
        <v>10000</v>
      </c>
      <c r="K406" t="s">
        <v>21</v>
      </c>
      <c r="L406">
        <v>4.5030000000000001</v>
      </c>
      <c r="M406">
        <v>170.01</v>
      </c>
      <c r="N406">
        <v>2.1221999999999999</v>
      </c>
      <c r="O406">
        <v>172.39000000000001</v>
      </c>
    </row>
    <row r="407" spans="2:15" x14ac:dyDescent="0.25">
      <c r="B407" t="s">
        <v>1055</v>
      </c>
      <c r="C407" t="s">
        <v>870</v>
      </c>
      <c r="D407">
        <v>0.1</v>
      </c>
      <c r="E407">
        <v>1</v>
      </c>
      <c r="F407">
        <v>0.1</v>
      </c>
      <c r="G407" t="s">
        <v>16</v>
      </c>
      <c r="H407" t="s">
        <v>14</v>
      </c>
      <c r="I407">
        <v>8000</v>
      </c>
      <c r="J407">
        <v>10000</v>
      </c>
      <c r="K407" t="s">
        <v>21</v>
      </c>
      <c r="L407">
        <v>46.972000000000001</v>
      </c>
      <c r="M407">
        <v>136.76</v>
      </c>
      <c r="N407">
        <v>43.381999999999998</v>
      </c>
      <c r="O407">
        <v>136.78</v>
      </c>
    </row>
    <row r="408" spans="2:15" x14ac:dyDescent="0.25">
      <c r="B408" t="s">
        <v>1056</v>
      </c>
      <c r="C408" t="s">
        <v>870</v>
      </c>
      <c r="D408">
        <v>1</v>
      </c>
      <c r="E408">
        <v>10</v>
      </c>
      <c r="F408">
        <v>1.0000000000000001E-5</v>
      </c>
      <c r="G408" t="s">
        <v>16</v>
      </c>
      <c r="H408" t="s">
        <v>14</v>
      </c>
      <c r="I408">
        <v>1E-3</v>
      </c>
      <c r="J408">
        <v>0.04</v>
      </c>
      <c r="K408" t="s">
        <v>21</v>
      </c>
      <c r="L408">
        <v>0.47</v>
      </c>
      <c r="M408">
        <v>8.3000000000000004E-2</v>
      </c>
      <c r="N408">
        <v>0.45984999999999998</v>
      </c>
      <c r="O408">
        <v>8.3099999999999993E-2</v>
      </c>
    </row>
    <row r="409" spans="2:15" x14ac:dyDescent="0.25">
      <c r="B409" t="s">
        <v>1057</v>
      </c>
      <c r="C409" t="s">
        <v>870</v>
      </c>
      <c r="D409">
        <v>1</v>
      </c>
      <c r="E409">
        <v>10</v>
      </c>
      <c r="F409">
        <v>1E-4</v>
      </c>
      <c r="G409" t="s">
        <v>16</v>
      </c>
      <c r="H409" t="s">
        <v>14</v>
      </c>
      <c r="I409">
        <v>1E-3</v>
      </c>
      <c r="J409">
        <v>0.04</v>
      </c>
      <c r="K409" t="s">
        <v>21</v>
      </c>
      <c r="L409">
        <v>0.47</v>
      </c>
      <c r="M409">
        <v>8.3000000000000004E-2</v>
      </c>
      <c r="N409">
        <v>0.46307999999999999</v>
      </c>
      <c r="O409">
        <v>8.2905000000000006E-2</v>
      </c>
    </row>
    <row r="410" spans="2:15" x14ac:dyDescent="0.25">
      <c r="B410" t="s">
        <v>1058</v>
      </c>
      <c r="C410" t="s">
        <v>870</v>
      </c>
      <c r="D410">
        <v>1</v>
      </c>
      <c r="E410">
        <v>10</v>
      </c>
      <c r="F410">
        <v>1E-3</v>
      </c>
      <c r="G410" t="s">
        <v>16</v>
      </c>
      <c r="H410" t="s">
        <v>14</v>
      </c>
      <c r="I410">
        <v>1E-3</v>
      </c>
      <c r="J410">
        <v>0.04</v>
      </c>
      <c r="K410" t="s">
        <v>21</v>
      </c>
      <c r="L410">
        <v>0.72376999999999991</v>
      </c>
      <c r="M410">
        <v>6.9099999999999995E-2</v>
      </c>
      <c r="N410">
        <v>0.72346999999999995</v>
      </c>
      <c r="O410">
        <v>6.9059999999999996E-2</v>
      </c>
    </row>
    <row r="411" spans="2:15" x14ac:dyDescent="0.25">
      <c r="B411" t="s">
        <v>1059</v>
      </c>
      <c r="C411" t="s">
        <v>870</v>
      </c>
      <c r="D411">
        <v>1</v>
      </c>
      <c r="E411">
        <v>10</v>
      </c>
      <c r="F411">
        <v>0.01</v>
      </c>
      <c r="G411" t="s">
        <v>16</v>
      </c>
      <c r="H411" t="s">
        <v>14</v>
      </c>
      <c r="I411">
        <v>1E-3</v>
      </c>
      <c r="J411">
        <v>0.04</v>
      </c>
      <c r="K411" t="s">
        <v>21</v>
      </c>
      <c r="L411">
        <v>5.7860999999999994</v>
      </c>
      <c r="M411">
        <v>1.3061E-2</v>
      </c>
      <c r="N411">
        <v>5.7859999999999996</v>
      </c>
      <c r="O411">
        <v>1.3008E-2</v>
      </c>
    </row>
    <row r="412" spans="2:15" x14ac:dyDescent="0.25">
      <c r="B412" t="s">
        <v>1060</v>
      </c>
      <c r="C412" t="s">
        <v>870</v>
      </c>
      <c r="D412">
        <v>1</v>
      </c>
      <c r="E412">
        <v>10</v>
      </c>
      <c r="F412">
        <v>0.1</v>
      </c>
      <c r="G412" t="s">
        <v>16</v>
      </c>
      <c r="H412" t="s">
        <v>14</v>
      </c>
      <c r="I412">
        <v>1E-3</v>
      </c>
      <c r="J412">
        <v>0.04</v>
      </c>
      <c r="K412" t="s">
        <v>21</v>
      </c>
      <c r="L412">
        <v>57.736999999999995</v>
      </c>
      <c r="M412">
        <v>1.3416000000000001E-3</v>
      </c>
      <c r="N412">
        <v>57.736999999999995</v>
      </c>
      <c r="O412">
        <v>1.3194999999999999E-3</v>
      </c>
    </row>
    <row r="413" spans="2:15" x14ac:dyDescent="0.25">
      <c r="B413" t="s">
        <v>1061</v>
      </c>
      <c r="C413" t="s">
        <v>870</v>
      </c>
      <c r="D413">
        <v>1</v>
      </c>
      <c r="E413">
        <v>10</v>
      </c>
      <c r="F413">
        <v>1</v>
      </c>
      <c r="G413" t="s">
        <v>16</v>
      </c>
      <c r="H413" t="s">
        <v>14</v>
      </c>
      <c r="I413">
        <v>1E-3</v>
      </c>
      <c r="J413">
        <v>0.04</v>
      </c>
      <c r="K413" t="s">
        <v>21</v>
      </c>
      <c r="L413">
        <v>577.36</v>
      </c>
      <c r="M413">
        <v>1.4081E-4</v>
      </c>
      <c r="N413">
        <v>577.35</v>
      </c>
      <c r="O413">
        <v>1.3197E-4</v>
      </c>
    </row>
    <row r="414" spans="2:15" x14ac:dyDescent="0.25">
      <c r="B414" t="s">
        <v>1062</v>
      </c>
      <c r="C414" t="s">
        <v>870</v>
      </c>
      <c r="D414">
        <v>1</v>
      </c>
      <c r="E414">
        <v>10</v>
      </c>
      <c r="F414">
        <v>1.0000000000000001E-5</v>
      </c>
      <c r="G414" t="s">
        <v>16</v>
      </c>
      <c r="H414" t="s">
        <v>14</v>
      </c>
      <c r="I414">
        <v>0.04</v>
      </c>
      <c r="J414">
        <v>1</v>
      </c>
      <c r="K414" t="s">
        <v>21</v>
      </c>
      <c r="L414">
        <v>0.24</v>
      </c>
      <c r="M414">
        <v>8.2000000000000003E-2</v>
      </c>
      <c r="N414">
        <v>0.23104</v>
      </c>
      <c r="O414">
        <v>8.1981999999999999E-2</v>
      </c>
    </row>
    <row r="415" spans="2:15" x14ac:dyDescent="0.25">
      <c r="B415" t="s">
        <v>1063</v>
      </c>
      <c r="C415" t="s">
        <v>870</v>
      </c>
      <c r="D415">
        <v>1</v>
      </c>
      <c r="E415">
        <v>10</v>
      </c>
      <c r="F415">
        <v>1E-4</v>
      </c>
      <c r="G415" t="s">
        <v>16</v>
      </c>
      <c r="H415" t="s">
        <v>14</v>
      </c>
      <c r="I415">
        <v>0.04</v>
      </c>
      <c r="J415">
        <v>1</v>
      </c>
      <c r="K415" t="s">
        <v>21</v>
      </c>
      <c r="L415">
        <v>0.24</v>
      </c>
      <c r="M415">
        <v>8.2000000000000003E-2</v>
      </c>
      <c r="N415">
        <v>0.23589000000000002</v>
      </c>
      <c r="O415">
        <v>8.1573999999999994E-2</v>
      </c>
    </row>
    <row r="416" spans="2:15" x14ac:dyDescent="0.25">
      <c r="B416" t="s">
        <v>1064</v>
      </c>
      <c r="C416" t="s">
        <v>870</v>
      </c>
      <c r="D416">
        <v>1</v>
      </c>
      <c r="E416">
        <v>10</v>
      </c>
      <c r="F416">
        <v>1E-3</v>
      </c>
      <c r="G416" t="s">
        <v>16</v>
      </c>
      <c r="H416" t="s">
        <v>14</v>
      </c>
      <c r="I416">
        <v>0.04</v>
      </c>
      <c r="J416">
        <v>1</v>
      </c>
      <c r="K416" t="s">
        <v>21</v>
      </c>
      <c r="L416">
        <v>0.59646999999999994</v>
      </c>
      <c r="M416">
        <v>6.0262999999999997E-2</v>
      </c>
      <c r="N416">
        <v>0.59611999999999998</v>
      </c>
      <c r="O416">
        <v>6.0215999999999999E-2</v>
      </c>
    </row>
    <row r="417" spans="2:15" x14ac:dyDescent="0.25">
      <c r="B417" t="s">
        <v>1065</v>
      </c>
      <c r="C417" t="s">
        <v>870</v>
      </c>
      <c r="D417">
        <v>1</v>
      </c>
      <c r="E417">
        <v>10</v>
      </c>
      <c r="F417">
        <v>0.01</v>
      </c>
      <c r="G417" t="s">
        <v>16</v>
      </c>
      <c r="H417" t="s">
        <v>14</v>
      </c>
      <c r="I417">
        <v>0.04</v>
      </c>
      <c r="J417">
        <v>1</v>
      </c>
      <c r="K417" t="s">
        <v>21</v>
      </c>
      <c r="L417">
        <v>5.7725</v>
      </c>
      <c r="M417">
        <v>9.6399999999999993E-3</v>
      </c>
      <c r="N417">
        <v>5.7724000000000002</v>
      </c>
      <c r="O417">
        <v>9.5858999999999996E-3</v>
      </c>
    </row>
    <row r="418" spans="2:15" x14ac:dyDescent="0.25">
      <c r="B418" t="s">
        <v>1066</v>
      </c>
      <c r="C418" t="s">
        <v>870</v>
      </c>
      <c r="D418">
        <v>1</v>
      </c>
      <c r="E418">
        <v>10</v>
      </c>
      <c r="F418">
        <v>0.1</v>
      </c>
      <c r="G418" t="s">
        <v>16</v>
      </c>
      <c r="H418" t="s">
        <v>14</v>
      </c>
      <c r="I418">
        <v>0.04</v>
      </c>
      <c r="J418">
        <v>1</v>
      </c>
      <c r="K418" t="s">
        <v>21</v>
      </c>
      <c r="L418">
        <v>57.734999999999999</v>
      </c>
      <c r="M418">
        <v>9.8916E-4</v>
      </c>
      <c r="N418">
        <v>57.734999999999999</v>
      </c>
      <c r="O418">
        <v>9.6707E-4</v>
      </c>
    </row>
    <row r="419" spans="2:15" x14ac:dyDescent="0.25">
      <c r="B419" t="s">
        <v>1067</v>
      </c>
      <c r="C419" t="s">
        <v>870</v>
      </c>
      <c r="D419">
        <v>1</v>
      </c>
      <c r="E419">
        <v>10</v>
      </c>
      <c r="F419">
        <v>1</v>
      </c>
      <c r="G419" t="s">
        <v>16</v>
      </c>
      <c r="H419" t="s">
        <v>14</v>
      </c>
      <c r="I419">
        <v>0.04</v>
      </c>
      <c r="J419">
        <v>1</v>
      </c>
      <c r="K419" t="s">
        <v>21</v>
      </c>
      <c r="L419">
        <v>577.36</v>
      </c>
      <c r="M419">
        <v>1.0556E-4</v>
      </c>
      <c r="N419">
        <v>577.35</v>
      </c>
      <c r="O419">
        <v>9.6714999999999998E-5</v>
      </c>
    </row>
    <row r="420" spans="2:15" x14ac:dyDescent="0.25">
      <c r="B420" t="s">
        <v>1068</v>
      </c>
      <c r="C420" t="s">
        <v>870</v>
      </c>
      <c r="D420">
        <v>1</v>
      </c>
      <c r="E420">
        <v>10</v>
      </c>
      <c r="F420">
        <v>1.0000000000000001E-5</v>
      </c>
      <c r="G420" t="s">
        <v>16</v>
      </c>
      <c r="H420" t="s">
        <v>14</v>
      </c>
      <c r="I420">
        <v>1</v>
      </c>
      <c r="J420">
        <v>20</v>
      </c>
      <c r="K420" t="s">
        <v>21</v>
      </c>
      <c r="L420">
        <v>0.26</v>
      </c>
      <c r="M420">
        <v>0.16</v>
      </c>
      <c r="N420">
        <v>0.23132</v>
      </c>
      <c r="O420">
        <v>0.16228999999999999</v>
      </c>
    </row>
    <row r="421" spans="2:15" x14ac:dyDescent="0.25">
      <c r="B421" t="s">
        <v>1069</v>
      </c>
      <c r="C421" t="s">
        <v>870</v>
      </c>
      <c r="D421">
        <v>1</v>
      </c>
      <c r="E421">
        <v>10</v>
      </c>
      <c r="F421">
        <v>1E-4</v>
      </c>
      <c r="G421" t="s">
        <v>16</v>
      </c>
      <c r="H421" t="s">
        <v>14</v>
      </c>
      <c r="I421">
        <v>1</v>
      </c>
      <c r="J421">
        <v>20</v>
      </c>
      <c r="K421" t="s">
        <v>21</v>
      </c>
      <c r="L421">
        <v>0.26</v>
      </c>
      <c r="M421">
        <v>0.16</v>
      </c>
      <c r="N421">
        <v>0.23522000000000001</v>
      </c>
      <c r="O421">
        <v>0.16192999999999999</v>
      </c>
    </row>
    <row r="422" spans="2:15" x14ac:dyDescent="0.25">
      <c r="B422" t="s">
        <v>1070</v>
      </c>
      <c r="C422" t="s">
        <v>870</v>
      </c>
      <c r="D422">
        <v>1</v>
      </c>
      <c r="E422">
        <v>10</v>
      </c>
      <c r="F422">
        <v>1E-3</v>
      </c>
      <c r="G422" t="s">
        <v>16</v>
      </c>
      <c r="H422" t="s">
        <v>14</v>
      </c>
      <c r="I422">
        <v>1</v>
      </c>
      <c r="J422">
        <v>20</v>
      </c>
      <c r="K422" t="s">
        <v>21</v>
      </c>
      <c r="L422">
        <v>0.56167999999999996</v>
      </c>
      <c r="M422">
        <v>0.13811000000000001</v>
      </c>
      <c r="N422">
        <v>0.56025999999999998</v>
      </c>
      <c r="O422">
        <v>0.13811999999999999</v>
      </c>
    </row>
    <row r="423" spans="2:15" x14ac:dyDescent="0.25">
      <c r="B423" t="s">
        <v>1071</v>
      </c>
      <c r="C423" t="s">
        <v>870</v>
      </c>
      <c r="D423">
        <v>1</v>
      </c>
      <c r="E423">
        <v>10</v>
      </c>
      <c r="F423">
        <v>0.01</v>
      </c>
      <c r="G423" t="s">
        <v>16</v>
      </c>
      <c r="H423" t="s">
        <v>14</v>
      </c>
      <c r="I423">
        <v>1</v>
      </c>
      <c r="J423">
        <v>20</v>
      </c>
      <c r="K423" t="s">
        <v>21</v>
      </c>
      <c r="L423">
        <v>5.7566999999999995</v>
      </c>
      <c r="M423">
        <v>3.0877999999999999E-2</v>
      </c>
      <c r="N423">
        <v>5.7561</v>
      </c>
      <c r="O423">
        <v>3.0766999999999999E-2</v>
      </c>
    </row>
    <row r="424" spans="2:15" x14ac:dyDescent="0.25">
      <c r="B424" t="s">
        <v>1072</v>
      </c>
      <c r="C424" t="s">
        <v>870</v>
      </c>
      <c r="D424">
        <v>1</v>
      </c>
      <c r="E424">
        <v>10</v>
      </c>
      <c r="F424">
        <v>0.1</v>
      </c>
      <c r="G424" t="s">
        <v>16</v>
      </c>
      <c r="H424" t="s">
        <v>14</v>
      </c>
      <c r="I424">
        <v>1</v>
      </c>
      <c r="J424">
        <v>20</v>
      </c>
      <c r="K424" t="s">
        <v>21</v>
      </c>
      <c r="L424">
        <v>57.733999999999995</v>
      </c>
      <c r="M424">
        <v>3.2046000000000002E-3</v>
      </c>
      <c r="N424">
        <v>57.733999999999995</v>
      </c>
      <c r="O424">
        <v>3.1567000000000001E-3</v>
      </c>
    </row>
    <row r="425" spans="2:15" x14ac:dyDescent="0.25">
      <c r="B425" t="s">
        <v>1073</v>
      </c>
      <c r="C425" t="s">
        <v>870</v>
      </c>
      <c r="D425">
        <v>1</v>
      </c>
      <c r="E425">
        <v>10</v>
      </c>
      <c r="F425">
        <v>1</v>
      </c>
      <c r="G425" t="s">
        <v>16</v>
      </c>
      <c r="H425" t="s">
        <v>14</v>
      </c>
      <c r="I425">
        <v>1</v>
      </c>
      <c r="J425">
        <v>20</v>
      </c>
      <c r="K425" t="s">
        <v>21</v>
      </c>
      <c r="L425">
        <v>577.36</v>
      </c>
      <c r="M425">
        <v>3.3492999999999999E-4</v>
      </c>
      <c r="N425">
        <v>577.35</v>
      </c>
      <c r="O425">
        <v>3.1576E-4</v>
      </c>
    </row>
    <row r="426" spans="2:15" x14ac:dyDescent="0.25">
      <c r="B426" t="s">
        <v>1074</v>
      </c>
      <c r="C426" t="s">
        <v>870</v>
      </c>
      <c r="D426">
        <v>1</v>
      </c>
      <c r="E426">
        <v>10</v>
      </c>
      <c r="F426">
        <v>1.0000000000000001E-5</v>
      </c>
      <c r="G426" t="s">
        <v>16</v>
      </c>
      <c r="H426" t="s">
        <v>14</v>
      </c>
      <c r="I426">
        <v>20</v>
      </c>
      <c r="J426">
        <v>50</v>
      </c>
      <c r="K426" t="s">
        <v>21</v>
      </c>
      <c r="L426">
        <v>0.24</v>
      </c>
      <c r="M426">
        <v>0.35</v>
      </c>
      <c r="N426">
        <v>0.2306</v>
      </c>
      <c r="O426">
        <v>0.34716000000000002</v>
      </c>
    </row>
    <row r="427" spans="2:15" x14ac:dyDescent="0.25">
      <c r="B427" t="s">
        <v>1075</v>
      </c>
      <c r="C427" t="s">
        <v>870</v>
      </c>
      <c r="D427">
        <v>1</v>
      </c>
      <c r="E427">
        <v>10</v>
      </c>
      <c r="F427">
        <v>1E-4</v>
      </c>
      <c r="G427" t="s">
        <v>16</v>
      </c>
      <c r="H427" t="s">
        <v>14</v>
      </c>
      <c r="I427">
        <v>20</v>
      </c>
      <c r="J427">
        <v>50</v>
      </c>
      <c r="K427" t="s">
        <v>21</v>
      </c>
      <c r="L427">
        <v>0.24</v>
      </c>
      <c r="M427">
        <v>0.35</v>
      </c>
      <c r="N427">
        <v>0.23368</v>
      </c>
      <c r="O427">
        <v>0.34689999999999999</v>
      </c>
    </row>
    <row r="428" spans="2:15" x14ac:dyDescent="0.25">
      <c r="B428" t="s">
        <v>1076</v>
      </c>
      <c r="C428" t="s">
        <v>870</v>
      </c>
      <c r="D428">
        <v>1</v>
      </c>
      <c r="E428">
        <v>10</v>
      </c>
      <c r="F428">
        <v>1E-3</v>
      </c>
      <c r="G428" t="s">
        <v>16</v>
      </c>
      <c r="H428" t="s">
        <v>14</v>
      </c>
      <c r="I428">
        <v>20</v>
      </c>
      <c r="J428">
        <v>50</v>
      </c>
      <c r="K428" t="s">
        <v>21</v>
      </c>
      <c r="L428">
        <v>0.49448000000000003</v>
      </c>
      <c r="M428">
        <v>0.32536999999999999</v>
      </c>
      <c r="N428">
        <v>0.49117</v>
      </c>
      <c r="O428">
        <v>0.32557999999999998</v>
      </c>
    </row>
    <row r="429" spans="2:15" x14ac:dyDescent="0.25">
      <c r="B429" t="s">
        <v>1077</v>
      </c>
      <c r="C429" t="s">
        <v>870</v>
      </c>
      <c r="D429">
        <v>1</v>
      </c>
      <c r="E429">
        <v>10</v>
      </c>
      <c r="F429">
        <v>0.01</v>
      </c>
      <c r="G429" t="s">
        <v>16</v>
      </c>
      <c r="H429" t="s">
        <v>14</v>
      </c>
      <c r="I429">
        <v>20</v>
      </c>
      <c r="J429">
        <v>50</v>
      </c>
      <c r="K429" t="s">
        <v>21</v>
      </c>
      <c r="L429">
        <v>5.6867000000000001</v>
      </c>
      <c r="M429">
        <v>0.11745999999999999</v>
      </c>
      <c r="N429">
        <v>5.6849999999999996</v>
      </c>
      <c r="O429">
        <v>0.11736000000000001</v>
      </c>
    </row>
    <row r="430" spans="2:15" x14ac:dyDescent="0.25">
      <c r="B430" t="s">
        <v>1078</v>
      </c>
      <c r="C430" t="s">
        <v>870</v>
      </c>
      <c r="D430">
        <v>1</v>
      </c>
      <c r="E430">
        <v>10</v>
      </c>
      <c r="F430">
        <v>0.1</v>
      </c>
      <c r="G430" t="s">
        <v>16</v>
      </c>
      <c r="H430" t="s">
        <v>14</v>
      </c>
      <c r="I430">
        <v>20</v>
      </c>
      <c r="J430">
        <v>50</v>
      </c>
      <c r="K430" t="s">
        <v>21</v>
      </c>
      <c r="L430">
        <v>57.725999999999999</v>
      </c>
      <c r="M430">
        <v>1.2918000000000001E-2</v>
      </c>
      <c r="N430">
        <v>57.725999999999999</v>
      </c>
      <c r="O430">
        <v>1.2854000000000001E-2</v>
      </c>
    </row>
    <row r="431" spans="2:15" x14ac:dyDescent="0.25">
      <c r="B431" t="s">
        <v>1079</v>
      </c>
      <c r="C431" t="s">
        <v>870</v>
      </c>
      <c r="D431">
        <v>1</v>
      </c>
      <c r="E431">
        <v>10</v>
      </c>
      <c r="F431">
        <v>1</v>
      </c>
      <c r="G431" t="s">
        <v>16</v>
      </c>
      <c r="H431" t="s">
        <v>14</v>
      </c>
      <c r="I431">
        <v>20</v>
      </c>
      <c r="J431">
        <v>50</v>
      </c>
      <c r="K431" t="s">
        <v>21</v>
      </c>
      <c r="L431">
        <v>577.35</v>
      </c>
      <c r="M431">
        <v>1.3125000000000001E-3</v>
      </c>
      <c r="N431">
        <v>577.34</v>
      </c>
      <c r="O431">
        <v>1.2868000000000001E-3</v>
      </c>
    </row>
    <row r="432" spans="2:15" x14ac:dyDescent="0.25">
      <c r="B432" t="s">
        <v>1080</v>
      </c>
      <c r="C432" t="s">
        <v>870</v>
      </c>
      <c r="D432">
        <v>1</v>
      </c>
      <c r="E432">
        <v>10</v>
      </c>
      <c r="F432">
        <v>1.0000000000000001E-5</v>
      </c>
      <c r="G432" t="s">
        <v>16</v>
      </c>
      <c r="H432" t="s">
        <v>14</v>
      </c>
      <c r="I432">
        <v>50</v>
      </c>
      <c r="J432">
        <v>100</v>
      </c>
      <c r="K432" t="s">
        <v>21</v>
      </c>
      <c r="L432">
        <v>0.28000000000000003</v>
      </c>
      <c r="M432">
        <v>0.92</v>
      </c>
      <c r="N432">
        <v>0.23089000000000001</v>
      </c>
      <c r="O432">
        <v>0.92405000000000004</v>
      </c>
    </row>
    <row r="433" spans="2:15" x14ac:dyDescent="0.25">
      <c r="B433" t="s">
        <v>1081</v>
      </c>
      <c r="C433" t="s">
        <v>870</v>
      </c>
      <c r="D433">
        <v>1</v>
      </c>
      <c r="E433">
        <v>10</v>
      </c>
      <c r="F433">
        <v>1E-4</v>
      </c>
      <c r="G433" t="s">
        <v>16</v>
      </c>
      <c r="H433" t="s">
        <v>14</v>
      </c>
      <c r="I433">
        <v>50</v>
      </c>
      <c r="J433">
        <v>100</v>
      </c>
      <c r="K433" t="s">
        <v>21</v>
      </c>
      <c r="L433">
        <v>0.28000000000000003</v>
      </c>
      <c r="M433">
        <v>0.92</v>
      </c>
      <c r="N433">
        <v>0.23243</v>
      </c>
      <c r="O433">
        <v>0.92391000000000001</v>
      </c>
    </row>
    <row r="434" spans="2:15" x14ac:dyDescent="0.25">
      <c r="B434" t="s">
        <v>1082</v>
      </c>
      <c r="C434" t="s">
        <v>870</v>
      </c>
      <c r="D434">
        <v>1</v>
      </c>
      <c r="E434">
        <v>10</v>
      </c>
      <c r="F434">
        <v>1E-3</v>
      </c>
      <c r="G434" t="s">
        <v>16</v>
      </c>
      <c r="H434" t="s">
        <v>14</v>
      </c>
      <c r="I434">
        <v>50</v>
      </c>
      <c r="J434">
        <v>100</v>
      </c>
      <c r="K434" t="s">
        <v>21</v>
      </c>
      <c r="L434">
        <v>0.38423000000000002</v>
      </c>
      <c r="M434">
        <v>0.91054999999999997</v>
      </c>
      <c r="N434">
        <v>0.38031999999999999</v>
      </c>
      <c r="O434">
        <v>0.91086</v>
      </c>
    </row>
    <row r="435" spans="2:15" x14ac:dyDescent="0.25">
      <c r="B435" t="s">
        <v>1083</v>
      </c>
      <c r="C435" t="s">
        <v>870</v>
      </c>
      <c r="D435">
        <v>1</v>
      </c>
      <c r="E435">
        <v>10</v>
      </c>
      <c r="F435">
        <v>0.01</v>
      </c>
      <c r="G435" t="s">
        <v>16</v>
      </c>
      <c r="H435" t="s">
        <v>14</v>
      </c>
      <c r="I435">
        <v>50</v>
      </c>
      <c r="J435">
        <v>100</v>
      </c>
      <c r="K435" t="s">
        <v>21</v>
      </c>
      <c r="L435">
        <v>5.3128000000000002</v>
      </c>
      <c r="M435">
        <v>0.57823000000000002</v>
      </c>
      <c r="N435">
        <v>5.3096999999999994</v>
      </c>
      <c r="O435">
        <v>0.57826999999999995</v>
      </c>
    </row>
    <row r="436" spans="2:15" x14ac:dyDescent="0.25">
      <c r="B436" t="s">
        <v>1084</v>
      </c>
      <c r="C436" t="s">
        <v>870</v>
      </c>
      <c r="D436">
        <v>1</v>
      </c>
      <c r="E436">
        <v>10</v>
      </c>
      <c r="F436">
        <v>0.1</v>
      </c>
      <c r="G436" t="s">
        <v>16</v>
      </c>
      <c r="H436" t="s">
        <v>14</v>
      </c>
      <c r="I436">
        <v>50</v>
      </c>
      <c r="J436">
        <v>100</v>
      </c>
      <c r="K436" t="s">
        <v>21</v>
      </c>
      <c r="L436">
        <v>57.663999999999994</v>
      </c>
      <c r="M436">
        <v>8.4554000000000004E-2</v>
      </c>
      <c r="N436">
        <v>57.662999999999997</v>
      </c>
      <c r="O436">
        <v>8.4463999999999997E-2</v>
      </c>
    </row>
    <row r="437" spans="2:15" x14ac:dyDescent="0.25">
      <c r="B437" t="s">
        <v>1085</v>
      </c>
      <c r="C437" t="s">
        <v>870</v>
      </c>
      <c r="D437">
        <v>1</v>
      </c>
      <c r="E437">
        <v>10</v>
      </c>
      <c r="F437">
        <v>1</v>
      </c>
      <c r="G437" t="s">
        <v>16</v>
      </c>
      <c r="H437" t="s">
        <v>14</v>
      </c>
      <c r="I437">
        <v>50</v>
      </c>
      <c r="J437">
        <v>100</v>
      </c>
      <c r="K437" t="s">
        <v>21</v>
      </c>
      <c r="L437">
        <v>577.35</v>
      </c>
      <c r="M437">
        <v>8.5404999999999995E-3</v>
      </c>
      <c r="N437">
        <v>577.27</v>
      </c>
      <c r="O437">
        <v>8.5030999999999995E-3</v>
      </c>
    </row>
    <row r="438" spans="2:15" x14ac:dyDescent="0.25">
      <c r="B438" t="s">
        <v>1086</v>
      </c>
      <c r="C438" t="s">
        <v>870</v>
      </c>
      <c r="D438">
        <v>1</v>
      </c>
      <c r="E438">
        <v>10</v>
      </c>
      <c r="F438">
        <v>1.0000000000000001E-5</v>
      </c>
      <c r="G438" t="s">
        <v>16</v>
      </c>
      <c r="H438" t="s">
        <v>14</v>
      </c>
      <c r="I438">
        <v>100</v>
      </c>
      <c r="J438">
        <v>300</v>
      </c>
      <c r="K438" t="s">
        <v>21</v>
      </c>
      <c r="L438">
        <v>1.2</v>
      </c>
      <c r="M438">
        <v>3.5</v>
      </c>
      <c r="N438">
        <v>1.1621999999999999</v>
      </c>
      <c r="O438">
        <v>3.4645000000000001</v>
      </c>
    </row>
    <row r="439" spans="2:15" x14ac:dyDescent="0.25">
      <c r="B439" t="s">
        <v>1087</v>
      </c>
      <c r="C439" t="s">
        <v>870</v>
      </c>
      <c r="D439">
        <v>1</v>
      </c>
      <c r="E439">
        <v>10</v>
      </c>
      <c r="F439">
        <v>1E-4</v>
      </c>
      <c r="G439" t="s">
        <v>16</v>
      </c>
      <c r="H439" t="s">
        <v>14</v>
      </c>
      <c r="I439">
        <v>100</v>
      </c>
      <c r="J439">
        <v>300</v>
      </c>
      <c r="K439" t="s">
        <v>21</v>
      </c>
      <c r="L439">
        <v>1.2</v>
      </c>
      <c r="M439">
        <v>3.5</v>
      </c>
      <c r="N439">
        <v>1.1627000000000001</v>
      </c>
      <c r="O439">
        <v>3.4643999999999999</v>
      </c>
    </row>
    <row r="440" spans="2:15" x14ac:dyDescent="0.25">
      <c r="B440" t="s">
        <v>1088</v>
      </c>
      <c r="C440" t="s">
        <v>870</v>
      </c>
      <c r="D440">
        <v>1</v>
      </c>
      <c r="E440">
        <v>10</v>
      </c>
      <c r="F440">
        <v>1E-3</v>
      </c>
      <c r="G440" t="s">
        <v>16</v>
      </c>
      <c r="H440" t="s">
        <v>14</v>
      </c>
      <c r="I440">
        <v>100</v>
      </c>
      <c r="J440">
        <v>300</v>
      </c>
      <c r="K440" t="s">
        <v>21</v>
      </c>
      <c r="L440">
        <v>1.2</v>
      </c>
      <c r="M440">
        <v>3.5</v>
      </c>
      <c r="N440">
        <v>1.194</v>
      </c>
      <c r="O440">
        <v>3.4609999999999999</v>
      </c>
    </row>
    <row r="441" spans="2:15" x14ac:dyDescent="0.25">
      <c r="B441" t="s">
        <v>1089</v>
      </c>
      <c r="C441" t="s">
        <v>870</v>
      </c>
      <c r="D441">
        <v>1</v>
      </c>
      <c r="E441">
        <v>10</v>
      </c>
      <c r="F441">
        <v>0.01</v>
      </c>
      <c r="G441" t="s">
        <v>16</v>
      </c>
      <c r="H441" t="s">
        <v>14</v>
      </c>
      <c r="I441">
        <v>100</v>
      </c>
      <c r="J441">
        <v>300</v>
      </c>
      <c r="K441" t="s">
        <v>21</v>
      </c>
      <c r="L441">
        <v>4.1915999999999993</v>
      </c>
      <c r="M441">
        <v>3.2071999999999998</v>
      </c>
      <c r="N441">
        <v>4.1867000000000001</v>
      </c>
      <c r="O441">
        <v>3.2075</v>
      </c>
    </row>
    <row r="442" spans="2:15" x14ac:dyDescent="0.25">
      <c r="B442" t="s">
        <v>1090</v>
      </c>
      <c r="C442" t="s">
        <v>870</v>
      </c>
      <c r="D442">
        <v>1</v>
      </c>
      <c r="E442">
        <v>10</v>
      </c>
      <c r="F442">
        <v>0.1</v>
      </c>
      <c r="G442" t="s">
        <v>16</v>
      </c>
      <c r="H442" t="s">
        <v>14</v>
      </c>
      <c r="I442">
        <v>100</v>
      </c>
      <c r="J442">
        <v>300</v>
      </c>
      <c r="K442" t="s">
        <v>21</v>
      </c>
      <c r="L442">
        <v>56.809999999999995</v>
      </c>
      <c r="M442">
        <v>1.1127</v>
      </c>
      <c r="N442">
        <v>56.808</v>
      </c>
      <c r="O442">
        <v>1.1126</v>
      </c>
    </row>
    <row r="443" spans="2:15" x14ac:dyDescent="0.25">
      <c r="B443" t="s">
        <v>1091</v>
      </c>
      <c r="C443" t="s">
        <v>870</v>
      </c>
      <c r="D443">
        <v>1</v>
      </c>
      <c r="E443">
        <v>10</v>
      </c>
      <c r="F443">
        <v>1</v>
      </c>
      <c r="G443" t="s">
        <v>16</v>
      </c>
      <c r="H443" t="s">
        <v>14</v>
      </c>
      <c r="I443">
        <v>100</v>
      </c>
      <c r="J443">
        <v>300</v>
      </c>
      <c r="K443" t="s">
        <v>21</v>
      </c>
      <c r="L443">
        <v>577.25</v>
      </c>
      <c r="M443">
        <v>0.12121999999999999</v>
      </c>
      <c r="N443">
        <v>576.26</v>
      </c>
      <c r="O443">
        <v>0.12114999999999999</v>
      </c>
    </row>
    <row r="444" spans="2:15" x14ac:dyDescent="0.25">
      <c r="B444" t="s">
        <v>1092</v>
      </c>
      <c r="C444" t="s">
        <v>870</v>
      </c>
      <c r="D444">
        <v>1</v>
      </c>
      <c r="E444">
        <v>10</v>
      </c>
      <c r="F444">
        <v>1.0000000000000001E-5</v>
      </c>
      <c r="G444" t="s">
        <v>16</v>
      </c>
      <c r="H444" t="s">
        <v>14</v>
      </c>
      <c r="I444">
        <v>300</v>
      </c>
      <c r="J444">
        <v>1000</v>
      </c>
      <c r="K444" t="s">
        <v>21</v>
      </c>
      <c r="L444">
        <v>1.2</v>
      </c>
      <c r="M444">
        <v>12</v>
      </c>
      <c r="N444">
        <v>1.1976</v>
      </c>
      <c r="O444">
        <v>11.551</v>
      </c>
    </row>
    <row r="445" spans="2:15" x14ac:dyDescent="0.25">
      <c r="B445" t="s">
        <v>1093</v>
      </c>
      <c r="C445" t="s">
        <v>870</v>
      </c>
      <c r="D445">
        <v>1</v>
      </c>
      <c r="E445">
        <v>10</v>
      </c>
      <c r="F445">
        <v>1E-4</v>
      </c>
      <c r="G445" t="s">
        <v>16</v>
      </c>
      <c r="H445" t="s">
        <v>14</v>
      </c>
      <c r="I445">
        <v>300</v>
      </c>
      <c r="J445">
        <v>1000</v>
      </c>
      <c r="K445" t="s">
        <v>21</v>
      </c>
      <c r="L445">
        <v>1.2</v>
      </c>
      <c r="M445">
        <v>12</v>
      </c>
      <c r="N445">
        <v>1.1977</v>
      </c>
      <c r="O445">
        <v>11.551</v>
      </c>
    </row>
    <row r="446" spans="2:15" x14ac:dyDescent="0.25">
      <c r="B446" t="s">
        <v>1094</v>
      </c>
      <c r="C446" t="s">
        <v>870</v>
      </c>
      <c r="D446">
        <v>1</v>
      </c>
      <c r="E446">
        <v>10</v>
      </c>
      <c r="F446">
        <v>1E-3</v>
      </c>
      <c r="G446" t="s">
        <v>16</v>
      </c>
      <c r="H446" t="s">
        <v>14</v>
      </c>
      <c r="I446">
        <v>300</v>
      </c>
      <c r="J446">
        <v>1000</v>
      </c>
      <c r="K446" t="s">
        <v>21</v>
      </c>
      <c r="L446">
        <v>1.2</v>
      </c>
      <c r="M446">
        <v>12</v>
      </c>
      <c r="N446">
        <v>1.2052</v>
      </c>
      <c r="O446">
        <v>11.55</v>
      </c>
    </row>
    <row r="447" spans="2:15" x14ac:dyDescent="0.25">
      <c r="B447" t="s">
        <v>1095</v>
      </c>
      <c r="C447" t="s">
        <v>870</v>
      </c>
      <c r="D447">
        <v>1</v>
      </c>
      <c r="E447">
        <v>10</v>
      </c>
      <c r="F447">
        <v>0.01</v>
      </c>
      <c r="G447" t="s">
        <v>16</v>
      </c>
      <c r="H447" t="s">
        <v>14</v>
      </c>
      <c r="I447">
        <v>300</v>
      </c>
      <c r="J447">
        <v>1000</v>
      </c>
      <c r="K447" t="s">
        <v>21</v>
      </c>
      <c r="L447">
        <v>2.0433000000000003</v>
      </c>
      <c r="M447">
        <v>11.916</v>
      </c>
      <c r="N447">
        <v>2.5267000000000004</v>
      </c>
      <c r="O447">
        <v>11.428000000000001</v>
      </c>
    </row>
    <row r="448" spans="2:15" x14ac:dyDescent="0.25">
      <c r="B448" t="s">
        <v>1096</v>
      </c>
      <c r="C448" t="s">
        <v>870</v>
      </c>
      <c r="D448">
        <v>1</v>
      </c>
      <c r="E448">
        <v>10</v>
      </c>
      <c r="F448">
        <v>0.1</v>
      </c>
      <c r="G448" t="s">
        <v>16</v>
      </c>
      <c r="H448" t="s">
        <v>14</v>
      </c>
      <c r="I448">
        <v>300</v>
      </c>
      <c r="J448">
        <v>1000</v>
      </c>
      <c r="K448" t="s">
        <v>21</v>
      </c>
      <c r="L448">
        <v>51.226999999999997</v>
      </c>
      <c r="M448">
        <v>7.8943000000000003</v>
      </c>
      <c r="N448">
        <v>51.221999999999994</v>
      </c>
      <c r="O448">
        <v>7.8944999999999999</v>
      </c>
    </row>
    <row r="449" spans="2:15" x14ac:dyDescent="0.25">
      <c r="B449" t="s">
        <v>1097</v>
      </c>
      <c r="C449" t="s">
        <v>870</v>
      </c>
      <c r="D449">
        <v>1</v>
      </c>
      <c r="E449">
        <v>10</v>
      </c>
      <c r="F449">
        <v>1</v>
      </c>
      <c r="G449" t="s">
        <v>16</v>
      </c>
      <c r="H449" t="s">
        <v>14</v>
      </c>
      <c r="I449">
        <v>300</v>
      </c>
      <c r="J449">
        <v>1000</v>
      </c>
      <c r="K449" t="s">
        <v>21</v>
      </c>
      <c r="L449">
        <v>576.22</v>
      </c>
      <c r="M449">
        <v>1.2810999999999999</v>
      </c>
      <c r="N449">
        <v>569.6</v>
      </c>
      <c r="O449">
        <v>1.2809999999999999</v>
      </c>
    </row>
    <row r="450" spans="2:15" x14ac:dyDescent="0.25">
      <c r="B450" t="s">
        <v>1098</v>
      </c>
      <c r="C450" t="s">
        <v>870</v>
      </c>
      <c r="D450">
        <v>1</v>
      </c>
      <c r="E450">
        <v>10</v>
      </c>
      <c r="F450">
        <v>1.0000000000000001E-5</v>
      </c>
      <c r="G450" t="s">
        <v>16</v>
      </c>
      <c r="H450" t="s">
        <v>14</v>
      </c>
      <c r="I450">
        <v>1000</v>
      </c>
      <c r="J450">
        <v>2000</v>
      </c>
      <c r="K450" t="s">
        <v>21</v>
      </c>
      <c r="L450">
        <v>4.5999999999999996</v>
      </c>
      <c r="M450">
        <v>17</v>
      </c>
      <c r="N450">
        <v>1.5087999999999999</v>
      </c>
      <c r="O450">
        <v>17.334</v>
      </c>
    </row>
    <row r="451" spans="2:15" x14ac:dyDescent="0.25">
      <c r="B451" t="s">
        <v>1099</v>
      </c>
      <c r="C451" t="s">
        <v>870</v>
      </c>
      <c r="D451">
        <v>1</v>
      </c>
      <c r="E451">
        <v>10</v>
      </c>
      <c r="F451">
        <v>1E-4</v>
      </c>
      <c r="G451" t="s">
        <v>16</v>
      </c>
      <c r="H451" t="s">
        <v>14</v>
      </c>
      <c r="I451">
        <v>1000</v>
      </c>
      <c r="J451">
        <v>2000</v>
      </c>
      <c r="K451" t="s">
        <v>21</v>
      </c>
      <c r="L451">
        <v>4.5999999999999996</v>
      </c>
      <c r="M451">
        <v>17</v>
      </c>
      <c r="N451">
        <v>1.5088999999999999</v>
      </c>
      <c r="O451">
        <v>17.334</v>
      </c>
    </row>
    <row r="452" spans="2:15" x14ac:dyDescent="0.25">
      <c r="B452" t="s">
        <v>1100</v>
      </c>
      <c r="C452" t="s">
        <v>870</v>
      </c>
      <c r="D452">
        <v>1</v>
      </c>
      <c r="E452">
        <v>10</v>
      </c>
      <c r="F452">
        <v>1E-3</v>
      </c>
      <c r="G452" t="s">
        <v>16</v>
      </c>
      <c r="H452" t="s">
        <v>14</v>
      </c>
      <c r="I452">
        <v>1000</v>
      </c>
      <c r="J452">
        <v>2000</v>
      </c>
      <c r="K452" t="s">
        <v>21</v>
      </c>
      <c r="L452">
        <v>4.5999999999999996</v>
      </c>
      <c r="M452">
        <v>17</v>
      </c>
      <c r="N452">
        <v>1.5149999999999999</v>
      </c>
      <c r="O452">
        <v>17.332999999999998</v>
      </c>
    </row>
    <row r="453" spans="2:15" x14ac:dyDescent="0.25">
      <c r="B453" t="s">
        <v>1101</v>
      </c>
      <c r="C453" t="s">
        <v>870</v>
      </c>
      <c r="D453">
        <v>1</v>
      </c>
      <c r="E453">
        <v>10</v>
      </c>
      <c r="F453">
        <v>0.01</v>
      </c>
      <c r="G453" t="s">
        <v>16</v>
      </c>
      <c r="H453" t="s">
        <v>14</v>
      </c>
      <c r="I453">
        <v>1000</v>
      </c>
      <c r="J453">
        <v>2000</v>
      </c>
      <c r="K453" t="s">
        <v>21</v>
      </c>
      <c r="L453">
        <v>4.6017000000000001</v>
      </c>
      <c r="M453">
        <v>17</v>
      </c>
      <c r="N453">
        <v>2.1325000000000003</v>
      </c>
      <c r="O453">
        <v>17.247</v>
      </c>
    </row>
    <row r="454" spans="2:15" x14ac:dyDescent="0.25">
      <c r="B454" t="s">
        <v>1102</v>
      </c>
      <c r="C454" t="s">
        <v>870</v>
      </c>
      <c r="D454">
        <v>1</v>
      </c>
      <c r="E454">
        <v>10</v>
      </c>
      <c r="F454">
        <v>0.1</v>
      </c>
      <c r="G454" t="s">
        <v>16</v>
      </c>
      <c r="H454" t="s">
        <v>14</v>
      </c>
      <c r="I454">
        <v>1000</v>
      </c>
      <c r="J454">
        <v>2000</v>
      </c>
      <c r="K454" t="s">
        <v>21</v>
      </c>
      <c r="L454">
        <v>46.945999999999998</v>
      </c>
      <c r="M454">
        <v>13.686999999999999</v>
      </c>
      <c r="N454">
        <v>46.94</v>
      </c>
      <c r="O454">
        <v>13.686999999999999</v>
      </c>
    </row>
    <row r="455" spans="2:15" x14ac:dyDescent="0.25">
      <c r="B455" t="s">
        <v>1103</v>
      </c>
      <c r="C455" t="s">
        <v>870</v>
      </c>
      <c r="D455">
        <v>1</v>
      </c>
      <c r="E455">
        <v>10</v>
      </c>
      <c r="F455">
        <v>1</v>
      </c>
      <c r="G455" t="s">
        <v>16</v>
      </c>
      <c r="H455" t="s">
        <v>14</v>
      </c>
      <c r="I455">
        <v>1000</v>
      </c>
      <c r="J455">
        <v>2000</v>
      </c>
      <c r="K455" t="s">
        <v>21</v>
      </c>
      <c r="L455">
        <v>574.81999999999994</v>
      </c>
      <c r="M455">
        <v>2.8334000000000001</v>
      </c>
      <c r="N455">
        <v>563.96</v>
      </c>
      <c r="O455">
        <v>2.8332999999999999</v>
      </c>
    </row>
    <row r="456" spans="2:15" x14ac:dyDescent="0.25">
      <c r="B456" t="s">
        <v>1104</v>
      </c>
      <c r="C456" t="s">
        <v>870</v>
      </c>
      <c r="D456">
        <v>1</v>
      </c>
      <c r="E456">
        <v>10</v>
      </c>
      <c r="F456">
        <v>1.0000000000000001E-5</v>
      </c>
      <c r="G456" t="s">
        <v>16</v>
      </c>
      <c r="H456" t="s">
        <v>14</v>
      </c>
      <c r="I456">
        <v>2000</v>
      </c>
      <c r="J456">
        <v>4000</v>
      </c>
      <c r="K456" t="s">
        <v>21</v>
      </c>
      <c r="L456">
        <v>11</v>
      </c>
      <c r="M456">
        <v>46</v>
      </c>
      <c r="N456">
        <v>8.1105999999999998</v>
      </c>
      <c r="O456">
        <v>46.210999999999999</v>
      </c>
    </row>
    <row r="457" spans="2:15" x14ac:dyDescent="0.25">
      <c r="B457" t="s">
        <v>1105</v>
      </c>
      <c r="C457" t="s">
        <v>870</v>
      </c>
      <c r="D457">
        <v>1</v>
      </c>
      <c r="E457">
        <v>10</v>
      </c>
      <c r="F457">
        <v>1E-4</v>
      </c>
      <c r="G457" t="s">
        <v>16</v>
      </c>
      <c r="H457" t="s">
        <v>14</v>
      </c>
      <c r="I457">
        <v>2000</v>
      </c>
      <c r="J457">
        <v>4000</v>
      </c>
      <c r="K457" t="s">
        <v>21</v>
      </c>
      <c r="L457">
        <v>11</v>
      </c>
      <c r="M457">
        <v>46</v>
      </c>
      <c r="N457">
        <v>8.1106999999999996</v>
      </c>
      <c r="O457">
        <v>46.210999999999999</v>
      </c>
    </row>
    <row r="458" spans="2:15" x14ac:dyDescent="0.25">
      <c r="B458" t="s">
        <v>1106</v>
      </c>
      <c r="C458" t="s">
        <v>870</v>
      </c>
      <c r="D458">
        <v>1</v>
      </c>
      <c r="E458">
        <v>10</v>
      </c>
      <c r="F458">
        <v>1E-3</v>
      </c>
      <c r="G458" t="s">
        <v>16</v>
      </c>
      <c r="H458" t="s">
        <v>14</v>
      </c>
      <c r="I458">
        <v>2000</v>
      </c>
      <c r="J458">
        <v>4000</v>
      </c>
      <c r="K458" t="s">
        <v>21</v>
      </c>
      <c r="L458">
        <v>11</v>
      </c>
      <c r="M458">
        <v>46</v>
      </c>
      <c r="N458">
        <v>8.1129999999999995</v>
      </c>
      <c r="O458">
        <v>46.210999999999999</v>
      </c>
    </row>
    <row r="459" spans="2:15" x14ac:dyDescent="0.25">
      <c r="B459" t="s">
        <v>1107</v>
      </c>
      <c r="C459" t="s">
        <v>870</v>
      </c>
      <c r="D459">
        <v>1</v>
      </c>
      <c r="E459">
        <v>10</v>
      </c>
      <c r="F459">
        <v>0.01</v>
      </c>
      <c r="G459" t="s">
        <v>16</v>
      </c>
      <c r="H459" t="s">
        <v>14</v>
      </c>
      <c r="I459">
        <v>2000</v>
      </c>
      <c r="J459">
        <v>4000</v>
      </c>
      <c r="K459" t="s">
        <v>21</v>
      </c>
      <c r="L459">
        <v>11</v>
      </c>
      <c r="M459">
        <v>46</v>
      </c>
      <c r="N459">
        <v>8.4460999999999995</v>
      </c>
      <c r="O459">
        <v>46.180999999999997</v>
      </c>
    </row>
    <row r="460" spans="2:15" x14ac:dyDescent="0.25">
      <c r="B460" t="s">
        <v>1108</v>
      </c>
      <c r="C460" t="s">
        <v>870</v>
      </c>
      <c r="D460">
        <v>1</v>
      </c>
      <c r="E460">
        <v>10</v>
      </c>
      <c r="F460">
        <v>0.1</v>
      </c>
      <c r="G460" t="s">
        <v>16</v>
      </c>
      <c r="H460" t="s">
        <v>14</v>
      </c>
      <c r="I460">
        <v>2000</v>
      </c>
      <c r="J460">
        <v>4000</v>
      </c>
      <c r="K460" t="s">
        <v>21</v>
      </c>
      <c r="L460">
        <v>35.448</v>
      </c>
      <c r="M460">
        <v>43.831000000000003</v>
      </c>
      <c r="N460">
        <v>35.442</v>
      </c>
      <c r="O460">
        <v>43.831000000000003</v>
      </c>
    </row>
    <row r="461" spans="2:15" x14ac:dyDescent="0.25">
      <c r="B461" t="s">
        <v>1109</v>
      </c>
      <c r="C461" t="s">
        <v>870</v>
      </c>
      <c r="D461">
        <v>1</v>
      </c>
      <c r="E461">
        <v>10</v>
      </c>
      <c r="F461">
        <v>1</v>
      </c>
      <c r="G461" t="s">
        <v>16</v>
      </c>
      <c r="H461" t="s">
        <v>14</v>
      </c>
      <c r="I461">
        <v>2000</v>
      </c>
      <c r="J461">
        <v>4000</v>
      </c>
      <c r="K461" t="s">
        <v>21</v>
      </c>
      <c r="L461">
        <v>561.61</v>
      </c>
      <c r="M461">
        <v>18.302</v>
      </c>
      <c r="N461">
        <v>536.06999999999994</v>
      </c>
      <c r="O461">
        <v>18.300999999999998</v>
      </c>
    </row>
    <row r="462" spans="2:15" x14ac:dyDescent="0.25">
      <c r="B462" t="s">
        <v>1110</v>
      </c>
      <c r="C462" t="s">
        <v>870</v>
      </c>
      <c r="D462">
        <v>1</v>
      </c>
      <c r="E462">
        <v>10</v>
      </c>
      <c r="F462">
        <v>1.0000000000000001E-5</v>
      </c>
      <c r="G462" t="s">
        <v>16</v>
      </c>
      <c r="H462" t="s">
        <v>14</v>
      </c>
      <c r="I462">
        <v>4000</v>
      </c>
      <c r="J462">
        <v>8000</v>
      </c>
      <c r="K462" t="s">
        <v>21</v>
      </c>
      <c r="L462">
        <v>12</v>
      </c>
      <c r="M462">
        <v>46</v>
      </c>
      <c r="N462">
        <v>9.3016000000000005</v>
      </c>
      <c r="O462">
        <v>46.241999999999997</v>
      </c>
    </row>
    <row r="463" spans="2:15" x14ac:dyDescent="0.25">
      <c r="B463" t="s">
        <v>1111</v>
      </c>
      <c r="C463" t="s">
        <v>870</v>
      </c>
      <c r="D463">
        <v>1</v>
      </c>
      <c r="E463">
        <v>10</v>
      </c>
      <c r="F463">
        <v>1E-4</v>
      </c>
      <c r="G463" t="s">
        <v>16</v>
      </c>
      <c r="H463" t="s">
        <v>14</v>
      </c>
      <c r="I463">
        <v>4000</v>
      </c>
      <c r="J463">
        <v>8000</v>
      </c>
      <c r="K463" t="s">
        <v>21</v>
      </c>
      <c r="L463">
        <v>12</v>
      </c>
      <c r="M463">
        <v>46</v>
      </c>
      <c r="N463">
        <v>9.3017000000000003</v>
      </c>
      <c r="O463">
        <v>46.241999999999997</v>
      </c>
    </row>
    <row r="464" spans="2:15" x14ac:dyDescent="0.25">
      <c r="B464" t="s">
        <v>1112</v>
      </c>
      <c r="C464" t="s">
        <v>870</v>
      </c>
      <c r="D464">
        <v>1</v>
      </c>
      <c r="E464">
        <v>10</v>
      </c>
      <c r="F464">
        <v>1E-3</v>
      </c>
      <c r="G464" t="s">
        <v>16</v>
      </c>
      <c r="H464" t="s">
        <v>14</v>
      </c>
      <c r="I464">
        <v>4000</v>
      </c>
      <c r="J464">
        <v>8000</v>
      </c>
      <c r="K464" t="s">
        <v>21</v>
      </c>
      <c r="L464">
        <v>12</v>
      </c>
      <c r="M464">
        <v>46</v>
      </c>
      <c r="N464">
        <v>9.3019999999999996</v>
      </c>
      <c r="O464">
        <v>46.241999999999997</v>
      </c>
    </row>
    <row r="465" spans="2:15" x14ac:dyDescent="0.25">
      <c r="B465" t="s">
        <v>1113</v>
      </c>
      <c r="C465" t="s">
        <v>870</v>
      </c>
      <c r="D465">
        <v>1</v>
      </c>
      <c r="E465">
        <v>10</v>
      </c>
      <c r="F465">
        <v>0.01</v>
      </c>
      <c r="G465" t="s">
        <v>16</v>
      </c>
      <c r="H465" t="s">
        <v>14</v>
      </c>
      <c r="I465">
        <v>4000</v>
      </c>
      <c r="J465">
        <v>8000</v>
      </c>
      <c r="K465" t="s">
        <v>21</v>
      </c>
      <c r="L465">
        <v>12</v>
      </c>
      <c r="M465">
        <v>46</v>
      </c>
      <c r="N465">
        <v>9.6269999999999989</v>
      </c>
      <c r="O465">
        <v>46.213000000000001</v>
      </c>
    </row>
    <row r="466" spans="2:15" x14ac:dyDescent="0.25">
      <c r="B466" t="s">
        <v>1114</v>
      </c>
      <c r="C466" t="s">
        <v>870</v>
      </c>
      <c r="D466">
        <v>1</v>
      </c>
      <c r="E466">
        <v>10</v>
      </c>
      <c r="F466">
        <v>0.1</v>
      </c>
      <c r="G466" t="s">
        <v>16</v>
      </c>
      <c r="H466" t="s">
        <v>14</v>
      </c>
      <c r="I466">
        <v>4000</v>
      </c>
      <c r="J466">
        <v>8000</v>
      </c>
      <c r="K466" t="s">
        <v>21</v>
      </c>
      <c r="L466">
        <v>36.217999999999996</v>
      </c>
      <c r="M466">
        <v>43.902999999999999</v>
      </c>
      <c r="N466">
        <v>36.211999999999996</v>
      </c>
      <c r="O466">
        <v>43.902999999999999</v>
      </c>
    </row>
    <row r="467" spans="2:15" x14ac:dyDescent="0.25">
      <c r="B467" t="s">
        <v>1115</v>
      </c>
      <c r="C467" t="s">
        <v>870</v>
      </c>
      <c r="D467">
        <v>1</v>
      </c>
      <c r="E467">
        <v>10</v>
      </c>
      <c r="F467">
        <v>1</v>
      </c>
      <c r="G467" t="s">
        <v>16</v>
      </c>
      <c r="H467" t="s">
        <v>14</v>
      </c>
      <c r="I467">
        <v>4000</v>
      </c>
      <c r="J467">
        <v>8000</v>
      </c>
      <c r="K467" t="s">
        <v>21</v>
      </c>
      <c r="L467">
        <v>561.63</v>
      </c>
      <c r="M467">
        <v>18.395</v>
      </c>
      <c r="N467">
        <v>536.12</v>
      </c>
      <c r="O467">
        <v>18.393000000000001</v>
      </c>
    </row>
    <row r="468" spans="2:15" x14ac:dyDescent="0.25">
      <c r="B468" t="s">
        <v>1116</v>
      </c>
      <c r="C468" t="s">
        <v>870</v>
      </c>
      <c r="D468">
        <v>1</v>
      </c>
      <c r="E468">
        <v>10</v>
      </c>
      <c r="F468">
        <v>1.0000000000000001E-5</v>
      </c>
      <c r="G468" t="s">
        <v>16</v>
      </c>
      <c r="H468" t="s">
        <v>14</v>
      </c>
      <c r="I468">
        <v>8000</v>
      </c>
      <c r="J468">
        <v>10000</v>
      </c>
      <c r="K468" t="s">
        <v>21</v>
      </c>
      <c r="L468">
        <v>44</v>
      </c>
      <c r="M468">
        <v>170</v>
      </c>
      <c r="N468">
        <v>11.574</v>
      </c>
      <c r="O468">
        <v>173.23</v>
      </c>
    </row>
    <row r="469" spans="2:15" x14ac:dyDescent="0.25">
      <c r="B469" t="s">
        <v>1117</v>
      </c>
      <c r="C469" t="s">
        <v>870</v>
      </c>
      <c r="D469">
        <v>1</v>
      </c>
      <c r="E469">
        <v>10</v>
      </c>
      <c r="F469">
        <v>1E-4</v>
      </c>
      <c r="G469" t="s">
        <v>16</v>
      </c>
      <c r="H469" t="s">
        <v>14</v>
      </c>
      <c r="I469">
        <v>8000</v>
      </c>
      <c r="J469">
        <v>10000</v>
      </c>
      <c r="K469" t="s">
        <v>21</v>
      </c>
      <c r="L469">
        <v>44</v>
      </c>
      <c r="M469">
        <v>170</v>
      </c>
      <c r="N469">
        <v>11.574999999999999</v>
      </c>
      <c r="O469">
        <v>173.23</v>
      </c>
    </row>
    <row r="470" spans="2:15" x14ac:dyDescent="0.25">
      <c r="B470" t="s">
        <v>1118</v>
      </c>
      <c r="C470" t="s">
        <v>870</v>
      </c>
      <c r="D470">
        <v>1</v>
      </c>
      <c r="E470">
        <v>10</v>
      </c>
      <c r="F470">
        <v>1E-3</v>
      </c>
      <c r="G470" t="s">
        <v>16</v>
      </c>
      <c r="H470" t="s">
        <v>14</v>
      </c>
      <c r="I470">
        <v>8000</v>
      </c>
      <c r="J470">
        <v>10000</v>
      </c>
      <c r="K470" t="s">
        <v>21</v>
      </c>
      <c r="L470">
        <v>44</v>
      </c>
      <c r="M470">
        <v>170</v>
      </c>
      <c r="N470">
        <v>11.575999999999999</v>
      </c>
      <c r="O470">
        <v>173.23</v>
      </c>
    </row>
    <row r="471" spans="2:15" x14ac:dyDescent="0.25">
      <c r="B471" t="s">
        <v>1119</v>
      </c>
      <c r="C471" t="s">
        <v>870</v>
      </c>
      <c r="D471">
        <v>1</v>
      </c>
      <c r="E471">
        <v>10</v>
      </c>
      <c r="F471">
        <v>0.01</v>
      </c>
      <c r="G471" t="s">
        <v>16</v>
      </c>
      <c r="H471" t="s">
        <v>14</v>
      </c>
      <c r="I471">
        <v>8000</v>
      </c>
      <c r="J471">
        <v>10000</v>
      </c>
      <c r="K471" t="s">
        <v>21</v>
      </c>
      <c r="L471">
        <v>44</v>
      </c>
      <c r="M471">
        <v>170</v>
      </c>
      <c r="N471">
        <v>11.674999999999999</v>
      </c>
      <c r="O471">
        <v>173.22</v>
      </c>
    </row>
    <row r="472" spans="2:15" x14ac:dyDescent="0.25">
      <c r="B472" t="s">
        <v>1120</v>
      </c>
      <c r="C472" t="s">
        <v>870</v>
      </c>
      <c r="D472">
        <v>1</v>
      </c>
      <c r="E472">
        <v>10</v>
      </c>
      <c r="F472">
        <v>0.1</v>
      </c>
      <c r="G472" t="s">
        <v>16</v>
      </c>
      <c r="H472" t="s">
        <v>14</v>
      </c>
      <c r="I472">
        <v>8000</v>
      </c>
      <c r="J472">
        <v>10000</v>
      </c>
      <c r="K472" t="s">
        <v>21</v>
      </c>
      <c r="L472">
        <v>44</v>
      </c>
      <c r="M472">
        <v>170.09</v>
      </c>
      <c r="N472">
        <v>21.301000000000002</v>
      </c>
      <c r="O472">
        <v>172.35</v>
      </c>
    </row>
    <row r="473" spans="2:15" x14ac:dyDescent="0.25">
      <c r="B473" t="s">
        <v>1121</v>
      </c>
      <c r="C473" t="s">
        <v>870</v>
      </c>
      <c r="D473">
        <v>1</v>
      </c>
      <c r="E473">
        <v>10</v>
      </c>
      <c r="F473">
        <v>1</v>
      </c>
      <c r="G473" t="s">
        <v>16</v>
      </c>
      <c r="H473" t="s">
        <v>14</v>
      </c>
      <c r="I473">
        <v>8000</v>
      </c>
      <c r="J473">
        <v>10000</v>
      </c>
      <c r="K473" t="s">
        <v>21</v>
      </c>
      <c r="L473">
        <v>469.51</v>
      </c>
      <c r="M473">
        <v>136.75</v>
      </c>
      <c r="N473">
        <v>433.86</v>
      </c>
      <c r="O473">
        <v>136.75</v>
      </c>
    </row>
    <row r="474" spans="2:15" x14ac:dyDescent="0.25">
      <c r="B474" t="s">
        <v>1122</v>
      </c>
      <c r="C474" t="s">
        <v>870</v>
      </c>
      <c r="D474">
        <v>10</v>
      </c>
      <c r="E474">
        <v>100</v>
      </c>
      <c r="F474">
        <v>1E-4</v>
      </c>
      <c r="G474" t="s">
        <v>16</v>
      </c>
      <c r="H474" t="s">
        <v>14</v>
      </c>
      <c r="I474">
        <v>1E-3</v>
      </c>
      <c r="J474">
        <v>0.04</v>
      </c>
      <c r="K474" t="s">
        <v>21</v>
      </c>
      <c r="L474">
        <v>4.8</v>
      </c>
      <c r="M474">
        <v>0.23</v>
      </c>
      <c r="N474">
        <v>4.6192000000000002</v>
      </c>
      <c r="O474">
        <v>0.23147000000000001</v>
      </c>
    </row>
    <row r="475" spans="2:15" x14ac:dyDescent="0.25">
      <c r="B475" t="s">
        <v>1123</v>
      </c>
      <c r="C475" t="s">
        <v>870</v>
      </c>
      <c r="D475">
        <v>10</v>
      </c>
      <c r="E475">
        <v>100</v>
      </c>
      <c r="F475">
        <v>1E-3</v>
      </c>
      <c r="G475" t="s">
        <v>16</v>
      </c>
      <c r="H475" t="s">
        <v>14</v>
      </c>
      <c r="I475">
        <v>1E-3</v>
      </c>
      <c r="J475">
        <v>0.04</v>
      </c>
      <c r="K475" t="s">
        <v>21</v>
      </c>
      <c r="L475">
        <v>4.8</v>
      </c>
      <c r="M475">
        <v>0.23</v>
      </c>
      <c r="N475">
        <v>4.6433</v>
      </c>
      <c r="O475">
        <v>0.23128000000000001</v>
      </c>
    </row>
    <row r="476" spans="2:15" x14ac:dyDescent="0.25">
      <c r="B476" t="s">
        <v>1124</v>
      </c>
      <c r="C476" t="s">
        <v>870</v>
      </c>
      <c r="D476">
        <v>10</v>
      </c>
      <c r="E476">
        <v>100</v>
      </c>
      <c r="F476">
        <v>0.01</v>
      </c>
      <c r="G476" t="s">
        <v>16</v>
      </c>
      <c r="H476" t="s">
        <v>14</v>
      </c>
      <c r="I476">
        <v>1E-3</v>
      </c>
      <c r="J476">
        <v>0.04</v>
      </c>
      <c r="K476" t="s">
        <v>21</v>
      </c>
      <c r="L476">
        <v>6.8736999999999995</v>
      </c>
      <c r="M476">
        <v>0.21486</v>
      </c>
      <c r="N476">
        <v>6.8728999999999996</v>
      </c>
      <c r="O476">
        <v>0.21486</v>
      </c>
    </row>
    <row r="477" spans="2:15" x14ac:dyDescent="0.25">
      <c r="B477" t="s">
        <v>1125</v>
      </c>
      <c r="C477" t="s">
        <v>870</v>
      </c>
      <c r="D477">
        <v>10</v>
      </c>
      <c r="E477">
        <v>100</v>
      </c>
      <c r="F477">
        <v>0.1</v>
      </c>
      <c r="G477" t="s">
        <v>16</v>
      </c>
      <c r="H477" t="s">
        <v>14</v>
      </c>
      <c r="I477">
        <v>1E-3</v>
      </c>
      <c r="J477">
        <v>0.04</v>
      </c>
      <c r="K477" t="s">
        <v>21</v>
      </c>
      <c r="L477">
        <v>57.492999999999995</v>
      </c>
      <c r="M477">
        <v>6.5725000000000006E-2</v>
      </c>
      <c r="N477">
        <v>57.492999999999995</v>
      </c>
      <c r="O477">
        <v>6.5716999999999998E-2</v>
      </c>
    </row>
    <row r="478" spans="2:15" x14ac:dyDescent="0.25">
      <c r="B478" t="s">
        <v>1126</v>
      </c>
      <c r="C478" t="s">
        <v>870</v>
      </c>
      <c r="D478">
        <v>10</v>
      </c>
      <c r="E478">
        <v>100</v>
      </c>
      <c r="F478">
        <v>1</v>
      </c>
      <c r="G478" t="s">
        <v>16</v>
      </c>
      <c r="H478" t="s">
        <v>14</v>
      </c>
      <c r="I478">
        <v>1E-3</v>
      </c>
      <c r="J478">
        <v>0.04</v>
      </c>
      <c r="K478" t="s">
        <v>21</v>
      </c>
      <c r="L478">
        <v>577.33000000000004</v>
      </c>
      <c r="M478">
        <v>6.9549E-3</v>
      </c>
      <c r="N478">
        <v>577.33000000000004</v>
      </c>
      <c r="O478">
        <v>6.9512000000000003E-3</v>
      </c>
    </row>
    <row r="479" spans="2:15" x14ac:dyDescent="0.25">
      <c r="B479" t="s">
        <v>1127</v>
      </c>
      <c r="C479" t="s">
        <v>870</v>
      </c>
      <c r="D479">
        <v>10</v>
      </c>
      <c r="E479">
        <v>100</v>
      </c>
      <c r="F479">
        <v>10</v>
      </c>
      <c r="G479" t="s">
        <v>16</v>
      </c>
      <c r="H479" t="s">
        <v>14</v>
      </c>
      <c r="I479">
        <v>1E-3</v>
      </c>
      <c r="J479">
        <v>0.04</v>
      </c>
      <c r="K479" t="s">
        <v>21</v>
      </c>
      <c r="L479">
        <v>5773.5</v>
      </c>
      <c r="M479">
        <v>6.9700000000000003E-4</v>
      </c>
      <c r="N479">
        <v>5773.5</v>
      </c>
      <c r="O479">
        <v>6.9554999999999997E-4</v>
      </c>
    </row>
    <row r="480" spans="2:15" x14ac:dyDescent="0.25">
      <c r="B480" t="s">
        <v>1128</v>
      </c>
      <c r="C480" t="s">
        <v>870</v>
      </c>
      <c r="D480">
        <v>10</v>
      </c>
      <c r="E480">
        <v>100</v>
      </c>
      <c r="F480">
        <v>1E-4</v>
      </c>
      <c r="G480" t="s">
        <v>16</v>
      </c>
      <c r="H480" t="s">
        <v>14</v>
      </c>
      <c r="I480">
        <v>0.04</v>
      </c>
      <c r="J480">
        <v>1</v>
      </c>
      <c r="K480" t="s">
        <v>21</v>
      </c>
      <c r="L480">
        <v>2.5</v>
      </c>
      <c r="M480">
        <v>0.23</v>
      </c>
      <c r="N480">
        <v>2.3096999999999999</v>
      </c>
      <c r="O480">
        <v>0.23154</v>
      </c>
    </row>
    <row r="481" spans="2:15" x14ac:dyDescent="0.25">
      <c r="B481" t="s">
        <v>1129</v>
      </c>
      <c r="C481" t="s">
        <v>870</v>
      </c>
      <c r="D481">
        <v>10</v>
      </c>
      <c r="E481">
        <v>100</v>
      </c>
      <c r="F481">
        <v>1E-3</v>
      </c>
      <c r="G481" t="s">
        <v>16</v>
      </c>
      <c r="H481" t="s">
        <v>14</v>
      </c>
      <c r="I481">
        <v>0.04</v>
      </c>
      <c r="J481">
        <v>1</v>
      </c>
      <c r="K481" t="s">
        <v>21</v>
      </c>
      <c r="L481">
        <v>2.5</v>
      </c>
      <c r="M481">
        <v>0.23</v>
      </c>
      <c r="N481">
        <v>2.3450000000000002</v>
      </c>
      <c r="O481">
        <v>0.23122000000000001</v>
      </c>
    </row>
    <row r="482" spans="2:15" x14ac:dyDescent="0.25">
      <c r="B482" t="s">
        <v>1130</v>
      </c>
      <c r="C482" t="s">
        <v>870</v>
      </c>
      <c r="D482">
        <v>10</v>
      </c>
      <c r="E482">
        <v>100</v>
      </c>
      <c r="F482">
        <v>0.01</v>
      </c>
      <c r="G482" t="s">
        <v>16</v>
      </c>
      <c r="H482" t="s">
        <v>14</v>
      </c>
      <c r="I482">
        <v>0.04</v>
      </c>
      <c r="J482">
        <v>1</v>
      </c>
      <c r="K482" t="s">
        <v>21</v>
      </c>
      <c r="L482">
        <v>5.3174000000000001</v>
      </c>
      <c r="M482">
        <v>0.2079</v>
      </c>
      <c r="N482">
        <v>5.3167</v>
      </c>
      <c r="O482">
        <v>0.2079</v>
      </c>
    </row>
    <row r="483" spans="2:15" x14ac:dyDescent="0.25">
      <c r="B483" t="s">
        <v>1131</v>
      </c>
      <c r="C483" t="s">
        <v>870</v>
      </c>
      <c r="D483">
        <v>10</v>
      </c>
      <c r="E483">
        <v>100</v>
      </c>
      <c r="F483">
        <v>0.1</v>
      </c>
      <c r="G483" t="s">
        <v>16</v>
      </c>
      <c r="H483" t="s">
        <v>14</v>
      </c>
      <c r="I483">
        <v>0.04</v>
      </c>
      <c r="J483">
        <v>1</v>
      </c>
      <c r="K483" t="s">
        <v>21</v>
      </c>
      <c r="L483">
        <v>57.344999999999999</v>
      </c>
      <c r="M483">
        <v>5.7562000000000002E-2</v>
      </c>
      <c r="N483">
        <v>57.344999999999999</v>
      </c>
      <c r="O483">
        <v>5.7554000000000001E-2</v>
      </c>
    </row>
    <row r="484" spans="2:15" x14ac:dyDescent="0.25">
      <c r="B484" t="s">
        <v>1132</v>
      </c>
      <c r="C484" t="s">
        <v>870</v>
      </c>
      <c r="D484">
        <v>10</v>
      </c>
      <c r="E484">
        <v>100</v>
      </c>
      <c r="F484">
        <v>1</v>
      </c>
      <c r="G484" t="s">
        <v>16</v>
      </c>
      <c r="H484" t="s">
        <v>14</v>
      </c>
      <c r="I484">
        <v>0.04</v>
      </c>
      <c r="J484">
        <v>1</v>
      </c>
      <c r="K484" t="s">
        <v>21</v>
      </c>
      <c r="L484">
        <v>577.30999999999995</v>
      </c>
      <c r="M484">
        <v>6.0325999999999999E-3</v>
      </c>
      <c r="N484">
        <v>577.30999999999995</v>
      </c>
      <c r="O484">
        <v>6.0289999999999996E-3</v>
      </c>
    </row>
    <row r="485" spans="2:15" x14ac:dyDescent="0.25">
      <c r="B485" t="s">
        <v>1133</v>
      </c>
      <c r="C485" t="s">
        <v>870</v>
      </c>
      <c r="D485">
        <v>10</v>
      </c>
      <c r="E485">
        <v>100</v>
      </c>
      <c r="F485">
        <v>10</v>
      </c>
      <c r="G485" t="s">
        <v>16</v>
      </c>
      <c r="H485" t="s">
        <v>14</v>
      </c>
      <c r="I485">
        <v>0.04</v>
      </c>
      <c r="J485">
        <v>1</v>
      </c>
      <c r="K485" t="s">
        <v>21</v>
      </c>
      <c r="L485">
        <v>5773.5</v>
      </c>
      <c r="M485">
        <v>6.0464999999999998E-4</v>
      </c>
      <c r="N485">
        <v>5773.5</v>
      </c>
      <c r="O485">
        <v>6.0320000000000003E-4</v>
      </c>
    </row>
    <row r="486" spans="2:15" x14ac:dyDescent="0.25">
      <c r="B486" t="s">
        <v>1134</v>
      </c>
      <c r="C486" t="s">
        <v>870</v>
      </c>
      <c r="D486">
        <v>10</v>
      </c>
      <c r="E486">
        <v>100</v>
      </c>
      <c r="F486">
        <v>1E-4</v>
      </c>
      <c r="G486" t="s">
        <v>16</v>
      </c>
      <c r="H486" t="s">
        <v>14</v>
      </c>
      <c r="I486">
        <v>1</v>
      </c>
      <c r="J486">
        <v>20</v>
      </c>
      <c r="K486" t="s">
        <v>21</v>
      </c>
      <c r="L486">
        <v>2.5</v>
      </c>
      <c r="M486">
        <v>0.23</v>
      </c>
      <c r="N486">
        <v>2.306</v>
      </c>
      <c r="O486">
        <v>0.23169999999999999</v>
      </c>
    </row>
    <row r="487" spans="2:15" x14ac:dyDescent="0.25">
      <c r="B487" t="s">
        <v>1135</v>
      </c>
      <c r="C487" t="s">
        <v>870</v>
      </c>
      <c r="D487">
        <v>10</v>
      </c>
      <c r="E487">
        <v>100</v>
      </c>
      <c r="F487">
        <v>1E-3</v>
      </c>
      <c r="G487" t="s">
        <v>16</v>
      </c>
      <c r="H487" t="s">
        <v>14</v>
      </c>
      <c r="I487">
        <v>1</v>
      </c>
      <c r="J487">
        <v>20</v>
      </c>
      <c r="K487" t="s">
        <v>21</v>
      </c>
      <c r="L487">
        <v>2.5</v>
      </c>
      <c r="M487">
        <v>0.23</v>
      </c>
      <c r="N487">
        <v>2.3440000000000003</v>
      </c>
      <c r="O487">
        <v>0.23136999999999999</v>
      </c>
    </row>
    <row r="488" spans="2:15" x14ac:dyDescent="0.25">
      <c r="B488" t="s">
        <v>1136</v>
      </c>
      <c r="C488" t="s">
        <v>870</v>
      </c>
      <c r="D488">
        <v>10</v>
      </c>
      <c r="E488">
        <v>100</v>
      </c>
      <c r="F488">
        <v>0.01</v>
      </c>
      <c r="G488" t="s">
        <v>16</v>
      </c>
      <c r="H488" t="s">
        <v>14</v>
      </c>
      <c r="I488">
        <v>1</v>
      </c>
      <c r="J488">
        <v>20</v>
      </c>
      <c r="K488" t="s">
        <v>21</v>
      </c>
      <c r="L488">
        <v>5.3156999999999996</v>
      </c>
      <c r="M488">
        <v>0.20805999999999999</v>
      </c>
      <c r="N488">
        <v>5.3147000000000002</v>
      </c>
      <c r="O488">
        <v>0.20805999999999999</v>
      </c>
    </row>
    <row r="489" spans="2:15" x14ac:dyDescent="0.25">
      <c r="B489" t="s">
        <v>1137</v>
      </c>
      <c r="C489" t="s">
        <v>870</v>
      </c>
      <c r="D489">
        <v>10</v>
      </c>
      <c r="E489">
        <v>100</v>
      </c>
      <c r="F489">
        <v>0.1</v>
      </c>
      <c r="G489" t="s">
        <v>16</v>
      </c>
      <c r="H489" t="s">
        <v>14</v>
      </c>
      <c r="I489">
        <v>1</v>
      </c>
      <c r="J489">
        <v>20</v>
      </c>
      <c r="K489" t="s">
        <v>21</v>
      </c>
      <c r="L489">
        <v>57.344000000000001</v>
      </c>
      <c r="M489">
        <v>5.7625999999999997E-2</v>
      </c>
      <c r="N489">
        <v>57.344000000000001</v>
      </c>
      <c r="O489">
        <v>5.7618000000000003E-2</v>
      </c>
    </row>
    <row r="490" spans="2:15" x14ac:dyDescent="0.25">
      <c r="B490" t="s">
        <v>1138</v>
      </c>
      <c r="C490" t="s">
        <v>870</v>
      </c>
      <c r="D490">
        <v>10</v>
      </c>
      <c r="E490">
        <v>100</v>
      </c>
      <c r="F490">
        <v>1</v>
      </c>
      <c r="G490" t="s">
        <v>16</v>
      </c>
      <c r="H490" t="s">
        <v>14</v>
      </c>
      <c r="I490">
        <v>1</v>
      </c>
      <c r="J490">
        <v>20</v>
      </c>
      <c r="K490" t="s">
        <v>21</v>
      </c>
      <c r="L490">
        <v>577.30999999999995</v>
      </c>
      <c r="M490">
        <v>6.0396E-3</v>
      </c>
      <c r="N490">
        <v>577.30999999999995</v>
      </c>
      <c r="O490">
        <v>6.0359000000000003E-3</v>
      </c>
    </row>
    <row r="491" spans="2:15" x14ac:dyDescent="0.25">
      <c r="B491" t="s">
        <v>1139</v>
      </c>
      <c r="C491" t="s">
        <v>870</v>
      </c>
      <c r="D491">
        <v>10</v>
      </c>
      <c r="E491">
        <v>100</v>
      </c>
      <c r="F491">
        <v>10</v>
      </c>
      <c r="G491" t="s">
        <v>16</v>
      </c>
      <c r="H491" t="s">
        <v>14</v>
      </c>
      <c r="I491">
        <v>1</v>
      </c>
      <c r="J491">
        <v>20</v>
      </c>
      <c r="K491" t="s">
        <v>21</v>
      </c>
      <c r="L491">
        <v>5773.5</v>
      </c>
      <c r="M491">
        <v>6.0535000000000005E-4</v>
      </c>
      <c r="N491">
        <v>5773.5</v>
      </c>
      <c r="O491">
        <v>6.0389000000000005E-4</v>
      </c>
    </row>
    <row r="492" spans="2:15" x14ac:dyDescent="0.25">
      <c r="B492" t="s">
        <v>1140</v>
      </c>
      <c r="C492" t="s">
        <v>870</v>
      </c>
      <c r="D492">
        <v>10</v>
      </c>
      <c r="E492">
        <v>100</v>
      </c>
      <c r="F492">
        <v>1E-4</v>
      </c>
      <c r="G492" t="s">
        <v>16</v>
      </c>
      <c r="H492" t="s">
        <v>14</v>
      </c>
      <c r="I492">
        <v>20</v>
      </c>
      <c r="J492">
        <v>50</v>
      </c>
      <c r="K492" t="s">
        <v>21</v>
      </c>
      <c r="L492">
        <v>2.8</v>
      </c>
      <c r="M492">
        <v>0.4</v>
      </c>
      <c r="N492">
        <v>2.3073000000000001</v>
      </c>
      <c r="O492">
        <v>0.40483999999999998</v>
      </c>
    </row>
    <row r="493" spans="2:15" x14ac:dyDescent="0.25">
      <c r="B493" t="s">
        <v>1141</v>
      </c>
      <c r="C493" t="s">
        <v>870</v>
      </c>
      <c r="D493">
        <v>10</v>
      </c>
      <c r="E493">
        <v>100</v>
      </c>
      <c r="F493">
        <v>1E-3</v>
      </c>
      <c r="G493" t="s">
        <v>16</v>
      </c>
      <c r="H493" t="s">
        <v>14</v>
      </c>
      <c r="I493">
        <v>20</v>
      </c>
      <c r="J493">
        <v>50</v>
      </c>
      <c r="K493" t="s">
        <v>21</v>
      </c>
      <c r="L493">
        <v>2.8</v>
      </c>
      <c r="M493">
        <v>0.4</v>
      </c>
      <c r="N493">
        <v>2.3352000000000004</v>
      </c>
      <c r="O493">
        <v>0.40460000000000002</v>
      </c>
    </row>
    <row r="494" spans="2:15" x14ac:dyDescent="0.25">
      <c r="B494" t="s">
        <v>1142</v>
      </c>
      <c r="C494" t="s">
        <v>870</v>
      </c>
      <c r="D494">
        <v>10</v>
      </c>
      <c r="E494">
        <v>100</v>
      </c>
      <c r="F494">
        <v>0.01</v>
      </c>
      <c r="G494" t="s">
        <v>16</v>
      </c>
      <c r="H494" t="s">
        <v>14</v>
      </c>
      <c r="I494">
        <v>20</v>
      </c>
      <c r="J494">
        <v>50</v>
      </c>
      <c r="K494" t="s">
        <v>21</v>
      </c>
      <c r="L494">
        <v>4.7447999999999997</v>
      </c>
      <c r="M494">
        <v>0.38435999999999998</v>
      </c>
      <c r="N494">
        <v>4.7423999999999999</v>
      </c>
      <c r="O494">
        <v>0.38436999999999999</v>
      </c>
    </row>
    <row r="495" spans="2:15" x14ac:dyDescent="0.25">
      <c r="B495" t="s">
        <v>1143</v>
      </c>
      <c r="C495" t="s">
        <v>870</v>
      </c>
      <c r="D495">
        <v>10</v>
      </c>
      <c r="E495">
        <v>100</v>
      </c>
      <c r="F495">
        <v>0.1</v>
      </c>
      <c r="G495" t="s">
        <v>16</v>
      </c>
      <c r="H495" t="s">
        <v>14</v>
      </c>
      <c r="I495">
        <v>20</v>
      </c>
      <c r="J495">
        <v>50</v>
      </c>
      <c r="K495" t="s">
        <v>21</v>
      </c>
      <c r="L495">
        <v>56.555</v>
      </c>
      <c r="M495">
        <v>0.15314</v>
      </c>
      <c r="N495">
        <v>56.552999999999997</v>
      </c>
      <c r="O495">
        <v>0.15311</v>
      </c>
    </row>
    <row r="496" spans="2:15" x14ac:dyDescent="0.25">
      <c r="B496" t="s">
        <v>1144</v>
      </c>
      <c r="C496" t="s">
        <v>870</v>
      </c>
      <c r="D496">
        <v>10</v>
      </c>
      <c r="E496">
        <v>100</v>
      </c>
      <c r="F496">
        <v>1</v>
      </c>
      <c r="G496" t="s">
        <v>16</v>
      </c>
      <c r="H496" t="s">
        <v>14</v>
      </c>
      <c r="I496">
        <v>20</v>
      </c>
      <c r="J496">
        <v>50</v>
      </c>
      <c r="K496" t="s">
        <v>21</v>
      </c>
      <c r="L496">
        <v>577.22</v>
      </c>
      <c r="M496">
        <v>1.7224E-2</v>
      </c>
      <c r="N496">
        <v>577.22</v>
      </c>
      <c r="O496">
        <v>1.7207E-2</v>
      </c>
    </row>
    <row r="497" spans="2:15" x14ac:dyDescent="0.25">
      <c r="B497" t="s">
        <v>1145</v>
      </c>
      <c r="C497" t="s">
        <v>870</v>
      </c>
      <c r="D497">
        <v>10</v>
      </c>
      <c r="E497">
        <v>100</v>
      </c>
      <c r="F497">
        <v>10</v>
      </c>
      <c r="G497" t="s">
        <v>16</v>
      </c>
      <c r="H497" t="s">
        <v>14</v>
      </c>
      <c r="I497">
        <v>20</v>
      </c>
      <c r="J497">
        <v>50</v>
      </c>
      <c r="K497" t="s">
        <v>21</v>
      </c>
      <c r="L497">
        <v>5773.5</v>
      </c>
      <c r="M497">
        <v>1.7297E-3</v>
      </c>
      <c r="N497">
        <v>5773.4000000000005</v>
      </c>
      <c r="O497">
        <v>1.7231E-3</v>
      </c>
    </row>
    <row r="498" spans="2:15" x14ac:dyDescent="0.25">
      <c r="B498" t="s">
        <v>1146</v>
      </c>
      <c r="C498" t="s">
        <v>870</v>
      </c>
      <c r="D498">
        <v>10</v>
      </c>
      <c r="E498">
        <v>100</v>
      </c>
      <c r="F498">
        <v>1E-4</v>
      </c>
      <c r="G498" t="s">
        <v>16</v>
      </c>
      <c r="H498" t="s">
        <v>14</v>
      </c>
      <c r="I498">
        <v>50</v>
      </c>
      <c r="J498">
        <v>100</v>
      </c>
      <c r="K498" t="s">
        <v>21</v>
      </c>
      <c r="L498">
        <v>2.4</v>
      </c>
      <c r="M498">
        <v>1.4</v>
      </c>
      <c r="N498">
        <v>2.3108</v>
      </c>
      <c r="O498">
        <v>1.3859999999999999</v>
      </c>
    </row>
    <row r="499" spans="2:15" x14ac:dyDescent="0.25">
      <c r="B499" t="s">
        <v>1147</v>
      </c>
      <c r="C499" t="s">
        <v>870</v>
      </c>
      <c r="D499">
        <v>10</v>
      </c>
      <c r="E499">
        <v>100</v>
      </c>
      <c r="F499">
        <v>1E-3</v>
      </c>
      <c r="G499" t="s">
        <v>16</v>
      </c>
      <c r="H499" t="s">
        <v>14</v>
      </c>
      <c r="I499">
        <v>50</v>
      </c>
      <c r="J499">
        <v>100</v>
      </c>
      <c r="K499" t="s">
        <v>21</v>
      </c>
      <c r="L499">
        <v>2.4</v>
      </c>
      <c r="M499">
        <v>1.4</v>
      </c>
      <c r="N499">
        <v>2.3210000000000002</v>
      </c>
      <c r="O499">
        <v>1.3858999999999999</v>
      </c>
    </row>
    <row r="500" spans="2:15" x14ac:dyDescent="0.25">
      <c r="B500" t="s">
        <v>1148</v>
      </c>
      <c r="C500" t="s">
        <v>870</v>
      </c>
      <c r="D500">
        <v>10</v>
      </c>
      <c r="E500">
        <v>100</v>
      </c>
      <c r="F500">
        <v>0.01</v>
      </c>
      <c r="G500" t="s">
        <v>16</v>
      </c>
      <c r="H500" t="s">
        <v>14</v>
      </c>
      <c r="I500">
        <v>50</v>
      </c>
      <c r="J500">
        <v>100</v>
      </c>
      <c r="K500" t="s">
        <v>21</v>
      </c>
      <c r="L500">
        <v>3.2577000000000003</v>
      </c>
      <c r="M500">
        <v>1.3914</v>
      </c>
      <c r="N500">
        <v>3.4081000000000001</v>
      </c>
      <c r="O500">
        <v>1.3762000000000001</v>
      </c>
    </row>
    <row r="501" spans="2:15" x14ac:dyDescent="0.25">
      <c r="B501" t="s">
        <v>1149</v>
      </c>
      <c r="C501" t="s">
        <v>870</v>
      </c>
      <c r="D501">
        <v>10</v>
      </c>
      <c r="E501">
        <v>100</v>
      </c>
      <c r="F501">
        <v>0.1</v>
      </c>
      <c r="G501" t="s">
        <v>16</v>
      </c>
      <c r="H501" t="s">
        <v>14</v>
      </c>
      <c r="I501">
        <v>50</v>
      </c>
      <c r="J501">
        <v>100</v>
      </c>
      <c r="K501" t="s">
        <v>21</v>
      </c>
      <c r="L501">
        <v>49.704000000000001</v>
      </c>
      <c r="M501">
        <v>1.0258</v>
      </c>
      <c r="N501">
        <v>49.699999999999996</v>
      </c>
      <c r="O501">
        <v>1.0258</v>
      </c>
    </row>
    <row r="502" spans="2:15" x14ac:dyDescent="0.25">
      <c r="B502" t="s">
        <v>1150</v>
      </c>
      <c r="C502" t="s">
        <v>870</v>
      </c>
      <c r="D502">
        <v>10</v>
      </c>
      <c r="E502">
        <v>100</v>
      </c>
      <c r="F502">
        <v>1</v>
      </c>
      <c r="G502" t="s">
        <v>16</v>
      </c>
      <c r="H502" t="s">
        <v>14</v>
      </c>
      <c r="I502">
        <v>50</v>
      </c>
      <c r="J502">
        <v>100</v>
      </c>
      <c r="K502" t="s">
        <v>21</v>
      </c>
      <c r="L502">
        <v>575.73</v>
      </c>
      <c r="M502">
        <v>0.18581</v>
      </c>
      <c r="N502">
        <v>575.72</v>
      </c>
      <c r="O502">
        <v>0.18578</v>
      </c>
    </row>
    <row r="503" spans="2:15" x14ac:dyDescent="0.25">
      <c r="B503" t="s">
        <v>1151</v>
      </c>
      <c r="C503" t="s">
        <v>870</v>
      </c>
      <c r="D503">
        <v>10</v>
      </c>
      <c r="E503">
        <v>100</v>
      </c>
      <c r="F503">
        <v>10</v>
      </c>
      <c r="G503" t="s">
        <v>16</v>
      </c>
      <c r="H503" t="s">
        <v>14</v>
      </c>
      <c r="I503">
        <v>50</v>
      </c>
      <c r="J503">
        <v>100</v>
      </c>
      <c r="K503" t="s">
        <v>21</v>
      </c>
      <c r="L503">
        <v>5773.4000000000005</v>
      </c>
      <c r="M503">
        <v>1.8863999999999999E-2</v>
      </c>
      <c r="N503">
        <v>5771.7000000000007</v>
      </c>
      <c r="O503">
        <v>1.8852000000000001E-2</v>
      </c>
    </row>
    <row r="504" spans="2:15" x14ac:dyDescent="0.25">
      <c r="B504" t="s">
        <v>1152</v>
      </c>
      <c r="C504" t="s">
        <v>870</v>
      </c>
      <c r="D504">
        <v>10</v>
      </c>
      <c r="E504">
        <v>100</v>
      </c>
      <c r="F504">
        <v>1E-4</v>
      </c>
      <c r="G504" t="s">
        <v>16</v>
      </c>
      <c r="H504" t="s">
        <v>14</v>
      </c>
      <c r="I504">
        <v>100</v>
      </c>
      <c r="J504">
        <v>300</v>
      </c>
      <c r="K504" t="s">
        <v>21</v>
      </c>
      <c r="L504">
        <v>14</v>
      </c>
      <c r="M504">
        <v>4.5999999999999996</v>
      </c>
      <c r="N504">
        <v>11.544</v>
      </c>
      <c r="O504">
        <v>4.6193</v>
      </c>
    </row>
    <row r="505" spans="2:15" x14ac:dyDescent="0.25">
      <c r="B505" t="s">
        <v>1153</v>
      </c>
      <c r="C505" t="s">
        <v>870</v>
      </c>
      <c r="D505">
        <v>10</v>
      </c>
      <c r="E505">
        <v>100</v>
      </c>
      <c r="F505">
        <v>1E-3</v>
      </c>
      <c r="G505" t="s">
        <v>16</v>
      </c>
      <c r="H505" t="s">
        <v>14</v>
      </c>
      <c r="I505">
        <v>100</v>
      </c>
      <c r="J505">
        <v>300</v>
      </c>
      <c r="K505" t="s">
        <v>21</v>
      </c>
      <c r="L505">
        <v>14</v>
      </c>
      <c r="M505">
        <v>4.5999999999999996</v>
      </c>
      <c r="N505">
        <v>11.551</v>
      </c>
      <c r="O505">
        <v>4.6192000000000002</v>
      </c>
    </row>
    <row r="506" spans="2:15" x14ac:dyDescent="0.25">
      <c r="B506" t="s">
        <v>1154</v>
      </c>
      <c r="C506" t="s">
        <v>870</v>
      </c>
      <c r="D506">
        <v>10</v>
      </c>
      <c r="E506">
        <v>100</v>
      </c>
      <c r="F506">
        <v>0.01</v>
      </c>
      <c r="G506" t="s">
        <v>16</v>
      </c>
      <c r="H506" t="s">
        <v>14</v>
      </c>
      <c r="I506">
        <v>100</v>
      </c>
      <c r="J506">
        <v>300</v>
      </c>
      <c r="K506" t="s">
        <v>21</v>
      </c>
      <c r="L506">
        <v>14</v>
      </c>
      <c r="M506">
        <v>4.5999999999999996</v>
      </c>
      <c r="N506">
        <v>11.860999999999999</v>
      </c>
      <c r="O506">
        <v>4.6165000000000003</v>
      </c>
    </row>
    <row r="507" spans="2:15" x14ac:dyDescent="0.25">
      <c r="B507" t="s">
        <v>1155</v>
      </c>
      <c r="C507" t="s">
        <v>870</v>
      </c>
      <c r="D507">
        <v>10</v>
      </c>
      <c r="E507">
        <v>100</v>
      </c>
      <c r="F507">
        <v>0.1</v>
      </c>
      <c r="G507" t="s">
        <v>16</v>
      </c>
      <c r="H507" t="s">
        <v>14</v>
      </c>
      <c r="I507">
        <v>100</v>
      </c>
      <c r="J507">
        <v>300</v>
      </c>
      <c r="K507" t="s">
        <v>21</v>
      </c>
      <c r="L507">
        <v>37.742999999999995</v>
      </c>
      <c r="M507">
        <v>4.3924000000000003</v>
      </c>
      <c r="N507">
        <v>37.727999999999994</v>
      </c>
      <c r="O507">
        <v>4.3925000000000001</v>
      </c>
    </row>
    <row r="508" spans="2:15" x14ac:dyDescent="0.25">
      <c r="B508" t="s">
        <v>1156</v>
      </c>
      <c r="C508" t="s">
        <v>870</v>
      </c>
      <c r="D508">
        <v>10</v>
      </c>
      <c r="E508">
        <v>100</v>
      </c>
      <c r="F508">
        <v>1</v>
      </c>
      <c r="G508" t="s">
        <v>16</v>
      </c>
      <c r="H508" t="s">
        <v>14</v>
      </c>
      <c r="I508">
        <v>100</v>
      </c>
      <c r="J508">
        <v>300</v>
      </c>
      <c r="K508" t="s">
        <v>21</v>
      </c>
      <c r="L508">
        <v>561.75</v>
      </c>
      <c r="M508">
        <v>1.8492999999999999</v>
      </c>
      <c r="N508">
        <v>561.74</v>
      </c>
      <c r="O508">
        <v>1.8492999999999999</v>
      </c>
    </row>
    <row r="509" spans="2:15" x14ac:dyDescent="0.25">
      <c r="B509" t="s">
        <v>1157</v>
      </c>
      <c r="C509" t="s">
        <v>870</v>
      </c>
      <c r="D509">
        <v>10</v>
      </c>
      <c r="E509">
        <v>100</v>
      </c>
      <c r="F509">
        <v>10</v>
      </c>
      <c r="G509" t="s">
        <v>16</v>
      </c>
      <c r="H509" t="s">
        <v>14</v>
      </c>
      <c r="I509">
        <v>100</v>
      </c>
      <c r="J509">
        <v>300</v>
      </c>
      <c r="K509" t="s">
        <v>21</v>
      </c>
      <c r="L509">
        <v>5771.7000000000007</v>
      </c>
      <c r="M509">
        <v>0.21218000000000001</v>
      </c>
      <c r="N509">
        <v>5755.3</v>
      </c>
      <c r="O509">
        <v>0.21214</v>
      </c>
    </row>
    <row r="510" spans="2:15" x14ac:dyDescent="0.25">
      <c r="B510" t="s">
        <v>1158</v>
      </c>
      <c r="C510" t="s">
        <v>870</v>
      </c>
      <c r="D510">
        <v>10</v>
      </c>
      <c r="E510">
        <v>100</v>
      </c>
      <c r="F510">
        <v>1E-4</v>
      </c>
      <c r="G510" t="s">
        <v>16</v>
      </c>
      <c r="H510" t="s">
        <v>14</v>
      </c>
      <c r="I510">
        <v>300</v>
      </c>
      <c r="J510">
        <v>1000</v>
      </c>
      <c r="K510" t="s">
        <v>21</v>
      </c>
      <c r="L510">
        <v>44</v>
      </c>
      <c r="M510">
        <v>17</v>
      </c>
      <c r="N510">
        <v>11.590999999999999</v>
      </c>
      <c r="O510">
        <v>17.321000000000002</v>
      </c>
    </row>
    <row r="511" spans="2:15" x14ac:dyDescent="0.25">
      <c r="B511" t="s">
        <v>1159</v>
      </c>
      <c r="C511" t="s">
        <v>870</v>
      </c>
      <c r="D511">
        <v>10</v>
      </c>
      <c r="E511">
        <v>100</v>
      </c>
      <c r="F511">
        <v>1E-3</v>
      </c>
      <c r="G511" t="s">
        <v>16</v>
      </c>
      <c r="H511" t="s">
        <v>14</v>
      </c>
      <c r="I511">
        <v>300</v>
      </c>
      <c r="J511">
        <v>1000</v>
      </c>
      <c r="K511" t="s">
        <v>21</v>
      </c>
      <c r="L511">
        <v>44</v>
      </c>
      <c r="M511">
        <v>17</v>
      </c>
      <c r="N511">
        <v>11.590999999999999</v>
      </c>
      <c r="O511">
        <v>17.321000000000002</v>
      </c>
    </row>
    <row r="512" spans="2:15" x14ac:dyDescent="0.25">
      <c r="B512" t="s">
        <v>1160</v>
      </c>
      <c r="C512" t="s">
        <v>870</v>
      </c>
      <c r="D512">
        <v>10</v>
      </c>
      <c r="E512">
        <v>100</v>
      </c>
      <c r="F512">
        <v>0.01</v>
      </c>
      <c r="G512" t="s">
        <v>16</v>
      </c>
      <c r="H512" t="s">
        <v>14</v>
      </c>
      <c r="I512">
        <v>300</v>
      </c>
      <c r="J512">
        <v>1000</v>
      </c>
      <c r="K512" t="s">
        <v>21</v>
      </c>
      <c r="L512">
        <v>44</v>
      </c>
      <c r="M512">
        <v>17</v>
      </c>
      <c r="N512">
        <v>11.700999999999999</v>
      </c>
      <c r="O512">
        <v>17.32</v>
      </c>
    </row>
    <row r="513" spans="2:15" x14ac:dyDescent="0.25">
      <c r="B513" t="s">
        <v>1161</v>
      </c>
      <c r="C513" t="s">
        <v>870</v>
      </c>
      <c r="D513">
        <v>10</v>
      </c>
      <c r="E513">
        <v>100</v>
      </c>
      <c r="F513">
        <v>0.1</v>
      </c>
      <c r="G513" t="s">
        <v>16</v>
      </c>
      <c r="H513" t="s">
        <v>14</v>
      </c>
      <c r="I513">
        <v>300</v>
      </c>
      <c r="J513">
        <v>1000</v>
      </c>
      <c r="K513" t="s">
        <v>21</v>
      </c>
      <c r="L513">
        <v>44</v>
      </c>
      <c r="M513">
        <v>17.007000000000001</v>
      </c>
      <c r="N513">
        <v>21.247</v>
      </c>
      <c r="O513">
        <v>17.234000000000002</v>
      </c>
    </row>
    <row r="514" spans="2:15" x14ac:dyDescent="0.25">
      <c r="B514" t="s">
        <v>1162</v>
      </c>
      <c r="C514" t="s">
        <v>870</v>
      </c>
      <c r="D514">
        <v>10</v>
      </c>
      <c r="E514">
        <v>100</v>
      </c>
      <c r="F514">
        <v>1</v>
      </c>
      <c r="G514" t="s">
        <v>16</v>
      </c>
      <c r="H514" t="s">
        <v>14</v>
      </c>
      <c r="I514">
        <v>300</v>
      </c>
      <c r="J514">
        <v>1000</v>
      </c>
      <c r="K514" t="s">
        <v>21</v>
      </c>
      <c r="L514">
        <v>469.5</v>
      </c>
      <c r="M514">
        <v>13.673</v>
      </c>
      <c r="N514">
        <v>469.49</v>
      </c>
      <c r="O514">
        <v>13.673</v>
      </c>
    </row>
    <row r="515" spans="2:15" x14ac:dyDescent="0.25">
      <c r="B515" t="s">
        <v>1163</v>
      </c>
      <c r="C515" t="s">
        <v>870</v>
      </c>
      <c r="D515">
        <v>10</v>
      </c>
      <c r="E515">
        <v>100</v>
      </c>
      <c r="F515">
        <v>10</v>
      </c>
      <c r="G515" t="s">
        <v>16</v>
      </c>
      <c r="H515" t="s">
        <v>14</v>
      </c>
      <c r="I515">
        <v>300</v>
      </c>
      <c r="J515">
        <v>1000</v>
      </c>
      <c r="K515" t="s">
        <v>21</v>
      </c>
      <c r="L515">
        <v>5748.2000000000007</v>
      </c>
      <c r="M515">
        <v>2.8290000000000002</v>
      </c>
      <c r="N515">
        <v>5639.8</v>
      </c>
      <c r="O515">
        <v>2.8290000000000002</v>
      </c>
    </row>
    <row r="516" spans="2:15" x14ac:dyDescent="0.25">
      <c r="B516" t="s">
        <v>1164</v>
      </c>
      <c r="C516" t="s">
        <v>870</v>
      </c>
      <c r="D516">
        <v>100</v>
      </c>
      <c r="E516">
        <v>1000</v>
      </c>
      <c r="F516">
        <v>1E-3</v>
      </c>
      <c r="G516" t="s">
        <v>16</v>
      </c>
      <c r="H516" t="s">
        <v>14</v>
      </c>
      <c r="I516">
        <v>1E-3</v>
      </c>
      <c r="J516">
        <v>0.04</v>
      </c>
      <c r="K516" t="s">
        <v>21</v>
      </c>
      <c r="L516">
        <v>49</v>
      </c>
      <c r="M516">
        <v>0.46</v>
      </c>
      <c r="N516">
        <v>46.143000000000001</v>
      </c>
      <c r="O516">
        <v>0.46254000000000001</v>
      </c>
    </row>
    <row r="517" spans="2:15" x14ac:dyDescent="0.25">
      <c r="B517" t="s">
        <v>1165</v>
      </c>
      <c r="C517" t="s">
        <v>870</v>
      </c>
      <c r="D517">
        <v>100</v>
      </c>
      <c r="E517">
        <v>1000</v>
      </c>
      <c r="F517">
        <v>0.01</v>
      </c>
      <c r="G517" t="s">
        <v>16</v>
      </c>
      <c r="H517" t="s">
        <v>14</v>
      </c>
      <c r="I517">
        <v>1E-3</v>
      </c>
      <c r="J517">
        <v>0.04</v>
      </c>
      <c r="K517" t="s">
        <v>21</v>
      </c>
      <c r="L517">
        <v>49</v>
      </c>
      <c r="M517">
        <v>0.46</v>
      </c>
      <c r="N517">
        <v>46.335999999999999</v>
      </c>
      <c r="O517">
        <v>0.46238000000000001</v>
      </c>
    </row>
    <row r="518" spans="2:15" x14ac:dyDescent="0.25">
      <c r="B518" t="s">
        <v>1166</v>
      </c>
      <c r="C518" t="s">
        <v>870</v>
      </c>
      <c r="D518">
        <v>100</v>
      </c>
      <c r="E518">
        <v>1000</v>
      </c>
      <c r="F518">
        <v>0.1</v>
      </c>
      <c r="G518" t="s">
        <v>16</v>
      </c>
      <c r="H518" t="s">
        <v>14</v>
      </c>
      <c r="I518">
        <v>1E-3</v>
      </c>
      <c r="J518">
        <v>0.04</v>
      </c>
      <c r="K518" t="s">
        <v>21</v>
      </c>
      <c r="L518">
        <v>64.188000000000002</v>
      </c>
      <c r="M518">
        <v>0.44777</v>
      </c>
      <c r="N518">
        <v>64.17</v>
      </c>
      <c r="O518">
        <v>0.44778000000000001</v>
      </c>
    </row>
    <row r="519" spans="2:15" x14ac:dyDescent="0.25">
      <c r="B519" t="s">
        <v>1167</v>
      </c>
      <c r="C519" t="s">
        <v>870</v>
      </c>
      <c r="D519">
        <v>100</v>
      </c>
      <c r="E519">
        <v>1000</v>
      </c>
      <c r="F519">
        <v>1</v>
      </c>
      <c r="G519" t="s">
        <v>16</v>
      </c>
      <c r="H519" t="s">
        <v>14</v>
      </c>
      <c r="I519">
        <v>1E-3</v>
      </c>
      <c r="J519">
        <v>0.04</v>
      </c>
      <c r="K519" t="s">
        <v>21</v>
      </c>
      <c r="L519">
        <v>564.17999999999995</v>
      </c>
      <c r="M519">
        <v>0.20532</v>
      </c>
      <c r="N519">
        <v>564.16999999999996</v>
      </c>
      <c r="O519">
        <v>0.20530999999999999</v>
      </c>
    </row>
    <row r="520" spans="2:15" x14ac:dyDescent="0.25">
      <c r="B520" t="s">
        <v>1168</v>
      </c>
      <c r="C520" t="s">
        <v>870</v>
      </c>
      <c r="D520">
        <v>100</v>
      </c>
      <c r="E520">
        <v>1000</v>
      </c>
      <c r="F520">
        <v>10</v>
      </c>
      <c r="G520" t="s">
        <v>16</v>
      </c>
      <c r="H520" t="s">
        <v>14</v>
      </c>
      <c r="I520">
        <v>1E-3</v>
      </c>
      <c r="J520">
        <v>0.04</v>
      </c>
      <c r="K520" t="s">
        <v>21</v>
      </c>
      <c r="L520">
        <v>5771.9000000000005</v>
      </c>
      <c r="M520">
        <v>2.4039000000000001E-2</v>
      </c>
      <c r="N520">
        <v>5771.9000000000005</v>
      </c>
      <c r="O520">
        <v>2.4029999999999999E-2</v>
      </c>
    </row>
    <row r="521" spans="2:15" x14ac:dyDescent="0.25">
      <c r="B521" t="s">
        <v>1169</v>
      </c>
      <c r="C521" t="s">
        <v>870</v>
      </c>
      <c r="D521">
        <v>100</v>
      </c>
      <c r="E521">
        <v>1000</v>
      </c>
      <c r="F521">
        <v>1E-3</v>
      </c>
      <c r="G521" t="s">
        <v>16</v>
      </c>
      <c r="H521" t="s">
        <v>14</v>
      </c>
      <c r="I521">
        <v>0.04</v>
      </c>
      <c r="J521">
        <v>1</v>
      </c>
      <c r="K521" t="s">
        <v>21</v>
      </c>
      <c r="L521">
        <v>26</v>
      </c>
      <c r="M521">
        <v>0.46</v>
      </c>
      <c r="N521">
        <v>23.048999999999999</v>
      </c>
      <c r="O521">
        <v>0.46256999999999998</v>
      </c>
    </row>
    <row r="522" spans="2:15" x14ac:dyDescent="0.25">
      <c r="B522" t="s">
        <v>1170</v>
      </c>
      <c r="C522" t="s">
        <v>870</v>
      </c>
      <c r="D522">
        <v>100</v>
      </c>
      <c r="E522">
        <v>1000</v>
      </c>
      <c r="F522">
        <v>0.01</v>
      </c>
      <c r="G522" t="s">
        <v>16</v>
      </c>
      <c r="H522" t="s">
        <v>14</v>
      </c>
      <c r="I522">
        <v>0.04</v>
      </c>
      <c r="J522">
        <v>1</v>
      </c>
      <c r="K522" t="s">
        <v>21</v>
      </c>
      <c r="L522">
        <v>26</v>
      </c>
      <c r="M522">
        <v>0.46</v>
      </c>
      <c r="N522">
        <v>23.313000000000002</v>
      </c>
      <c r="O522">
        <v>0.46233999999999997</v>
      </c>
    </row>
    <row r="523" spans="2:15" x14ac:dyDescent="0.25">
      <c r="B523" t="s">
        <v>1171</v>
      </c>
      <c r="C523" t="s">
        <v>870</v>
      </c>
      <c r="D523">
        <v>100</v>
      </c>
      <c r="E523">
        <v>1000</v>
      </c>
      <c r="F523">
        <v>0.1</v>
      </c>
      <c r="G523" t="s">
        <v>16</v>
      </c>
      <c r="H523" t="s">
        <v>14</v>
      </c>
      <c r="I523">
        <v>0.04</v>
      </c>
      <c r="J523">
        <v>1</v>
      </c>
      <c r="K523" t="s">
        <v>21</v>
      </c>
      <c r="L523">
        <v>45.907999999999994</v>
      </c>
      <c r="M523">
        <v>0.44313999999999998</v>
      </c>
      <c r="N523">
        <v>45.888999999999996</v>
      </c>
      <c r="O523">
        <v>0.44314999999999999</v>
      </c>
    </row>
    <row r="524" spans="2:15" x14ac:dyDescent="0.25">
      <c r="B524" t="s">
        <v>1172</v>
      </c>
      <c r="C524" t="s">
        <v>870</v>
      </c>
      <c r="D524">
        <v>100</v>
      </c>
      <c r="E524">
        <v>1000</v>
      </c>
      <c r="F524">
        <v>1</v>
      </c>
      <c r="G524" t="s">
        <v>16</v>
      </c>
      <c r="H524" t="s">
        <v>14</v>
      </c>
      <c r="I524">
        <v>0.04</v>
      </c>
      <c r="J524">
        <v>1</v>
      </c>
      <c r="K524" t="s">
        <v>21</v>
      </c>
      <c r="L524">
        <v>562.29</v>
      </c>
      <c r="M524">
        <v>0.19216</v>
      </c>
      <c r="N524">
        <v>562.28</v>
      </c>
      <c r="O524">
        <v>0.19214999999999999</v>
      </c>
    </row>
    <row r="525" spans="2:15" x14ac:dyDescent="0.25">
      <c r="B525" t="s">
        <v>1173</v>
      </c>
      <c r="C525" t="s">
        <v>870</v>
      </c>
      <c r="D525">
        <v>100</v>
      </c>
      <c r="E525">
        <v>1000</v>
      </c>
      <c r="F525">
        <v>10</v>
      </c>
      <c r="G525" t="s">
        <v>16</v>
      </c>
      <c r="H525" t="s">
        <v>14</v>
      </c>
      <c r="I525">
        <v>0.04</v>
      </c>
      <c r="J525">
        <v>1</v>
      </c>
      <c r="K525" t="s">
        <v>21</v>
      </c>
      <c r="L525">
        <v>5771.8</v>
      </c>
      <c r="M525">
        <v>2.2199E-2</v>
      </c>
      <c r="N525">
        <v>5771.7000000000007</v>
      </c>
      <c r="O525">
        <v>2.2190000000000001E-2</v>
      </c>
    </row>
    <row r="526" spans="2:15" x14ac:dyDescent="0.25">
      <c r="B526" t="s">
        <v>1174</v>
      </c>
      <c r="C526" t="s">
        <v>870</v>
      </c>
      <c r="D526">
        <v>100</v>
      </c>
      <c r="E526">
        <v>1000</v>
      </c>
      <c r="F526">
        <v>1E-3</v>
      </c>
      <c r="G526" t="s">
        <v>16</v>
      </c>
      <c r="H526" t="s">
        <v>14</v>
      </c>
      <c r="I526">
        <v>1</v>
      </c>
      <c r="J526">
        <v>20</v>
      </c>
      <c r="K526" t="s">
        <v>21</v>
      </c>
      <c r="L526">
        <v>27</v>
      </c>
      <c r="M526">
        <v>0.69</v>
      </c>
      <c r="N526">
        <v>23.064</v>
      </c>
      <c r="O526">
        <v>0.69335999999999998</v>
      </c>
    </row>
    <row r="527" spans="2:15" x14ac:dyDescent="0.25">
      <c r="B527" t="s">
        <v>1175</v>
      </c>
      <c r="C527" t="s">
        <v>870</v>
      </c>
      <c r="D527">
        <v>100</v>
      </c>
      <c r="E527">
        <v>1000</v>
      </c>
      <c r="F527">
        <v>0.01</v>
      </c>
      <c r="G527" t="s">
        <v>16</v>
      </c>
      <c r="H527" t="s">
        <v>14</v>
      </c>
      <c r="I527">
        <v>1</v>
      </c>
      <c r="J527">
        <v>20</v>
      </c>
      <c r="K527" t="s">
        <v>21</v>
      </c>
      <c r="L527">
        <v>27</v>
      </c>
      <c r="M527">
        <v>0.69</v>
      </c>
      <c r="N527">
        <v>23.257000000000001</v>
      </c>
      <c r="O527">
        <v>0.69318999999999997</v>
      </c>
    </row>
    <row r="528" spans="2:15" x14ac:dyDescent="0.25">
      <c r="B528" t="s">
        <v>1176</v>
      </c>
      <c r="C528" t="s">
        <v>870</v>
      </c>
      <c r="D528">
        <v>100</v>
      </c>
      <c r="E528">
        <v>1000</v>
      </c>
      <c r="F528">
        <v>0.1</v>
      </c>
      <c r="G528" t="s">
        <v>16</v>
      </c>
      <c r="H528" t="s">
        <v>14</v>
      </c>
      <c r="I528">
        <v>1</v>
      </c>
      <c r="J528">
        <v>20</v>
      </c>
      <c r="K528" t="s">
        <v>21</v>
      </c>
      <c r="L528">
        <v>41.227999999999994</v>
      </c>
      <c r="M528">
        <v>0.67752999999999997</v>
      </c>
      <c r="N528">
        <v>41.195999999999998</v>
      </c>
      <c r="O528">
        <v>0.67754999999999999</v>
      </c>
    </row>
    <row r="529" spans="2:15" x14ac:dyDescent="0.25">
      <c r="B529" t="s">
        <v>1177</v>
      </c>
      <c r="C529" t="s">
        <v>870</v>
      </c>
      <c r="D529">
        <v>100</v>
      </c>
      <c r="E529">
        <v>1000</v>
      </c>
      <c r="F529">
        <v>1</v>
      </c>
      <c r="G529" t="s">
        <v>16</v>
      </c>
      <c r="H529" t="s">
        <v>14</v>
      </c>
      <c r="I529">
        <v>1</v>
      </c>
      <c r="J529">
        <v>20</v>
      </c>
      <c r="K529" t="s">
        <v>21</v>
      </c>
      <c r="L529">
        <v>547.46</v>
      </c>
      <c r="M529">
        <v>0.37269000000000002</v>
      </c>
      <c r="N529">
        <v>547.42999999999995</v>
      </c>
      <c r="O529">
        <v>0.37268000000000001</v>
      </c>
    </row>
    <row r="530" spans="2:15" x14ac:dyDescent="0.25">
      <c r="B530" t="s">
        <v>1178</v>
      </c>
      <c r="C530" t="s">
        <v>870</v>
      </c>
      <c r="D530">
        <v>100</v>
      </c>
      <c r="E530">
        <v>1000</v>
      </c>
      <c r="F530">
        <v>10</v>
      </c>
      <c r="G530" t="s">
        <v>16</v>
      </c>
      <c r="H530" t="s">
        <v>14</v>
      </c>
      <c r="I530">
        <v>1</v>
      </c>
      <c r="J530">
        <v>20</v>
      </c>
      <c r="K530" t="s">
        <v>21</v>
      </c>
      <c r="L530">
        <v>5769.5</v>
      </c>
      <c r="M530">
        <v>4.8394E-2</v>
      </c>
      <c r="N530">
        <v>5769.5</v>
      </c>
      <c r="O530">
        <v>4.8378999999999998E-2</v>
      </c>
    </row>
    <row r="531" spans="2:15" x14ac:dyDescent="0.25">
      <c r="B531" t="s">
        <v>1179</v>
      </c>
      <c r="C531" t="s">
        <v>870</v>
      </c>
      <c r="D531">
        <v>100</v>
      </c>
      <c r="E531">
        <v>1000</v>
      </c>
      <c r="F531">
        <v>1E-3</v>
      </c>
      <c r="G531" t="s">
        <v>16</v>
      </c>
      <c r="H531" t="s">
        <v>14</v>
      </c>
      <c r="I531">
        <v>20</v>
      </c>
      <c r="J531">
        <v>50</v>
      </c>
      <c r="K531" t="s">
        <v>21</v>
      </c>
      <c r="L531">
        <v>24</v>
      </c>
      <c r="M531">
        <v>1.4</v>
      </c>
      <c r="N531">
        <v>23.091000000000001</v>
      </c>
      <c r="O531">
        <v>1.3863000000000001</v>
      </c>
    </row>
    <row r="532" spans="2:15" x14ac:dyDescent="0.25">
      <c r="B532" t="s">
        <v>1180</v>
      </c>
      <c r="C532" t="s">
        <v>870</v>
      </c>
      <c r="D532">
        <v>100</v>
      </c>
      <c r="E532">
        <v>1000</v>
      </c>
      <c r="F532">
        <v>0.01</v>
      </c>
      <c r="G532" t="s">
        <v>16</v>
      </c>
      <c r="H532" t="s">
        <v>14</v>
      </c>
      <c r="I532">
        <v>20</v>
      </c>
      <c r="J532">
        <v>50</v>
      </c>
      <c r="K532" t="s">
        <v>21</v>
      </c>
      <c r="L532">
        <v>24</v>
      </c>
      <c r="M532">
        <v>1.4</v>
      </c>
      <c r="N532">
        <v>23.203000000000003</v>
      </c>
      <c r="O532">
        <v>1.3862000000000001</v>
      </c>
    </row>
    <row r="533" spans="2:15" x14ac:dyDescent="0.25">
      <c r="B533" t="s">
        <v>1181</v>
      </c>
      <c r="C533" t="s">
        <v>870</v>
      </c>
      <c r="D533">
        <v>100</v>
      </c>
      <c r="E533">
        <v>1000</v>
      </c>
      <c r="F533">
        <v>0.1</v>
      </c>
      <c r="G533" t="s">
        <v>16</v>
      </c>
      <c r="H533" t="s">
        <v>14</v>
      </c>
      <c r="I533">
        <v>20</v>
      </c>
      <c r="J533">
        <v>50</v>
      </c>
      <c r="K533" t="s">
        <v>21</v>
      </c>
      <c r="L533">
        <v>32.582000000000001</v>
      </c>
      <c r="M533">
        <v>1.3914</v>
      </c>
      <c r="N533">
        <v>34.015999999999998</v>
      </c>
      <c r="O533">
        <v>1.3766</v>
      </c>
    </row>
    <row r="534" spans="2:15" x14ac:dyDescent="0.25">
      <c r="B534" t="s">
        <v>1182</v>
      </c>
      <c r="C534" t="s">
        <v>870</v>
      </c>
      <c r="D534">
        <v>100</v>
      </c>
      <c r="E534">
        <v>1000</v>
      </c>
      <c r="F534">
        <v>1</v>
      </c>
      <c r="G534" t="s">
        <v>16</v>
      </c>
      <c r="H534" t="s">
        <v>14</v>
      </c>
      <c r="I534">
        <v>20</v>
      </c>
      <c r="J534">
        <v>50</v>
      </c>
      <c r="K534" t="s">
        <v>21</v>
      </c>
      <c r="L534">
        <v>497.01</v>
      </c>
      <c r="M534">
        <v>1.0261</v>
      </c>
      <c r="N534">
        <v>496.96999999999997</v>
      </c>
      <c r="O534">
        <v>1.0261</v>
      </c>
    </row>
    <row r="535" spans="2:15" x14ac:dyDescent="0.25">
      <c r="B535" t="s">
        <v>1183</v>
      </c>
      <c r="C535" t="s">
        <v>870</v>
      </c>
      <c r="D535">
        <v>100</v>
      </c>
      <c r="E535">
        <v>1000</v>
      </c>
      <c r="F535">
        <v>10</v>
      </c>
      <c r="G535" t="s">
        <v>16</v>
      </c>
      <c r="H535" t="s">
        <v>14</v>
      </c>
      <c r="I535">
        <v>20</v>
      </c>
      <c r="J535">
        <v>50</v>
      </c>
      <c r="K535" t="s">
        <v>21</v>
      </c>
      <c r="L535">
        <v>5757.2000000000007</v>
      </c>
      <c r="M535">
        <v>0.18589</v>
      </c>
      <c r="N535">
        <v>5757.2000000000007</v>
      </c>
      <c r="O535">
        <v>0.18586</v>
      </c>
    </row>
    <row r="536" spans="2:15" x14ac:dyDescent="0.25">
      <c r="B536" t="s">
        <v>1184</v>
      </c>
      <c r="C536" t="s">
        <v>870</v>
      </c>
      <c r="D536">
        <v>100</v>
      </c>
      <c r="E536">
        <v>1000</v>
      </c>
      <c r="F536">
        <v>1E-3</v>
      </c>
      <c r="G536" t="s">
        <v>16</v>
      </c>
      <c r="H536" t="s">
        <v>14</v>
      </c>
      <c r="I536">
        <v>50</v>
      </c>
      <c r="J536">
        <v>100</v>
      </c>
      <c r="K536" t="s">
        <v>21</v>
      </c>
      <c r="L536">
        <v>24</v>
      </c>
      <c r="M536">
        <v>3.5</v>
      </c>
      <c r="N536">
        <v>23.077999999999999</v>
      </c>
      <c r="O536">
        <v>3.4643999999999999</v>
      </c>
    </row>
    <row r="537" spans="2:15" x14ac:dyDescent="0.25">
      <c r="B537" t="s">
        <v>1185</v>
      </c>
      <c r="C537" t="s">
        <v>870</v>
      </c>
      <c r="D537">
        <v>100</v>
      </c>
      <c r="E537">
        <v>1000</v>
      </c>
      <c r="F537">
        <v>0.01</v>
      </c>
      <c r="G537" t="s">
        <v>16</v>
      </c>
      <c r="H537" t="s">
        <v>14</v>
      </c>
      <c r="I537">
        <v>50</v>
      </c>
      <c r="J537">
        <v>100</v>
      </c>
      <c r="K537" t="s">
        <v>21</v>
      </c>
      <c r="L537">
        <v>24</v>
      </c>
      <c r="M537">
        <v>3.5</v>
      </c>
      <c r="N537">
        <v>23.166</v>
      </c>
      <c r="O537">
        <v>3.4643000000000002</v>
      </c>
    </row>
    <row r="538" spans="2:15" x14ac:dyDescent="0.25">
      <c r="B538" t="s">
        <v>1186</v>
      </c>
      <c r="C538" t="s">
        <v>870</v>
      </c>
      <c r="D538">
        <v>100</v>
      </c>
      <c r="E538">
        <v>1000</v>
      </c>
      <c r="F538">
        <v>0.1</v>
      </c>
      <c r="G538" t="s">
        <v>16</v>
      </c>
      <c r="H538" t="s">
        <v>14</v>
      </c>
      <c r="I538">
        <v>50</v>
      </c>
      <c r="J538">
        <v>100</v>
      </c>
      <c r="K538" t="s">
        <v>21</v>
      </c>
      <c r="L538">
        <v>24.058</v>
      </c>
      <c r="M538">
        <v>3.4998999999999998</v>
      </c>
      <c r="N538">
        <v>28.039000000000001</v>
      </c>
      <c r="O538">
        <v>3.4599000000000002</v>
      </c>
    </row>
    <row r="539" spans="2:15" x14ac:dyDescent="0.25">
      <c r="B539" t="s">
        <v>1187</v>
      </c>
      <c r="C539" t="s">
        <v>870</v>
      </c>
      <c r="D539">
        <v>100</v>
      </c>
      <c r="E539">
        <v>1000</v>
      </c>
      <c r="F539">
        <v>1</v>
      </c>
      <c r="G539" t="s">
        <v>16</v>
      </c>
      <c r="H539" t="s">
        <v>14</v>
      </c>
      <c r="I539">
        <v>50</v>
      </c>
      <c r="J539">
        <v>100</v>
      </c>
      <c r="K539" t="s">
        <v>21</v>
      </c>
      <c r="L539">
        <v>368.98</v>
      </c>
      <c r="M539">
        <v>3.1659999999999999</v>
      </c>
      <c r="N539">
        <v>368.87</v>
      </c>
      <c r="O539">
        <v>3.1661000000000001</v>
      </c>
    </row>
    <row r="540" spans="2:15" x14ac:dyDescent="0.25">
      <c r="B540" t="s">
        <v>1188</v>
      </c>
      <c r="C540" t="s">
        <v>870</v>
      </c>
      <c r="D540">
        <v>100</v>
      </c>
      <c r="E540">
        <v>1000</v>
      </c>
      <c r="F540">
        <v>10</v>
      </c>
      <c r="G540" t="s">
        <v>16</v>
      </c>
      <c r="H540" t="s">
        <v>14</v>
      </c>
      <c r="I540">
        <v>50</v>
      </c>
      <c r="J540">
        <v>100</v>
      </c>
      <c r="K540" t="s">
        <v>21</v>
      </c>
      <c r="L540">
        <v>5678.8</v>
      </c>
      <c r="M540">
        <v>1.0664</v>
      </c>
      <c r="N540">
        <v>5678.7000000000007</v>
      </c>
      <c r="O540">
        <v>1.0664</v>
      </c>
    </row>
    <row r="541" spans="2:15" x14ac:dyDescent="0.25">
      <c r="B541" t="s">
        <v>1189</v>
      </c>
      <c r="C541" t="s">
        <v>1190</v>
      </c>
      <c r="D541">
        <v>0</v>
      </c>
      <c r="E541">
        <v>0.01</v>
      </c>
      <c r="F541">
        <v>1.0000000000000001E-7</v>
      </c>
      <c r="G541" t="s">
        <v>16</v>
      </c>
      <c r="H541" t="s">
        <v>15</v>
      </c>
      <c r="I541">
        <v>1E-3</v>
      </c>
      <c r="J541">
        <v>0.04</v>
      </c>
      <c r="K541" t="s">
        <v>21</v>
      </c>
      <c r="L541">
        <v>3.6</v>
      </c>
      <c r="M541">
        <v>340</v>
      </c>
      <c r="N541">
        <v>3.5358000000000001</v>
      </c>
      <c r="O541">
        <v>343.43</v>
      </c>
    </row>
    <row r="542" spans="2:15" x14ac:dyDescent="0.25">
      <c r="B542" t="s">
        <v>1191</v>
      </c>
      <c r="C542" t="s">
        <v>1190</v>
      </c>
      <c r="D542">
        <v>0</v>
      </c>
      <c r="E542">
        <v>0.01</v>
      </c>
      <c r="F542">
        <v>9.9999999999999995E-7</v>
      </c>
      <c r="G542" t="s">
        <v>16</v>
      </c>
      <c r="H542" t="s">
        <v>15</v>
      </c>
      <c r="I542">
        <v>1E-3</v>
      </c>
      <c r="J542">
        <v>0.04</v>
      </c>
      <c r="K542" t="s">
        <v>21</v>
      </c>
      <c r="L542">
        <v>3.6</v>
      </c>
      <c r="M542">
        <v>340</v>
      </c>
      <c r="N542">
        <v>3.5820000000000003</v>
      </c>
      <c r="O542">
        <v>341.18</v>
      </c>
    </row>
    <row r="543" spans="2:15" x14ac:dyDescent="0.25">
      <c r="B543" t="s">
        <v>1192</v>
      </c>
      <c r="C543" t="s">
        <v>1190</v>
      </c>
      <c r="D543">
        <v>0</v>
      </c>
      <c r="E543">
        <v>0.01</v>
      </c>
      <c r="F543">
        <v>1.0000000000000001E-5</v>
      </c>
      <c r="G543" t="s">
        <v>16</v>
      </c>
      <c r="H543" t="s">
        <v>15</v>
      </c>
      <c r="I543">
        <v>1E-3</v>
      </c>
      <c r="J543">
        <v>0.04</v>
      </c>
      <c r="K543" t="s">
        <v>21</v>
      </c>
      <c r="L543">
        <v>6.7661999999999995</v>
      </c>
      <c r="M543">
        <v>228.75</v>
      </c>
      <c r="N543">
        <v>6.7650999999999994</v>
      </c>
      <c r="O543">
        <v>228.55</v>
      </c>
    </row>
    <row r="544" spans="2:15" x14ac:dyDescent="0.25">
      <c r="B544" t="s">
        <v>1193</v>
      </c>
      <c r="C544" t="s">
        <v>1190</v>
      </c>
      <c r="D544">
        <v>0</v>
      </c>
      <c r="E544">
        <v>0.01</v>
      </c>
      <c r="F544">
        <v>1E-4</v>
      </c>
      <c r="G544" t="s">
        <v>16</v>
      </c>
      <c r="H544" t="s">
        <v>15</v>
      </c>
      <c r="I544">
        <v>1E-3</v>
      </c>
      <c r="J544">
        <v>0.04</v>
      </c>
      <c r="K544" t="s">
        <v>21</v>
      </c>
      <c r="L544">
        <v>57.842999999999996</v>
      </c>
      <c r="M544">
        <v>31.346</v>
      </c>
      <c r="N544">
        <v>57.842999999999996</v>
      </c>
      <c r="O544">
        <v>31.206</v>
      </c>
    </row>
    <row r="545" spans="2:15" x14ac:dyDescent="0.25">
      <c r="B545" t="s">
        <v>1194</v>
      </c>
      <c r="C545" t="s">
        <v>1190</v>
      </c>
      <c r="D545">
        <v>0</v>
      </c>
      <c r="E545">
        <v>0.01</v>
      </c>
      <c r="F545">
        <v>1E-3</v>
      </c>
      <c r="G545" t="s">
        <v>16</v>
      </c>
      <c r="H545" t="s">
        <v>15</v>
      </c>
      <c r="I545">
        <v>1E-3</v>
      </c>
      <c r="J545">
        <v>0.04</v>
      </c>
      <c r="K545" t="s">
        <v>21</v>
      </c>
      <c r="L545">
        <v>577.37</v>
      </c>
      <c r="M545">
        <v>3.1911999999999998</v>
      </c>
      <c r="N545">
        <v>577.37</v>
      </c>
      <c r="O545">
        <v>3.1346999999999996</v>
      </c>
    </row>
    <row r="546" spans="2:15" x14ac:dyDescent="0.25">
      <c r="B546" t="s">
        <v>1195</v>
      </c>
      <c r="C546" t="s">
        <v>1190</v>
      </c>
      <c r="D546">
        <v>0</v>
      </c>
      <c r="E546">
        <v>0.01</v>
      </c>
      <c r="F546">
        <v>0.01</v>
      </c>
      <c r="G546" t="s">
        <v>16</v>
      </c>
      <c r="H546" t="s">
        <v>15</v>
      </c>
      <c r="I546">
        <v>1E-3</v>
      </c>
      <c r="J546">
        <v>0.04</v>
      </c>
      <c r="K546" t="s">
        <v>21</v>
      </c>
      <c r="L546">
        <v>5773.6</v>
      </c>
      <c r="M546">
        <v>0.33606000000000003</v>
      </c>
      <c r="N546">
        <v>5773.6</v>
      </c>
      <c r="O546">
        <v>0.31348999999999999</v>
      </c>
    </row>
    <row r="547" spans="2:15" x14ac:dyDescent="0.25">
      <c r="B547" t="s">
        <v>1196</v>
      </c>
      <c r="C547" t="s">
        <v>1190</v>
      </c>
      <c r="D547">
        <v>0</v>
      </c>
      <c r="E547">
        <v>0.01</v>
      </c>
      <c r="F547">
        <v>1.0000000000000001E-7</v>
      </c>
      <c r="G547" t="s">
        <v>16</v>
      </c>
      <c r="H547" t="s">
        <v>15</v>
      </c>
      <c r="I547">
        <v>0.04</v>
      </c>
      <c r="J547">
        <v>1</v>
      </c>
      <c r="K547" t="s">
        <v>21</v>
      </c>
      <c r="L547">
        <v>1.5</v>
      </c>
      <c r="M547">
        <v>220</v>
      </c>
      <c r="N547">
        <v>1.4547000000000001</v>
      </c>
      <c r="O547">
        <v>220.78</v>
      </c>
    </row>
    <row r="548" spans="2:15" x14ac:dyDescent="0.25">
      <c r="B548" t="s">
        <v>1197</v>
      </c>
      <c r="C548" t="s">
        <v>1190</v>
      </c>
      <c r="D548">
        <v>0</v>
      </c>
      <c r="E548">
        <v>0.01</v>
      </c>
      <c r="F548">
        <v>9.9999999999999995E-7</v>
      </c>
      <c r="G548" t="s">
        <v>16</v>
      </c>
      <c r="H548" t="s">
        <v>15</v>
      </c>
      <c r="I548">
        <v>0.04</v>
      </c>
      <c r="J548">
        <v>1</v>
      </c>
      <c r="K548" t="s">
        <v>21</v>
      </c>
      <c r="L548">
        <v>1.5644</v>
      </c>
      <c r="M548">
        <v>214.48000000000002</v>
      </c>
      <c r="N548">
        <v>1.5631999999999999</v>
      </c>
      <c r="O548">
        <v>214.41</v>
      </c>
    </row>
    <row r="549" spans="2:15" x14ac:dyDescent="0.25">
      <c r="B549" t="s">
        <v>1198</v>
      </c>
      <c r="C549" t="s">
        <v>1190</v>
      </c>
      <c r="D549">
        <v>0</v>
      </c>
      <c r="E549">
        <v>0.01</v>
      </c>
      <c r="F549">
        <v>1.0000000000000001E-5</v>
      </c>
      <c r="G549" t="s">
        <v>16</v>
      </c>
      <c r="H549" t="s">
        <v>15</v>
      </c>
      <c r="I549">
        <v>0.04</v>
      </c>
      <c r="J549">
        <v>1</v>
      </c>
      <c r="K549" t="s">
        <v>21</v>
      </c>
      <c r="L549">
        <v>5.9514999999999993</v>
      </c>
      <c r="M549">
        <v>88.951999999999998</v>
      </c>
      <c r="N549">
        <v>5.9502999999999995</v>
      </c>
      <c r="O549">
        <v>88.67</v>
      </c>
    </row>
    <row r="550" spans="2:15" x14ac:dyDescent="0.25">
      <c r="B550" t="s">
        <v>1199</v>
      </c>
      <c r="C550" t="s">
        <v>1190</v>
      </c>
      <c r="D550">
        <v>0</v>
      </c>
      <c r="E550">
        <v>0.01</v>
      </c>
      <c r="F550">
        <v>1E-4</v>
      </c>
      <c r="G550" t="s">
        <v>16</v>
      </c>
      <c r="H550" t="s">
        <v>15</v>
      </c>
      <c r="I550">
        <v>0.04</v>
      </c>
      <c r="J550">
        <v>1</v>
      </c>
      <c r="K550" t="s">
        <v>21</v>
      </c>
      <c r="L550">
        <v>57.753999999999998</v>
      </c>
      <c r="M550">
        <v>9.9553999999999991</v>
      </c>
      <c r="N550">
        <v>57.753</v>
      </c>
      <c r="O550">
        <v>9.8147000000000002</v>
      </c>
    </row>
    <row r="551" spans="2:15" x14ac:dyDescent="0.25">
      <c r="B551" t="s">
        <v>1200</v>
      </c>
      <c r="C551" t="s">
        <v>1190</v>
      </c>
      <c r="D551">
        <v>0</v>
      </c>
      <c r="E551">
        <v>0.01</v>
      </c>
      <c r="F551">
        <v>1E-3</v>
      </c>
      <c r="G551" t="s">
        <v>16</v>
      </c>
      <c r="H551" t="s">
        <v>15</v>
      </c>
      <c r="I551">
        <v>0.04</v>
      </c>
      <c r="J551">
        <v>1</v>
      </c>
      <c r="K551" t="s">
        <v>21</v>
      </c>
      <c r="L551">
        <v>577.36</v>
      </c>
      <c r="M551">
        <v>1.0389999999999999</v>
      </c>
      <c r="N551">
        <v>577.36</v>
      </c>
      <c r="O551">
        <v>0.98259999999999992</v>
      </c>
    </row>
    <row r="552" spans="2:15" x14ac:dyDescent="0.25">
      <c r="B552" t="s">
        <v>1201</v>
      </c>
      <c r="C552" t="s">
        <v>1190</v>
      </c>
      <c r="D552">
        <v>0</v>
      </c>
      <c r="E552">
        <v>0.01</v>
      </c>
      <c r="F552">
        <v>0.01</v>
      </c>
      <c r="G552" t="s">
        <v>16</v>
      </c>
      <c r="H552" t="s">
        <v>15</v>
      </c>
      <c r="I552">
        <v>0.04</v>
      </c>
      <c r="J552">
        <v>1</v>
      </c>
      <c r="K552" t="s">
        <v>21</v>
      </c>
      <c r="L552">
        <v>5773.6</v>
      </c>
      <c r="M552">
        <v>0.12082999999999999</v>
      </c>
      <c r="N552">
        <v>5773.6</v>
      </c>
      <c r="O552">
        <v>9.8261000000000001E-2</v>
      </c>
    </row>
    <row r="553" spans="2:15" x14ac:dyDescent="0.25">
      <c r="B553" t="s">
        <v>1202</v>
      </c>
      <c r="C553" t="s">
        <v>1190</v>
      </c>
      <c r="D553">
        <v>0</v>
      </c>
      <c r="E553">
        <v>0.01</v>
      </c>
      <c r="F553">
        <v>1.0000000000000001E-7</v>
      </c>
      <c r="G553" t="s">
        <v>16</v>
      </c>
      <c r="H553" t="s">
        <v>15</v>
      </c>
      <c r="I553">
        <v>1</v>
      </c>
      <c r="J553">
        <v>20</v>
      </c>
      <c r="K553" t="s">
        <v>21</v>
      </c>
      <c r="L553">
        <v>1.7</v>
      </c>
      <c r="M553">
        <v>330</v>
      </c>
      <c r="N553">
        <v>1.6224000000000001</v>
      </c>
      <c r="O553">
        <v>325.82</v>
      </c>
    </row>
    <row r="554" spans="2:15" x14ac:dyDescent="0.25">
      <c r="B554" t="s">
        <v>1203</v>
      </c>
      <c r="C554" t="s">
        <v>1190</v>
      </c>
      <c r="D554">
        <v>0</v>
      </c>
      <c r="E554">
        <v>0.01</v>
      </c>
      <c r="F554">
        <v>9.9999999999999995E-7</v>
      </c>
      <c r="G554" t="s">
        <v>16</v>
      </c>
      <c r="H554" t="s">
        <v>15</v>
      </c>
      <c r="I554">
        <v>1</v>
      </c>
      <c r="J554">
        <v>20</v>
      </c>
      <c r="K554" t="s">
        <v>21</v>
      </c>
      <c r="L554">
        <v>1.7202</v>
      </c>
      <c r="M554">
        <v>327.99</v>
      </c>
      <c r="N554">
        <v>1.72</v>
      </c>
      <c r="O554">
        <v>319.43</v>
      </c>
    </row>
    <row r="555" spans="2:15" x14ac:dyDescent="0.25">
      <c r="B555" t="s">
        <v>1204</v>
      </c>
      <c r="C555" t="s">
        <v>1190</v>
      </c>
      <c r="D555">
        <v>0</v>
      </c>
      <c r="E555">
        <v>0.01</v>
      </c>
      <c r="F555">
        <v>1.0000000000000001E-5</v>
      </c>
      <c r="G555" t="s">
        <v>16</v>
      </c>
      <c r="H555" t="s">
        <v>15</v>
      </c>
      <c r="I555">
        <v>1</v>
      </c>
      <c r="J555">
        <v>20</v>
      </c>
      <c r="K555" t="s">
        <v>21</v>
      </c>
      <c r="L555">
        <v>5.9912999999999998</v>
      </c>
      <c r="M555">
        <v>157.22</v>
      </c>
      <c r="N555">
        <v>5.9901</v>
      </c>
      <c r="O555">
        <v>156.97</v>
      </c>
    </row>
    <row r="556" spans="2:15" x14ac:dyDescent="0.25">
      <c r="B556" t="s">
        <v>1205</v>
      </c>
      <c r="C556" t="s">
        <v>1190</v>
      </c>
      <c r="D556">
        <v>0</v>
      </c>
      <c r="E556">
        <v>0.01</v>
      </c>
      <c r="F556">
        <v>1E-4</v>
      </c>
      <c r="G556" t="s">
        <v>16</v>
      </c>
      <c r="H556" t="s">
        <v>15</v>
      </c>
      <c r="I556">
        <v>1</v>
      </c>
      <c r="J556">
        <v>20</v>
      </c>
      <c r="K556" t="s">
        <v>21</v>
      </c>
      <c r="L556">
        <v>57.757999999999996</v>
      </c>
      <c r="M556">
        <v>18.544999999999998</v>
      </c>
      <c r="N556">
        <v>57.756999999999998</v>
      </c>
      <c r="O556">
        <v>18.405000000000001</v>
      </c>
    </row>
    <row r="557" spans="2:15" x14ac:dyDescent="0.25">
      <c r="B557" t="s">
        <v>1206</v>
      </c>
      <c r="C557" t="s">
        <v>1190</v>
      </c>
      <c r="D557">
        <v>0</v>
      </c>
      <c r="E557">
        <v>0.01</v>
      </c>
      <c r="F557">
        <v>1E-3</v>
      </c>
      <c r="G557" t="s">
        <v>16</v>
      </c>
      <c r="H557" t="s">
        <v>15</v>
      </c>
      <c r="I557">
        <v>1</v>
      </c>
      <c r="J557">
        <v>20</v>
      </c>
      <c r="K557" t="s">
        <v>21</v>
      </c>
      <c r="L557">
        <v>577.36</v>
      </c>
      <c r="M557">
        <v>1.9005000000000001</v>
      </c>
      <c r="N557">
        <v>577.36</v>
      </c>
      <c r="O557">
        <v>1.8441000000000001</v>
      </c>
    </row>
    <row r="558" spans="2:15" x14ac:dyDescent="0.25">
      <c r="B558" t="s">
        <v>1207</v>
      </c>
      <c r="C558" t="s">
        <v>1190</v>
      </c>
      <c r="D558">
        <v>0</v>
      </c>
      <c r="E558">
        <v>0.01</v>
      </c>
      <c r="F558">
        <v>0.01</v>
      </c>
      <c r="G558" t="s">
        <v>16</v>
      </c>
      <c r="H558" t="s">
        <v>15</v>
      </c>
      <c r="I558">
        <v>1</v>
      </c>
      <c r="J558">
        <v>20</v>
      </c>
      <c r="K558" t="s">
        <v>21</v>
      </c>
      <c r="L558">
        <v>5773.6</v>
      </c>
      <c r="M558">
        <v>0.20698</v>
      </c>
      <c r="N558">
        <v>5773.6</v>
      </c>
      <c r="O558">
        <v>0.18441000000000002</v>
      </c>
    </row>
    <row r="559" spans="2:15" x14ac:dyDescent="0.25">
      <c r="B559" t="s">
        <v>1208</v>
      </c>
      <c r="C559" t="s">
        <v>1190</v>
      </c>
      <c r="D559">
        <v>0</v>
      </c>
      <c r="E559">
        <v>0.01</v>
      </c>
      <c r="F559">
        <v>1.0000000000000001E-7</v>
      </c>
      <c r="G559" t="s">
        <v>16</v>
      </c>
      <c r="H559" t="s">
        <v>15</v>
      </c>
      <c r="I559">
        <v>20</v>
      </c>
      <c r="J559">
        <v>50</v>
      </c>
      <c r="K559" t="s">
        <v>21</v>
      </c>
      <c r="L559">
        <v>1.9</v>
      </c>
      <c r="M559">
        <v>1100</v>
      </c>
      <c r="N559">
        <v>1.6569</v>
      </c>
      <c r="O559">
        <v>1123.5</v>
      </c>
    </row>
    <row r="560" spans="2:15" x14ac:dyDescent="0.25">
      <c r="B560" t="s">
        <v>1209</v>
      </c>
      <c r="C560" t="s">
        <v>1190</v>
      </c>
      <c r="D560">
        <v>0</v>
      </c>
      <c r="E560">
        <v>0.01</v>
      </c>
      <c r="F560">
        <v>9.9999999999999995E-7</v>
      </c>
      <c r="G560" t="s">
        <v>16</v>
      </c>
      <c r="H560" t="s">
        <v>15</v>
      </c>
      <c r="I560">
        <v>20</v>
      </c>
      <c r="J560">
        <v>50</v>
      </c>
      <c r="K560" t="s">
        <v>21</v>
      </c>
      <c r="L560">
        <v>1.9</v>
      </c>
      <c r="M560">
        <v>1100.5999999999999</v>
      </c>
      <c r="N560">
        <v>1.7486999999999999</v>
      </c>
      <c r="O560">
        <v>1115.5999999999999</v>
      </c>
    </row>
    <row r="561" spans="2:15" x14ac:dyDescent="0.25">
      <c r="B561" t="s">
        <v>1210</v>
      </c>
      <c r="C561" t="s">
        <v>1190</v>
      </c>
      <c r="D561">
        <v>0</v>
      </c>
      <c r="E561">
        <v>0.01</v>
      </c>
      <c r="F561">
        <v>1.0000000000000001E-5</v>
      </c>
      <c r="G561" t="s">
        <v>16</v>
      </c>
      <c r="H561" t="s">
        <v>15</v>
      </c>
      <c r="I561">
        <v>20</v>
      </c>
      <c r="J561">
        <v>50</v>
      </c>
      <c r="K561" t="s">
        <v>21</v>
      </c>
      <c r="L561">
        <v>5.9596999999999998</v>
      </c>
      <c r="M561">
        <v>816.89</v>
      </c>
      <c r="N561">
        <v>5.9565000000000001</v>
      </c>
      <c r="O561">
        <v>816.91000000000008</v>
      </c>
    </row>
    <row r="562" spans="2:15" x14ac:dyDescent="0.25">
      <c r="B562" t="s">
        <v>1211</v>
      </c>
      <c r="C562" t="s">
        <v>1190</v>
      </c>
      <c r="D562">
        <v>0</v>
      </c>
      <c r="E562">
        <v>0.01</v>
      </c>
      <c r="F562">
        <v>1E-4</v>
      </c>
      <c r="G562" t="s">
        <v>16</v>
      </c>
      <c r="H562" t="s">
        <v>15</v>
      </c>
      <c r="I562">
        <v>20</v>
      </c>
      <c r="J562">
        <v>50</v>
      </c>
      <c r="K562" t="s">
        <v>21</v>
      </c>
      <c r="L562">
        <v>57.75</v>
      </c>
      <c r="M562">
        <v>141.04</v>
      </c>
      <c r="N562">
        <v>57.748999999999995</v>
      </c>
      <c r="O562">
        <v>140.88</v>
      </c>
    </row>
    <row r="563" spans="2:15" x14ac:dyDescent="0.25">
      <c r="B563" t="s">
        <v>1212</v>
      </c>
      <c r="C563" t="s">
        <v>1190</v>
      </c>
      <c r="D563">
        <v>0</v>
      </c>
      <c r="E563">
        <v>0.01</v>
      </c>
      <c r="F563">
        <v>1E-3</v>
      </c>
      <c r="G563" t="s">
        <v>16</v>
      </c>
      <c r="H563" t="s">
        <v>15</v>
      </c>
      <c r="I563">
        <v>20</v>
      </c>
      <c r="J563">
        <v>50</v>
      </c>
      <c r="K563" t="s">
        <v>21</v>
      </c>
      <c r="L563">
        <v>577.36</v>
      </c>
      <c r="M563">
        <v>14.328000000000001</v>
      </c>
      <c r="N563">
        <v>577.36</v>
      </c>
      <c r="O563">
        <v>14.263</v>
      </c>
    </row>
    <row r="564" spans="2:15" x14ac:dyDescent="0.25">
      <c r="B564" t="s">
        <v>1213</v>
      </c>
      <c r="C564" t="s">
        <v>1190</v>
      </c>
      <c r="D564">
        <v>0</v>
      </c>
      <c r="E564">
        <v>0.01</v>
      </c>
      <c r="F564">
        <v>0.01</v>
      </c>
      <c r="G564" t="s">
        <v>16</v>
      </c>
      <c r="H564" t="s">
        <v>15</v>
      </c>
      <c r="I564">
        <v>20</v>
      </c>
      <c r="J564">
        <v>50</v>
      </c>
      <c r="K564" t="s">
        <v>21</v>
      </c>
      <c r="L564">
        <v>5773.6</v>
      </c>
      <c r="M564">
        <v>1.4523999999999999</v>
      </c>
      <c r="N564">
        <v>5773.6</v>
      </c>
      <c r="O564">
        <v>1.4265000000000001</v>
      </c>
    </row>
    <row r="565" spans="2:15" x14ac:dyDescent="0.25">
      <c r="B565" t="s">
        <v>1214</v>
      </c>
      <c r="C565" t="s">
        <v>1190</v>
      </c>
      <c r="D565">
        <v>0</v>
      </c>
      <c r="E565">
        <v>0.01</v>
      </c>
      <c r="F565">
        <v>1.0000000000000001E-7</v>
      </c>
      <c r="G565" t="s">
        <v>16</v>
      </c>
      <c r="H565" t="s">
        <v>15</v>
      </c>
      <c r="I565">
        <v>50</v>
      </c>
      <c r="J565">
        <v>100</v>
      </c>
      <c r="K565" t="s">
        <v>21</v>
      </c>
      <c r="L565">
        <v>2.1</v>
      </c>
      <c r="M565">
        <v>5700</v>
      </c>
      <c r="N565">
        <v>1.6578999999999999</v>
      </c>
      <c r="O565">
        <v>5737.3</v>
      </c>
    </row>
    <row r="566" spans="2:15" x14ac:dyDescent="0.25">
      <c r="B566" t="s">
        <v>1215</v>
      </c>
      <c r="C566" t="s">
        <v>1190</v>
      </c>
      <c r="D566">
        <v>0</v>
      </c>
      <c r="E566">
        <v>0.01</v>
      </c>
      <c r="F566">
        <v>9.9999999999999995E-7</v>
      </c>
      <c r="G566" t="s">
        <v>16</v>
      </c>
      <c r="H566" t="s">
        <v>15</v>
      </c>
      <c r="I566">
        <v>50</v>
      </c>
      <c r="J566">
        <v>100</v>
      </c>
      <c r="K566" t="s">
        <v>21</v>
      </c>
      <c r="L566">
        <v>2.1</v>
      </c>
      <c r="M566">
        <v>5700</v>
      </c>
      <c r="N566">
        <v>1.7311000000000001</v>
      </c>
      <c r="O566">
        <v>5730.2999999999993</v>
      </c>
    </row>
    <row r="567" spans="2:15" x14ac:dyDescent="0.25">
      <c r="B567" t="s">
        <v>1216</v>
      </c>
      <c r="C567" t="s">
        <v>1190</v>
      </c>
      <c r="D567">
        <v>0</v>
      </c>
      <c r="E567">
        <v>0.01</v>
      </c>
      <c r="F567">
        <v>1.0000000000000001E-5</v>
      </c>
      <c r="G567" t="s">
        <v>16</v>
      </c>
      <c r="H567" t="s">
        <v>15</v>
      </c>
      <c r="I567">
        <v>50</v>
      </c>
      <c r="J567">
        <v>100</v>
      </c>
      <c r="K567" t="s">
        <v>21</v>
      </c>
      <c r="L567">
        <v>5.6597</v>
      </c>
      <c r="M567">
        <v>5365.5999999999995</v>
      </c>
      <c r="N567">
        <v>5.6528999999999998</v>
      </c>
      <c r="O567">
        <v>5366</v>
      </c>
    </row>
    <row r="568" spans="2:15" x14ac:dyDescent="0.25">
      <c r="B568" t="s">
        <v>1217</v>
      </c>
      <c r="C568" t="s">
        <v>1190</v>
      </c>
      <c r="D568">
        <v>0</v>
      </c>
      <c r="E568">
        <v>0.01</v>
      </c>
      <c r="F568">
        <v>1E-4</v>
      </c>
      <c r="G568" t="s">
        <v>16</v>
      </c>
      <c r="H568" t="s">
        <v>15</v>
      </c>
      <c r="I568">
        <v>50</v>
      </c>
      <c r="J568">
        <v>100</v>
      </c>
      <c r="K568" t="s">
        <v>21</v>
      </c>
      <c r="L568">
        <v>57.530999999999999</v>
      </c>
      <c r="M568">
        <v>2504.9</v>
      </c>
      <c r="N568">
        <v>57.528999999999996</v>
      </c>
      <c r="O568">
        <v>2504.3000000000002</v>
      </c>
    </row>
    <row r="569" spans="2:15" x14ac:dyDescent="0.25">
      <c r="B569" t="s">
        <v>1218</v>
      </c>
      <c r="C569" t="s">
        <v>1190</v>
      </c>
      <c r="D569">
        <v>0</v>
      </c>
      <c r="E569">
        <v>0.01</v>
      </c>
      <c r="F569">
        <v>1E-3</v>
      </c>
      <c r="G569" t="s">
        <v>16</v>
      </c>
      <c r="H569" t="s">
        <v>15</v>
      </c>
      <c r="I569">
        <v>50</v>
      </c>
      <c r="J569">
        <v>100</v>
      </c>
      <c r="K569" t="s">
        <v>21</v>
      </c>
      <c r="L569">
        <v>577.33000000000004</v>
      </c>
      <c r="M569">
        <v>303.94</v>
      </c>
      <c r="N569">
        <v>577.33000000000004</v>
      </c>
      <c r="O569">
        <v>303.59999999999997</v>
      </c>
    </row>
    <row r="570" spans="2:15" x14ac:dyDescent="0.25">
      <c r="B570" t="s">
        <v>1219</v>
      </c>
      <c r="C570" t="s">
        <v>1190</v>
      </c>
      <c r="D570">
        <v>0</v>
      </c>
      <c r="E570">
        <v>0.01</v>
      </c>
      <c r="F570">
        <v>0.01</v>
      </c>
      <c r="G570" t="s">
        <v>16</v>
      </c>
      <c r="H570" t="s">
        <v>15</v>
      </c>
      <c r="I570">
        <v>50</v>
      </c>
      <c r="J570">
        <v>100</v>
      </c>
      <c r="K570" t="s">
        <v>21</v>
      </c>
      <c r="L570">
        <v>5773.6</v>
      </c>
      <c r="M570">
        <v>30.576000000000001</v>
      </c>
      <c r="N570">
        <v>5773.5</v>
      </c>
      <c r="O570">
        <v>30.437999999999999</v>
      </c>
    </row>
    <row r="571" spans="2:15" x14ac:dyDescent="0.25">
      <c r="B571" t="s">
        <v>1220</v>
      </c>
      <c r="C571" t="s">
        <v>1190</v>
      </c>
      <c r="D571">
        <v>0</v>
      </c>
      <c r="E571">
        <v>0.01</v>
      </c>
      <c r="F571">
        <v>1.0000000000000001E-7</v>
      </c>
      <c r="G571" t="s">
        <v>16</v>
      </c>
      <c r="H571" t="s">
        <v>15</v>
      </c>
      <c r="I571">
        <v>100</v>
      </c>
      <c r="J571">
        <v>300</v>
      </c>
      <c r="K571" t="s">
        <v>21</v>
      </c>
      <c r="L571">
        <v>4.2</v>
      </c>
      <c r="M571">
        <v>46000</v>
      </c>
      <c r="N571">
        <v>2.5990000000000002</v>
      </c>
      <c r="O571">
        <v>46160</v>
      </c>
    </row>
    <row r="572" spans="2:15" x14ac:dyDescent="0.25">
      <c r="B572" t="s">
        <v>1221</v>
      </c>
      <c r="C572" t="s">
        <v>1190</v>
      </c>
      <c r="D572">
        <v>0</v>
      </c>
      <c r="E572">
        <v>0.01</v>
      </c>
      <c r="F572">
        <v>9.9999999999999995E-7</v>
      </c>
      <c r="G572" t="s">
        <v>16</v>
      </c>
      <c r="H572" t="s">
        <v>15</v>
      </c>
      <c r="I572">
        <v>100</v>
      </c>
      <c r="J572">
        <v>300</v>
      </c>
      <c r="K572" t="s">
        <v>21</v>
      </c>
      <c r="L572">
        <v>4.2</v>
      </c>
      <c r="M572">
        <v>46000</v>
      </c>
      <c r="N572">
        <v>2.6212000000000004</v>
      </c>
      <c r="O572">
        <v>46158</v>
      </c>
    </row>
    <row r="573" spans="2:15" x14ac:dyDescent="0.25">
      <c r="B573" t="s">
        <v>1222</v>
      </c>
      <c r="C573" t="s">
        <v>1190</v>
      </c>
      <c r="D573">
        <v>0</v>
      </c>
      <c r="E573">
        <v>0.01</v>
      </c>
      <c r="F573">
        <v>1.0000000000000001E-5</v>
      </c>
      <c r="G573" t="s">
        <v>16</v>
      </c>
      <c r="H573" t="s">
        <v>15</v>
      </c>
      <c r="I573">
        <v>100</v>
      </c>
      <c r="J573">
        <v>300</v>
      </c>
      <c r="K573" t="s">
        <v>21</v>
      </c>
      <c r="L573">
        <v>4.6663999999999994</v>
      </c>
      <c r="M573">
        <v>45957</v>
      </c>
      <c r="N573">
        <v>4.6448999999999998</v>
      </c>
      <c r="O573">
        <v>45959</v>
      </c>
    </row>
    <row r="574" spans="2:15" x14ac:dyDescent="0.25">
      <c r="B574" t="s">
        <v>1223</v>
      </c>
      <c r="C574" t="s">
        <v>1190</v>
      </c>
      <c r="D574">
        <v>0</v>
      </c>
      <c r="E574">
        <v>0.01</v>
      </c>
      <c r="F574">
        <v>1E-4</v>
      </c>
      <c r="G574" t="s">
        <v>16</v>
      </c>
      <c r="H574" t="s">
        <v>15</v>
      </c>
      <c r="I574">
        <v>100</v>
      </c>
      <c r="J574">
        <v>300</v>
      </c>
      <c r="K574" t="s">
        <v>21</v>
      </c>
      <c r="L574">
        <v>54.061999999999998</v>
      </c>
      <c r="M574">
        <v>41372</v>
      </c>
      <c r="N574">
        <v>54.046999999999997</v>
      </c>
      <c r="O574">
        <v>41373</v>
      </c>
    </row>
    <row r="575" spans="2:15" x14ac:dyDescent="0.25">
      <c r="B575" t="s">
        <v>1224</v>
      </c>
      <c r="C575" t="s">
        <v>1190</v>
      </c>
      <c r="D575">
        <v>0</v>
      </c>
      <c r="E575">
        <v>0.01</v>
      </c>
      <c r="F575">
        <v>1E-3</v>
      </c>
      <c r="G575" t="s">
        <v>16</v>
      </c>
      <c r="H575" t="s">
        <v>15</v>
      </c>
      <c r="I575">
        <v>100</v>
      </c>
      <c r="J575">
        <v>300</v>
      </c>
      <c r="K575" t="s">
        <v>21</v>
      </c>
      <c r="L575">
        <v>575.75</v>
      </c>
      <c r="M575">
        <v>16509</v>
      </c>
      <c r="N575">
        <v>575.75</v>
      </c>
      <c r="O575">
        <v>16508</v>
      </c>
    </row>
    <row r="576" spans="2:15" x14ac:dyDescent="0.25">
      <c r="B576" t="s">
        <v>1225</v>
      </c>
      <c r="C576" t="s">
        <v>1190</v>
      </c>
      <c r="D576">
        <v>0</v>
      </c>
      <c r="E576">
        <v>0.01</v>
      </c>
      <c r="F576">
        <v>0.01</v>
      </c>
      <c r="G576" t="s">
        <v>16</v>
      </c>
      <c r="H576" t="s">
        <v>15</v>
      </c>
      <c r="I576">
        <v>100</v>
      </c>
      <c r="J576">
        <v>300</v>
      </c>
      <c r="K576" t="s">
        <v>21</v>
      </c>
      <c r="L576">
        <v>5773.4000000000005</v>
      </c>
      <c r="M576">
        <v>1882</v>
      </c>
      <c r="N576">
        <v>5771.9000000000005</v>
      </c>
      <c r="O576">
        <v>1881.5</v>
      </c>
    </row>
    <row r="577" spans="2:15" x14ac:dyDescent="0.25">
      <c r="B577" t="s">
        <v>1226</v>
      </c>
      <c r="C577" t="s">
        <v>1190</v>
      </c>
      <c r="D577">
        <v>0</v>
      </c>
      <c r="E577">
        <v>0.01</v>
      </c>
      <c r="F577">
        <v>1.0000000000000001E-7</v>
      </c>
      <c r="G577" t="s">
        <v>16</v>
      </c>
      <c r="H577" t="s">
        <v>15</v>
      </c>
      <c r="I577">
        <v>300</v>
      </c>
      <c r="J577">
        <v>1000</v>
      </c>
      <c r="K577" t="s">
        <v>21</v>
      </c>
      <c r="L577">
        <v>7.8</v>
      </c>
      <c r="M577">
        <v>46000</v>
      </c>
      <c r="N577">
        <v>5.9730999999999996</v>
      </c>
      <c r="O577">
        <v>46173</v>
      </c>
    </row>
    <row r="578" spans="2:15" x14ac:dyDescent="0.25">
      <c r="B578" t="s">
        <v>1227</v>
      </c>
      <c r="C578" t="s">
        <v>1190</v>
      </c>
      <c r="D578">
        <v>0</v>
      </c>
      <c r="E578">
        <v>0.01</v>
      </c>
      <c r="F578">
        <v>9.9999999999999995E-7</v>
      </c>
      <c r="G578" t="s">
        <v>16</v>
      </c>
      <c r="H578" t="s">
        <v>15</v>
      </c>
      <c r="I578">
        <v>300</v>
      </c>
      <c r="J578">
        <v>1000</v>
      </c>
      <c r="K578" t="s">
        <v>21</v>
      </c>
      <c r="L578">
        <v>7.8</v>
      </c>
      <c r="M578">
        <v>46000</v>
      </c>
      <c r="N578">
        <v>5.9929999999999994</v>
      </c>
      <c r="O578">
        <v>46171</v>
      </c>
    </row>
    <row r="579" spans="2:15" x14ac:dyDescent="0.25">
      <c r="B579" t="s">
        <v>1228</v>
      </c>
      <c r="C579" t="s">
        <v>1190</v>
      </c>
      <c r="D579">
        <v>0</v>
      </c>
      <c r="E579">
        <v>0.01</v>
      </c>
      <c r="F579">
        <v>1.0000000000000001E-5</v>
      </c>
      <c r="G579" t="s">
        <v>16</v>
      </c>
      <c r="H579" t="s">
        <v>15</v>
      </c>
      <c r="I579">
        <v>300</v>
      </c>
      <c r="J579">
        <v>1000</v>
      </c>
      <c r="K579" t="s">
        <v>21</v>
      </c>
      <c r="L579">
        <v>7.8</v>
      </c>
      <c r="M579">
        <v>46000</v>
      </c>
      <c r="N579">
        <v>7.4589999999999996</v>
      </c>
      <c r="O579">
        <v>46028</v>
      </c>
    </row>
    <row r="580" spans="2:15" x14ac:dyDescent="0.25">
      <c r="B580" t="s">
        <v>1229</v>
      </c>
      <c r="C580" t="s">
        <v>1190</v>
      </c>
      <c r="D580">
        <v>0</v>
      </c>
      <c r="E580">
        <v>0.01</v>
      </c>
      <c r="F580">
        <v>1E-4</v>
      </c>
      <c r="G580" t="s">
        <v>16</v>
      </c>
      <c r="H580" t="s">
        <v>15</v>
      </c>
      <c r="I580">
        <v>300</v>
      </c>
      <c r="J580">
        <v>1000</v>
      </c>
      <c r="K580" t="s">
        <v>21</v>
      </c>
      <c r="L580">
        <v>54.542999999999999</v>
      </c>
      <c r="M580">
        <v>41672</v>
      </c>
      <c r="N580">
        <v>54.532999999999994</v>
      </c>
      <c r="O580">
        <v>41672</v>
      </c>
    </row>
    <row r="581" spans="2:15" x14ac:dyDescent="0.25">
      <c r="B581" t="s">
        <v>1230</v>
      </c>
      <c r="C581" t="s">
        <v>1190</v>
      </c>
      <c r="D581">
        <v>0</v>
      </c>
      <c r="E581">
        <v>0.01</v>
      </c>
      <c r="F581">
        <v>1E-3</v>
      </c>
      <c r="G581" t="s">
        <v>16</v>
      </c>
      <c r="H581" t="s">
        <v>15</v>
      </c>
      <c r="I581">
        <v>300</v>
      </c>
      <c r="J581">
        <v>1000</v>
      </c>
      <c r="K581" t="s">
        <v>21</v>
      </c>
      <c r="L581">
        <v>575.78</v>
      </c>
      <c r="M581">
        <v>16726</v>
      </c>
      <c r="N581">
        <v>575.78</v>
      </c>
      <c r="O581">
        <v>16725</v>
      </c>
    </row>
    <row r="582" spans="2:15" x14ac:dyDescent="0.25">
      <c r="B582" t="s">
        <v>1231</v>
      </c>
      <c r="C582" t="s">
        <v>1190</v>
      </c>
      <c r="D582">
        <v>0</v>
      </c>
      <c r="E582">
        <v>0.01</v>
      </c>
      <c r="F582">
        <v>0.01</v>
      </c>
      <c r="G582" t="s">
        <v>16</v>
      </c>
      <c r="H582" t="s">
        <v>15</v>
      </c>
      <c r="I582">
        <v>300</v>
      </c>
      <c r="J582">
        <v>1000</v>
      </c>
      <c r="K582" t="s">
        <v>21</v>
      </c>
      <c r="L582">
        <v>5773.4000000000005</v>
      </c>
      <c r="M582">
        <v>1910</v>
      </c>
      <c r="N582">
        <v>5771.9000000000005</v>
      </c>
      <c r="O582">
        <v>1909.4</v>
      </c>
    </row>
    <row r="583" spans="2:15" x14ac:dyDescent="0.25">
      <c r="B583" t="s">
        <v>1232</v>
      </c>
      <c r="C583" t="s">
        <v>1190</v>
      </c>
      <c r="D583">
        <v>0.01</v>
      </c>
      <c r="E583">
        <v>0.1</v>
      </c>
      <c r="F583">
        <v>1.0000000000000001E-7</v>
      </c>
      <c r="G583" t="s">
        <v>16</v>
      </c>
      <c r="H583" t="s">
        <v>15</v>
      </c>
      <c r="I583">
        <v>1E-3</v>
      </c>
      <c r="J583">
        <v>0.04</v>
      </c>
      <c r="K583" t="s">
        <v>21</v>
      </c>
      <c r="L583">
        <v>4.7</v>
      </c>
      <c r="M583">
        <v>83</v>
      </c>
      <c r="N583">
        <v>4.6489000000000003</v>
      </c>
      <c r="O583">
        <v>83.16</v>
      </c>
    </row>
    <row r="584" spans="2:15" x14ac:dyDescent="0.25">
      <c r="B584" t="s">
        <v>1233</v>
      </c>
      <c r="C584" t="s">
        <v>1190</v>
      </c>
      <c r="D584">
        <v>0.01</v>
      </c>
      <c r="E584">
        <v>0.1</v>
      </c>
      <c r="F584">
        <v>9.9999999999999995E-7</v>
      </c>
      <c r="G584" t="s">
        <v>16</v>
      </c>
      <c r="H584" t="s">
        <v>15</v>
      </c>
      <c r="I584">
        <v>1E-3</v>
      </c>
      <c r="J584">
        <v>0.04</v>
      </c>
      <c r="K584" t="s">
        <v>21</v>
      </c>
      <c r="L584">
        <v>4.7</v>
      </c>
      <c r="M584">
        <v>83</v>
      </c>
      <c r="N584">
        <v>4.6807999999999996</v>
      </c>
      <c r="O584">
        <v>82.968000000000004</v>
      </c>
    </row>
    <row r="585" spans="2:15" x14ac:dyDescent="0.25">
      <c r="B585" t="s">
        <v>1234</v>
      </c>
      <c r="C585" t="s">
        <v>1190</v>
      </c>
      <c r="D585">
        <v>0.01</v>
      </c>
      <c r="E585">
        <v>0.1</v>
      </c>
      <c r="F585">
        <v>1.0000000000000001E-5</v>
      </c>
      <c r="G585" t="s">
        <v>16</v>
      </c>
      <c r="H585" t="s">
        <v>15</v>
      </c>
      <c r="I585">
        <v>1E-3</v>
      </c>
      <c r="J585">
        <v>0.04</v>
      </c>
      <c r="K585" t="s">
        <v>21</v>
      </c>
      <c r="L585">
        <v>7.2686000000000002</v>
      </c>
      <c r="M585">
        <v>69.256</v>
      </c>
      <c r="N585">
        <v>7.2677999999999994</v>
      </c>
      <c r="O585">
        <v>69.244</v>
      </c>
    </row>
    <row r="586" spans="2:15" x14ac:dyDescent="0.25">
      <c r="B586" t="s">
        <v>1235</v>
      </c>
      <c r="C586" t="s">
        <v>1190</v>
      </c>
      <c r="D586">
        <v>0.01</v>
      </c>
      <c r="E586">
        <v>0.1</v>
      </c>
      <c r="F586">
        <v>1E-4</v>
      </c>
      <c r="G586" t="s">
        <v>16</v>
      </c>
      <c r="H586" t="s">
        <v>15</v>
      </c>
      <c r="I586">
        <v>1E-3</v>
      </c>
      <c r="J586">
        <v>0.04</v>
      </c>
      <c r="K586" t="s">
        <v>21</v>
      </c>
      <c r="L586">
        <v>57.863999999999997</v>
      </c>
      <c r="M586">
        <v>13.107000000000001</v>
      </c>
      <c r="N586">
        <v>57.863999999999997</v>
      </c>
      <c r="O586">
        <v>13.091999999999999</v>
      </c>
    </row>
    <row r="587" spans="2:15" x14ac:dyDescent="0.25">
      <c r="B587" t="s">
        <v>1236</v>
      </c>
      <c r="C587" t="s">
        <v>1190</v>
      </c>
      <c r="D587">
        <v>0.01</v>
      </c>
      <c r="E587">
        <v>0.1</v>
      </c>
      <c r="F587">
        <v>1E-3</v>
      </c>
      <c r="G587" t="s">
        <v>16</v>
      </c>
      <c r="H587" t="s">
        <v>15</v>
      </c>
      <c r="I587">
        <v>1E-3</v>
      </c>
      <c r="J587">
        <v>0.04</v>
      </c>
      <c r="K587" t="s">
        <v>21</v>
      </c>
      <c r="L587">
        <v>577.37</v>
      </c>
      <c r="M587">
        <v>1.3346</v>
      </c>
      <c r="N587">
        <v>577.37</v>
      </c>
      <c r="O587">
        <v>1.3282</v>
      </c>
    </row>
    <row r="588" spans="2:15" x14ac:dyDescent="0.25">
      <c r="B588" t="s">
        <v>1237</v>
      </c>
      <c r="C588" t="s">
        <v>1190</v>
      </c>
      <c r="D588">
        <v>0.01</v>
      </c>
      <c r="E588">
        <v>0.1</v>
      </c>
      <c r="F588">
        <v>0.01</v>
      </c>
      <c r="G588" t="s">
        <v>16</v>
      </c>
      <c r="H588" t="s">
        <v>15</v>
      </c>
      <c r="I588">
        <v>1E-3</v>
      </c>
      <c r="J588">
        <v>0.04</v>
      </c>
      <c r="K588" t="s">
        <v>21</v>
      </c>
      <c r="L588">
        <v>5773.6</v>
      </c>
      <c r="M588">
        <v>0.13538</v>
      </c>
      <c r="N588">
        <v>5773.5</v>
      </c>
      <c r="O588">
        <v>0.13284000000000001</v>
      </c>
    </row>
    <row r="589" spans="2:15" x14ac:dyDescent="0.25">
      <c r="B589" t="s">
        <v>1238</v>
      </c>
      <c r="C589" t="s">
        <v>1190</v>
      </c>
      <c r="D589">
        <v>0.01</v>
      </c>
      <c r="E589">
        <v>0.1</v>
      </c>
      <c r="F589">
        <v>1.0000000000000001E-7</v>
      </c>
      <c r="G589" t="s">
        <v>16</v>
      </c>
      <c r="H589" t="s">
        <v>15</v>
      </c>
      <c r="I589">
        <v>0.04</v>
      </c>
      <c r="J589">
        <v>1</v>
      </c>
      <c r="K589" t="s">
        <v>21</v>
      </c>
      <c r="L589">
        <v>2.5</v>
      </c>
      <c r="M589">
        <v>83</v>
      </c>
      <c r="N589">
        <v>2.3791000000000002</v>
      </c>
      <c r="O589">
        <v>83.332000000000008</v>
      </c>
    </row>
    <row r="590" spans="2:15" x14ac:dyDescent="0.25">
      <c r="B590" t="s">
        <v>1239</v>
      </c>
      <c r="C590" t="s">
        <v>1190</v>
      </c>
      <c r="D590">
        <v>0.01</v>
      </c>
      <c r="E590">
        <v>0.1</v>
      </c>
      <c r="F590">
        <v>9.9999999999999995E-7</v>
      </c>
      <c r="G590" t="s">
        <v>16</v>
      </c>
      <c r="H590" t="s">
        <v>15</v>
      </c>
      <c r="I590">
        <v>0.04</v>
      </c>
      <c r="J590">
        <v>1</v>
      </c>
      <c r="K590" t="s">
        <v>21</v>
      </c>
      <c r="L590">
        <v>2.5</v>
      </c>
      <c r="M590">
        <v>83</v>
      </c>
      <c r="N590">
        <v>2.4341000000000004</v>
      </c>
      <c r="O590">
        <v>82.936999999999998</v>
      </c>
    </row>
    <row r="591" spans="2:15" x14ac:dyDescent="0.25">
      <c r="B591" t="s">
        <v>1240</v>
      </c>
      <c r="C591" t="s">
        <v>1190</v>
      </c>
      <c r="D591">
        <v>0.01</v>
      </c>
      <c r="E591">
        <v>0.1</v>
      </c>
      <c r="F591">
        <v>1.0000000000000001E-5</v>
      </c>
      <c r="G591" t="s">
        <v>16</v>
      </c>
      <c r="H591" t="s">
        <v>15</v>
      </c>
      <c r="I591">
        <v>0.04</v>
      </c>
      <c r="J591">
        <v>1</v>
      </c>
      <c r="K591" t="s">
        <v>21</v>
      </c>
      <c r="L591">
        <v>5.9897</v>
      </c>
      <c r="M591">
        <v>61.816000000000003</v>
      </c>
      <c r="N591">
        <v>5.9887999999999995</v>
      </c>
      <c r="O591">
        <v>61.802</v>
      </c>
    </row>
    <row r="592" spans="2:15" x14ac:dyDescent="0.25">
      <c r="B592" t="s">
        <v>1241</v>
      </c>
      <c r="C592" t="s">
        <v>1190</v>
      </c>
      <c r="D592">
        <v>0.01</v>
      </c>
      <c r="E592">
        <v>0.1</v>
      </c>
      <c r="F592">
        <v>1E-4</v>
      </c>
      <c r="G592" t="s">
        <v>16</v>
      </c>
      <c r="H592" t="s">
        <v>15</v>
      </c>
      <c r="I592">
        <v>0.04</v>
      </c>
      <c r="J592">
        <v>1</v>
      </c>
      <c r="K592" t="s">
        <v>21</v>
      </c>
      <c r="L592">
        <v>57.725999999999999</v>
      </c>
      <c r="M592">
        <v>9.9720999999999993</v>
      </c>
      <c r="N592">
        <v>57.724999999999994</v>
      </c>
      <c r="O592">
        <v>9.9565999999999999</v>
      </c>
    </row>
    <row r="593" spans="2:15" x14ac:dyDescent="0.25">
      <c r="B593" t="s">
        <v>1242</v>
      </c>
      <c r="C593" t="s">
        <v>1190</v>
      </c>
      <c r="D593">
        <v>0.01</v>
      </c>
      <c r="E593">
        <v>0.1</v>
      </c>
      <c r="F593">
        <v>1E-3</v>
      </c>
      <c r="G593" t="s">
        <v>16</v>
      </c>
      <c r="H593" t="s">
        <v>15</v>
      </c>
      <c r="I593">
        <v>0.04</v>
      </c>
      <c r="J593">
        <v>1</v>
      </c>
      <c r="K593" t="s">
        <v>21</v>
      </c>
      <c r="L593">
        <v>577.35</v>
      </c>
      <c r="M593">
        <v>1.0112000000000001</v>
      </c>
      <c r="N593">
        <v>577.35</v>
      </c>
      <c r="O593">
        <v>1.0047999999999999</v>
      </c>
    </row>
    <row r="594" spans="2:15" x14ac:dyDescent="0.25">
      <c r="B594" t="s">
        <v>1243</v>
      </c>
      <c r="C594" t="s">
        <v>1190</v>
      </c>
      <c r="D594">
        <v>0.01</v>
      </c>
      <c r="E594">
        <v>0.1</v>
      </c>
      <c r="F594">
        <v>0.01</v>
      </c>
      <c r="G594" t="s">
        <v>16</v>
      </c>
      <c r="H594" t="s">
        <v>15</v>
      </c>
      <c r="I594">
        <v>0.04</v>
      </c>
      <c r="J594">
        <v>1</v>
      </c>
      <c r="K594" t="s">
        <v>21</v>
      </c>
      <c r="L594">
        <v>5773.6</v>
      </c>
      <c r="M594">
        <v>0.10304000000000001</v>
      </c>
      <c r="N594">
        <v>5773.5</v>
      </c>
      <c r="O594">
        <v>0.10049</v>
      </c>
    </row>
    <row r="595" spans="2:15" x14ac:dyDescent="0.25">
      <c r="B595" t="s">
        <v>1244</v>
      </c>
      <c r="C595" t="s">
        <v>1190</v>
      </c>
      <c r="D595">
        <v>0.01</v>
      </c>
      <c r="E595">
        <v>0.1</v>
      </c>
      <c r="F595">
        <v>1.0000000000000001E-7</v>
      </c>
      <c r="G595" t="s">
        <v>16</v>
      </c>
      <c r="H595" t="s">
        <v>15</v>
      </c>
      <c r="I595">
        <v>1</v>
      </c>
      <c r="J595">
        <v>20</v>
      </c>
      <c r="K595" t="s">
        <v>21</v>
      </c>
      <c r="L595">
        <v>2.8</v>
      </c>
      <c r="M595">
        <v>160</v>
      </c>
      <c r="N595">
        <v>2.4756999999999998</v>
      </c>
      <c r="O595">
        <v>162.55000000000001</v>
      </c>
    </row>
    <row r="596" spans="2:15" x14ac:dyDescent="0.25">
      <c r="B596" t="s">
        <v>1245</v>
      </c>
      <c r="C596" t="s">
        <v>1190</v>
      </c>
      <c r="D596">
        <v>0.01</v>
      </c>
      <c r="E596">
        <v>0.1</v>
      </c>
      <c r="F596">
        <v>9.9999999999999995E-7</v>
      </c>
      <c r="G596" t="s">
        <v>16</v>
      </c>
      <c r="H596" t="s">
        <v>15</v>
      </c>
      <c r="I596">
        <v>1</v>
      </c>
      <c r="J596">
        <v>20</v>
      </c>
      <c r="K596" t="s">
        <v>21</v>
      </c>
      <c r="L596">
        <v>2.8</v>
      </c>
      <c r="M596">
        <v>160</v>
      </c>
      <c r="N596">
        <v>2.5195000000000003</v>
      </c>
      <c r="O596">
        <v>162.20000000000002</v>
      </c>
    </row>
    <row r="597" spans="2:15" x14ac:dyDescent="0.25">
      <c r="B597" t="s">
        <v>1246</v>
      </c>
      <c r="C597" t="s">
        <v>1190</v>
      </c>
      <c r="D597">
        <v>0.01</v>
      </c>
      <c r="E597">
        <v>0.1</v>
      </c>
      <c r="F597">
        <v>1.0000000000000001E-5</v>
      </c>
      <c r="G597" t="s">
        <v>16</v>
      </c>
      <c r="H597" t="s">
        <v>15</v>
      </c>
      <c r="I597">
        <v>1</v>
      </c>
      <c r="J597">
        <v>20</v>
      </c>
      <c r="K597" t="s">
        <v>21</v>
      </c>
      <c r="L597">
        <v>5.6915999999999993</v>
      </c>
      <c r="M597">
        <v>139.1</v>
      </c>
      <c r="N597">
        <v>5.6906999999999996</v>
      </c>
      <c r="O597">
        <v>139.1</v>
      </c>
    </row>
    <row r="598" spans="2:15" x14ac:dyDescent="0.25">
      <c r="B598" t="s">
        <v>1247</v>
      </c>
      <c r="C598" t="s">
        <v>1190</v>
      </c>
      <c r="D598">
        <v>0.01</v>
      </c>
      <c r="E598">
        <v>0.1</v>
      </c>
      <c r="F598">
        <v>1E-4</v>
      </c>
      <c r="G598" t="s">
        <v>16</v>
      </c>
      <c r="H598" t="s">
        <v>15</v>
      </c>
      <c r="I598">
        <v>1</v>
      </c>
      <c r="J598">
        <v>20</v>
      </c>
      <c r="K598" t="s">
        <v>21</v>
      </c>
      <c r="L598">
        <v>57.567999999999998</v>
      </c>
      <c r="M598">
        <v>31.312999999999999</v>
      </c>
      <c r="N598">
        <v>57.567999999999998</v>
      </c>
      <c r="O598">
        <v>31.298999999999999</v>
      </c>
    </row>
    <row r="599" spans="2:15" x14ac:dyDescent="0.25">
      <c r="B599" t="s">
        <v>1248</v>
      </c>
      <c r="C599" t="s">
        <v>1190</v>
      </c>
      <c r="D599">
        <v>0.01</v>
      </c>
      <c r="E599">
        <v>0.1</v>
      </c>
      <c r="F599">
        <v>1E-3</v>
      </c>
      <c r="G599" t="s">
        <v>16</v>
      </c>
      <c r="H599" t="s">
        <v>15</v>
      </c>
      <c r="I599">
        <v>1</v>
      </c>
      <c r="J599">
        <v>20</v>
      </c>
      <c r="K599" t="s">
        <v>21</v>
      </c>
      <c r="L599">
        <v>577.34</v>
      </c>
      <c r="M599">
        <v>3.2195999999999998</v>
      </c>
      <c r="N599">
        <v>577.34</v>
      </c>
      <c r="O599">
        <v>3.2131999999999996</v>
      </c>
    </row>
    <row r="600" spans="2:15" x14ac:dyDescent="0.25">
      <c r="B600" t="s">
        <v>1249</v>
      </c>
      <c r="C600" t="s">
        <v>1190</v>
      </c>
      <c r="D600">
        <v>0.01</v>
      </c>
      <c r="E600">
        <v>0.1</v>
      </c>
      <c r="F600">
        <v>0.01</v>
      </c>
      <c r="G600" t="s">
        <v>16</v>
      </c>
      <c r="H600" t="s">
        <v>15</v>
      </c>
      <c r="I600">
        <v>1</v>
      </c>
      <c r="J600">
        <v>20</v>
      </c>
      <c r="K600" t="s">
        <v>21</v>
      </c>
      <c r="L600">
        <v>5773.6</v>
      </c>
      <c r="M600">
        <v>0.32394999999999996</v>
      </c>
      <c r="N600">
        <v>5773.5</v>
      </c>
      <c r="O600">
        <v>0.32140999999999997</v>
      </c>
    </row>
    <row r="601" spans="2:15" x14ac:dyDescent="0.25">
      <c r="B601" t="s">
        <v>1250</v>
      </c>
      <c r="C601" t="s">
        <v>1190</v>
      </c>
      <c r="D601">
        <v>0.01</v>
      </c>
      <c r="E601">
        <v>0.1</v>
      </c>
      <c r="F601">
        <v>1.0000000000000001E-7</v>
      </c>
      <c r="G601" t="s">
        <v>16</v>
      </c>
      <c r="H601" t="s">
        <v>15</v>
      </c>
      <c r="I601">
        <v>20</v>
      </c>
      <c r="J601">
        <v>50</v>
      </c>
      <c r="K601" t="s">
        <v>21</v>
      </c>
      <c r="L601">
        <v>2.5</v>
      </c>
      <c r="M601">
        <v>350</v>
      </c>
      <c r="N601">
        <v>2.4622999999999999</v>
      </c>
      <c r="O601">
        <v>347.56</v>
      </c>
    </row>
    <row r="602" spans="2:15" x14ac:dyDescent="0.25">
      <c r="B602" t="s">
        <v>1251</v>
      </c>
      <c r="C602" t="s">
        <v>1190</v>
      </c>
      <c r="D602">
        <v>0.01</v>
      </c>
      <c r="E602">
        <v>0.1</v>
      </c>
      <c r="F602">
        <v>9.9999999999999995E-7</v>
      </c>
      <c r="G602" t="s">
        <v>16</v>
      </c>
      <c r="H602" t="s">
        <v>15</v>
      </c>
      <c r="I602">
        <v>20</v>
      </c>
      <c r="J602">
        <v>50</v>
      </c>
      <c r="K602" t="s">
        <v>21</v>
      </c>
      <c r="L602">
        <v>2.5</v>
      </c>
      <c r="M602">
        <v>350</v>
      </c>
      <c r="N602">
        <v>2.4922000000000004</v>
      </c>
      <c r="O602">
        <v>347.31</v>
      </c>
    </row>
    <row r="603" spans="2:15" x14ac:dyDescent="0.25">
      <c r="B603" t="s">
        <v>1252</v>
      </c>
      <c r="C603" t="s">
        <v>1190</v>
      </c>
      <c r="D603">
        <v>0.01</v>
      </c>
      <c r="E603">
        <v>0.1</v>
      </c>
      <c r="F603">
        <v>1.0000000000000001E-5</v>
      </c>
      <c r="G603" t="s">
        <v>16</v>
      </c>
      <c r="H603" t="s">
        <v>15</v>
      </c>
      <c r="I603">
        <v>20</v>
      </c>
      <c r="J603">
        <v>50</v>
      </c>
      <c r="K603" t="s">
        <v>21</v>
      </c>
      <c r="L603">
        <v>5.0202999999999998</v>
      </c>
      <c r="M603">
        <v>326.45999999999998</v>
      </c>
      <c r="N603">
        <v>5.0168999999999997</v>
      </c>
      <c r="O603">
        <v>326.46999999999997</v>
      </c>
    </row>
    <row r="604" spans="2:15" x14ac:dyDescent="0.25">
      <c r="B604" t="s">
        <v>1253</v>
      </c>
      <c r="C604" t="s">
        <v>1190</v>
      </c>
      <c r="D604">
        <v>0.01</v>
      </c>
      <c r="E604">
        <v>0.1</v>
      </c>
      <c r="F604">
        <v>1E-4</v>
      </c>
      <c r="G604" t="s">
        <v>16</v>
      </c>
      <c r="H604" t="s">
        <v>15</v>
      </c>
      <c r="I604">
        <v>20</v>
      </c>
      <c r="J604">
        <v>50</v>
      </c>
      <c r="K604" t="s">
        <v>21</v>
      </c>
      <c r="L604">
        <v>56.857999999999997</v>
      </c>
      <c r="M604">
        <v>118.4</v>
      </c>
      <c r="N604">
        <v>56.855999999999995</v>
      </c>
      <c r="O604">
        <v>118.36000000000001</v>
      </c>
    </row>
    <row r="605" spans="2:15" x14ac:dyDescent="0.25">
      <c r="B605" t="s">
        <v>1254</v>
      </c>
      <c r="C605" t="s">
        <v>1190</v>
      </c>
      <c r="D605">
        <v>0.01</v>
      </c>
      <c r="E605">
        <v>0.1</v>
      </c>
      <c r="F605">
        <v>1E-3</v>
      </c>
      <c r="G605" t="s">
        <v>16</v>
      </c>
      <c r="H605" t="s">
        <v>15</v>
      </c>
      <c r="I605">
        <v>20</v>
      </c>
      <c r="J605">
        <v>50</v>
      </c>
      <c r="K605" t="s">
        <v>21</v>
      </c>
      <c r="L605">
        <v>577.26</v>
      </c>
      <c r="M605">
        <v>12.999000000000001</v>
      </c>
      <c r="N605">
        <v>577.26</v>
      </c>
      <c r="O605">
        <v>12.975999999999999</v>
      </c>
    </row>
    <row r="606" spans="2:15" x14ac:dyDescent="0.25">
      <c r="B606" t="s">
        <v>1255</v>
      </c>
      <c r="C606" t="s">
        <v>1190</v>
      </c>
      <c r="D606">
        <v>0.01</v>
      </c>
      <c r="E606">
        <v>0.1</v>
      </c>
      <c r="F606">
        <v>0.01</v>
      </c>
      <c r="G606" t="s">
        <v>16</v>
      </c>
      <c r="H606" t="s">
        <v>15</v>
      </c>
      <c r="I606">
        <v>20</v>
      </c>
      <c r="J606">
        <v>50</v>
      </c>
      <c r="K606" t="s">
        <v>21</v>
      </c>
      <c r="L606">
        <v>5773.5</v>
      </c>
      <c r="M606">
        <v>1.3082</v>
      </c>
      <c r="N606">
        <v>5773.4000000000005</v>
      </c>
      <c r="O606">
        <v>1.2989999999999999</v>
      </c>
    </row>
    <row r="607" spans="2:15" x14ac:dyDescent="0.25">
      <c r="B607" t="s">
        <v>1256</v>
      </c>
      <c r="C607" t="s">
        <v>1190</v>
      </c>
      <c r="D607">
        <v>0.01</v>
      </c>
      <c r="E607">
        <v>0.1</v>
      </c>
      <c r="F607">
        <v>1.0000000000000001E-7</v>
      </c>
      <c r="G607" t="s">
        <v>16</v>
      </c>
      <c r="H607" t="s">
        <v>15</v>
      </c>
      <c r="I607">
        <v>50</v>
      </c>
      <c r="J607">
        <v>100</v>
      </c>
      <c r="K607" t="s">
        <v>21</v>
      </c>
      <c r="L607">
        <v>3</v>
      </c>
      <c r="M607">
        <v>920</v>
      </c>
      <c r="N607">
        <v>2.4279999999999999</v>
      </c>
      <c r="O607">
        <v>924.96999999999991</v>
      </c>
    </row>
    <row r="608" spans="2:15" x14ac:dyDescent="0.25">
      <c r="B608" t="s">
        <v>1257</v>
      </c>
      <c r="C608" t="s">
        <v>1190</v>
      </c>
      <c r="D608">
        <v>0.01</v>
      </c>
      <c r="E608">
        <v>0.1</v>
      </c>
      <c r="F608">
        <v>9.9999999999999995E-7</v>
      </c>
      <c r="G608" t="s">
        <v>16</v>
      </c>
      <c r="H608" t="s">
        <v>15</v>
      </c>
      <c r="I608">
        <v>50</v>
      </c>
      <c r="J608">
        <v>100</v>
      </c>
      <c r="K608" t="s">
        <v>21</v>
      </c>
      <c r="L608">
        <v>3</v>
      </c>
      <c r="M608">
        <v>920</v>
      </c>
      <c r="N608">
        <v>2.4437000000000002</v>
      </c>
      <c r="O608">
        <v>924.83</v>
      </c>
    </row>
    <row r="609" spans="2:15" x14ac:dyDescent="0.25">
      <c r="B609" t="s">
        <v>1258</v>
      </c>
      <c r="C609" t="s">
        <v>1190</v>
      </c>
      <c r="D609">
        <v>0.01</v>
      </c>
      <c r="E609">
        <v>0.1</v>
      </c>
      <c r="F609">
        <v>1.0000000000000001E-5</v>
      </c>
      <c r="G609" t="s">
        <v>16</v>
      </c>
      <c r="H609" t="s">
        <v>15</v>
      </c>
      <c r="I609">
        <v>50</v>
      </c>
      <c r="J609">
        <v>100</v>
      </c>
      <c r="K609" t="s">
        <v>21</v>
      </c>
      <c r="L609">
        <v>3.9159000000000002</v>
      </c>
      <c r="M609">
        <v>911.89</v>
      </c>
      <c r="N609">
        <v>3.9076000000000004</v>
      </c>
      <c r="O609">
        <v>911.93000000000006</v>
      </c>
    </row>
    <row r="610" spans="2:15" x14ac:dyDescent="0.25">
      <c r="B610" t="s">
        <v>1259</v>
      </c>
      <c r="C610" t="s">
        <v>1190</v>
      </c>
      <c r="D610">
        <v>0.01</v>
      </c>
      <c r="E610">
        <v>0.1</v>
      </c>
      <c r="F610">
        <v>1E-4</v>
      </c>
      <c r="G610" t="s">
        <v>16</v>
      </c>
      <c r="H610" t="s">
        <v>15</v>
      </c>
      <c r="I610">
        <v>50</v>
      </c>
      <c r="J610">
        <v>100</v>
      </c>
      <c r="K610" t="s">
        <v>21</v>
      </c>
      <c r="L610">
        <v>53.110999999999997</v>
      </c>
      <c r="M610">
        <v>580.08000000000004</v>
      </c>
      <c r="N610">
        <v>53.104999999999997</v>
      </c>
      <c r="O610">
        <v>580</v>
      </c>
    </row>
    <row r="611" spans="2:15" x14ac:dyDescent="0.25">
      <c r="B611" t="s">
        <v>1260</v>
      </c>
      <c r="C611" t="s">
        <v>1190</v>
      </c>
      <c r="D611">
        <v>0.01</v>
      </c>
      <c r="E611">
        <v>0.1</v>
      </c>
      <c r="F611">
        <v>1E-3</v>
      </c>
      <c r="G611" t="s">
        <v>16</v>
      </c>
      <c r="H611" t="s">
        <v>15</v>
      </c>
      <c r="I611">
        <v>50</v>
      </c>
      <c r="J611">
        <v>100</v>
      </c>
      <c r="K611" t="s">
        <v>21</v>
      </c>
      <c r="L611">
        <v>576.63</v>
      </c>
      <c r="M611">
        <v>84.903999999999996</v>
      </c>
      <c r="N611">
        <v>576.63</v>
      </c>
      <c r="O611">
        <v>84.816000000000003</v>
      </c>
    </row>
    <row r="612" spans="2:15" x14ac:dyDescent="0.25">
      <c r="B612" t="s">
        <v>1261</v>
      </c>
      <c r="C612" t="s">
        <v>1190</v>
      </c>
      <c r="D612">
        <v>0.01</v>
      </c>
      <c r="E612">
        <v>0.1</v>
      </c>
      <c r="F612">
        <v>0.01</v>
      </c>
      <c r="G612" t="s">
        <v>16</v>
      </c>
      <c r="H612" t="s">
        <v>15</v>
      </c>
      <c r="I612">
        <v>50</v>
      </c>
      <c r="J612">
        <v>100</v>
      </c>
      <c r="K612" t="s">
        <v>21</v>
      </c>
      <c r="L612">
        <v>5773.5</v>
      </c>
      <c r="M612">
        <v>8.5746000000000002</v>
      </c>
      <c r="N612">
        <v>5772.7000000000007</v>
      </c>
      <c r="O612">
        <v>8.5387999999999984</v>
      </c>
    </row>
    <row r="613" spans="2:15" x14ac:dyDescent="0.25">
      <c r="B613" t="s">
        <v>1262</v>
      </c>
      <c r="C613" t="s">
        <v>1190</v>
      </c>
      <c r="D613">
        <v>0.01</v>
      </c>
      <c r="E613">
        <v>0.1</v>
      </c>
      <c r="F613">
        <v>1.0000000000000001E-7</v>
      </c>
      <c r="G613" t="s">
        <v>16</v>
      </c>
      <c r="H613" t="s">
        <v>15</v>
      </c>
      <c r="I613">
        <v>100</v>
      </c>
      <c r="J613">
        <v>300</v>
      </c>
      <c r="K613" t="s">
        <v>21</v>
      </c>
      <c r="L613">
        <v>12</v>
      </c>
      <c r="M613">
        <v>3500</v>
      </c>
      <c r="N613">
        <v>11.632</v>
      </c>
      <c r="O613">
        <v>3465.2</v>
      </c>
    </row>
    <row r="614" spans="2:15" x14ac:dyDescent="0.25">
      <c r="B614" t="s">
        <v>1263</v>
      </c>
      <c r="C614" t="s">
        <v>1190</v>
      </c>
      <c r="D614">
        <v>0.01</v>
      </c>
      <c r="E614">
        <v>0.1</v>
      </c>
      <c r="F614">
        <v>9.9999999999999995E-7</v>
      </c>
      <c r="G614" t="s">
        <v>16</v>
      </c>
      <c r="H614" t="s">
        <v>15</v>
      </c>
      <c r="I614">
        <v>100</v>
      </c>
      <c r="J614">
        <v>300</v>
      </c>
      <c r="K614" t="s">
        <v>21</v>
      </c>
      <c r="L614">
        <v>12</v>
      </c>
      <c r="M614">
        <v>3500</v>
      </c>
      <c r="N614">
        <v>11.633999999999999</v>
      </c>
      <c r="O614">
        <v>3465.2</v>
      </c>
    </row>
    <row r="615" spans="2:15" x14ac:dyDescent="0.25">
      <c r="B615" t="s">
        <v>1264</v>
      </c>
      <c r="C615" t="s">
        <v>1190</v>
      </c>
      <c r="D615">
        <v>0.01</v>
      </c>
      <c r="E615">
        <v>0.1</v>
      </c>
      <c r="F615">
        <v>1.0000000000000001E-5</v>
      </c>
      <c r="G615" t="s">
        <v>16</v>
      </c>
      <c r="H615" t="s">
        <v>15</v>
      </c>
      <c r="I615">
        <v>100</v>
      </c>
      <c r="J615">
        <v>300</v>
      </c>
      <c r="K615" t="s">
        <v>21</v>
      </c>
      <c r="L615">
        <v>12</v>
      </c>
      <c r="M615">
        <v>3500</v>
      </c>
      <c r="N615">
        <v>12.023</v>
      </c>
      <c r="O615">
        <v>3461.8</v>
      </c>
    </row>
    <row r="616" spans="2:15" x14ac:dyDescent="0.25">
      <c r="B616" t="s">
        <v>1265</v>
      </c>
      <c r="C616" t="s">
        <v>1190</v>
      </c>
      <c r="D616">
        <v>0.01</v>
      </c>
      <c r="E616">
        <v>0.1</v>
      </c>
      <c r="F616">
        <v>1E-4</v>
      </c>
      <c r="G616" t="s">
        <v>16</v>
      </c>
      <c r="H616" t="s">
        <v>15</v>
      </c>
      <c r="I616">
        <v>100</v>
      </c>
      <c r="J616">
        <v>300</v>
      </c>
      <c r="K616" t="s">
        <v>21</v>
      </c>
      <c r="L616">
        <v>41.936</v>
      </c>
      <c r="M616">
        <v>3208.6</v>
      </c>
      <c r="N616">
        <v>41.908999999999999</v>
      </c>
      <c r="O616">
        <v>3208.7</v>
      </c>
    </row>
    <row r="617" spans="2:15" x14ac:dyDescent="0.25">
      <c r="B617" t="s">
        <v>1266</v>
      </c>
      <c r="C617" t="s">
        <v>1190</v>
      </c>
      <c r="D617">
        <v>0.01</v>
      </c>
      <c r="E617">
        <v>0.1</v>
      </c>
      <c r="F617">
        <v>1E-3</v>
      </c>
      <c r="G617" t="s">
        <v>16</v>
      </c>
      <c r="H617" t="s">
        <v>15</v>
      </c>
      <c r="I617">
        <v>100</v>
      </c>
      <c r="J617">
        <v>300</v>
      </c>
      <c r="K617" t="s">
        <v>21</v>
      </c>
      <c r="L617">
        <v>568.08000000000004</v>
      </c>
      <c r="M617">
        <v>1113.6999999999998</v>
      </c>
      <c r="N617">
        <v>568.06999999999994</v>
      </c>
      <c r="O617">
        <v>1113.5</v>
      </c>
    </row>
    <row r="618" spans="2:15" x14ac:dyDescent="0.25">
      <c r="B618" t="s">
        <v>1267</v>
      </c>
      <c r="C618" t="s">
        <v>1190</v>
      </c>
      <c r="D618">
        <v>0.01</v>
      </c>
      <c r="E618">
        <v>0.1</v>
      </c>
      <c r="F618">
        <v>0.01</v>
      </c>
      <c r="G618" t="s">
        <v>16</v>
      </c>
      <c r="H618" t="s">
        <v>15</v>
      </c>
      <c r="I618">
        <v>100</v>
      </c>
      <c r="J618">
        <v>300</v>
      </c>
      <c r="K618" t="s">
        <v>21</v>
      </c>
      <c r="L618">
        <v>5772.5</v>
      </c>
      <c r="M618">
        <v>121.36</v>
      </c>
      <c r="N618">
        <v>5762.6</v>
      </c>
      <c r="O618">
        <v>121.25</v>
      </c>
    </row>
    <row r="619" spans="2:15" x14ac:dyDescent="0.25">
      <c r="B619" t="s">
        <v>1268</v>
      </c>
      <c r="C619" t="s">
        <v>1190</v>
      </c>
      <c r="D619">
        <v>0.01</v>
      </c>
      <c r="E619">
        <v>0.1</v>
      </c>
      <c r="F619">
        <v>1.0000000000000001E-7</v>
      </c>
      <c r="G619" t="s">
        <v>16</v>
      </c>
      <c r="H619" t="s">
        <v>15</v>
      </c>
      <c r="I619">
        <v>300</v>
      </c>
      <c r="J619">
        <v>1000</v>
      </c>
      <c r="K619" t="s">
        <v>21</v>
      </c>
      <c r="L619">
        <v>12</v>
      </c>
      <c r="M619">
        <v>12000</v>
      </c>
      <c r="N619">
        <v>11.641</v>
      </c>
      <c r="O619">
        <v>11557</v>
      </c>
    </row>
    <row r="620" spans="2:15" x14ac:dyDescent="0.25">
      <c r="B620" t="s">
        <v>1269</v>
      </c>
      <c r="C620" t="s">
        <v>1190</v>
      </c>
      <c r="D620">
        <v>0.01</v>
      </c>
      <c r="E620">
        <v>0.1</v>
      </c>
      <c r="F620">
        <v>9.9999999999999995E-7</v>
      </c>
      <c r="G620" t="s">
        <v>16</v>
      </c>
      <c r="H620" t="s">
        <v>15</v>
      </c>
      <c r="I620">
        <v>300</v>
      </c>
      <c r="J620">
        <v>1000</v>
      </c>
      <c r="K620" t="s">
        <v>21</v>
      </c>
      <c r="L620">
        <v>12</v>
      </c>
      <c r="M620">
        <v>12000</v>
      </c>
      <c r="N620">
        <v>11.641</v>
      </c>
      <c r="O620">
        <v>11557</v>
      </c>
    </row>
    <row r="621" spans="2:15" x14ac:dyDescent="0.25">
      <c r="B621" t="s">
        <v>1270</v>
      </c>
      <c r="C621" t="s">
        <v>1190</v>
      </c>
      <c r="D621">
        <v>0.01</v>
      </c>
      <c r="E621">
        <v>0.1</v>
      </c>
      <c r="F621">
        <v>1.0000000000000001E-5</v>
      </c>
      <c r="G621" t="s">
        <v>16</v>
      </c>
      <c r="H621" t="s">
        <v>15</v>
      </c>
      <c r="I621">
        <v>300</v>
      </c>
      <c r="J621">
        <v>1000</v>
      </c>
      <c r="K621" t="s">
        <v>21</v>
      </c>
      <c r="L621">
        <v>12</v>
      </c>
      <c r="M621">
        <v>12000</v>
      </c>
      <c r="N621">
        <v>11.767999999999999</v>
      </c>
      <c r="O621">
        <v>11556</v>
      </c>
    </row>
    <row r="622" spans="2:15" x14ac:dyDescent="0.25">
      <c r="B622" t="s">
        <v>1271</v>
      </c>
      <c r="C622" t="s">
        <v>1190</v>
      </c>
      <c r="D622">
        <v>0.01</v>
      </c>
      <c r="E622">
        <v>0.1</v>
      </c>
      <c r="F622">
        <v>1E-4</v>
      </c>
      <c r="G622" t="s">
        <v>16</v>
      </c>
      <c r="H622" t="s">
        <v>15</v>
      </c>
      <c r="I622">
        <v>300</v>
      </c>
      <c r="J622">
        <v>1000</v>
      </c>
      <c r="K622" t="s">
        <v>21</v>
      </c>
      <c r="L622">
        <v>20.585000000000001</v>
      </c>
      <c r="M622">
        <v>11914</v>
      </c>
      <c r="N622">
        <v>25.368000000000002</v>
      </c>
      <c r="O622">
        <v>11434</v>
      </c>
    </row>
    <row r="623" spans="2:15" x14ac:dyDescent="0.25">
      <c r="B623" t="s">
        <v>1272</v>
      </c>
      <c r="C623" t="s">
        <v>1190</v>
      </c>
      <c r="D623">
        <v>0.01</v>
      </c>
      <c r="E623">
        <v>0.1</v>
      </c>
      <c r="F623">
        <v>1E-3</v>
      </c>
      <c r="G623" t="s">
        <v>16</v>
      </c>
      <c r="H623" t="s">
        <v>15</v>
      </c>
      <c r="I623">
        <v>300</v>
      </c>
      <c r="J623">
        <v>1000</v>
      </c>
      <c r="K623" t="s">
        <v>21</v>
      </c>
      <c r="L623">
        <v>512.23</v>
      </c>
      <c r="M623">
        <v>7901.3</v>
      </c>
      <c r="N623">
        <v>512.18999999999994</v>
      </c>
      <c r="O623">
        <v>7901.3</v>
      </c>
    </row>
    <row r="624" spans="2:15" x14ac:dyDescent="0.25">
      <c r="B624" t="s">
        <v>1273</v>
      </c>
      <c r="C624" t="s">
        <v>1190</v>
      </c>
      <c r="D624">
        <v>0.01</v>
      </c>
      <c r="E624">
        <v>0.1</v>
      </c>
      <c r="F624">
        <v>0.01</v>
      </c>
      <c r="G624" t="s">
        <v>16</v>
      </c>
      <c r="H624" t="s">
        <v>15</v>
      </c>
      <c r="I624">
        <v>300</v>
      </c>
      <c r="J624">
        <v>1000</v>
      </c>
      <c r="K624" t="s">
        <v>21</v>
      </c>
      <c r="L624">
        <v>5762.1</v>
      </c>
      <c r="M624">
        <v>1282.8</v>
      </c>
      <c r="N624">
        <v>5695.9000000000005</v>
      </c>
      <c r="O624">
        <v>1282.5</v>
      </c>
    </row>
    <row r="625" spans="2:15" x14ac:dyDescent="0.25">
      <c r="B625" t="s">
        <v>1274</v>
      </c>
      <c r="C625" t="s">
        <v>1190</v>
      </c>
      <c r="D625">
        <v>0.1</v>
      </c>
      <c r="E625">
        <v>1</v>
      </c>
      <c r="F625">
        <v>9.9999999999999995E-7</v>
      </c>
      <c r="G625" t="s">
        <v>16</v>
      </c>
      <c r="H625" t="s">
        <v>15</v>
      </c>
      <c r="I625">
        <v>1E-3</v>
      </c>
      <c r="J625">
        <v>0.04</v>
      </c>
      <c r="K625" t="s">
        <v>21</v>
      </c>
      <c r="L625">
        <v>47</v>
      </c>
      <c r="M625">
        <v>82</v>
      </c>
      <c r="N625">
        <v>81.757999999999996</v>
      </c>
      <c r="O625">
        <v>81.757999999999996</v>
      </c>
    </row>
    <row r="626" spans="2:15" x14ac:dyDescent="0.25">
      <c r="B626" t="s">
        <v>1275</v>
      </c>
      <c r="C626" t="s">
        <v>1190</v>
      </c>
      <c r="D626">
        <v>0.1</v>
      </c>
      <c r="E626">
        <v>1</v>
      </c>
      <c r="F626">
        <v>1.0000000000000001E-5</v>
      </c>
      <c r="G626" t="s">
        <v>16</v>
      </c>
      <c r="H626" t="s">
        <v>15</v>
      </c>
      <c r="I626">
        <v>1E-3</v>
      </c>
      <c r="J626">
        <v>0.04</v>
      </c>
      <c r="K626" t="s">
        <v>21</v>
      </c>
      <c r="L626">
        <v>47</v>
      </c>
      <c r="M626">
        <v>82</v>
      </c>
      <c r="N626">
        <v>81.564999999999998</v>
      </c>
      <c r="O626">
        <v>81.564999999999998</v>
      </c>
    </row>
    <row r="627" spans="2:15" x14ac:dyDescent="0.25">
      <c r="B627" t="s">
        <v>1276</v>
      </c>
      <c r="C627" t="s">
        <v>1190</v>
      </c>
      <c r="D627">
        <v>0.1</v>
      </c>
      <c r="E627">
        <v>1</v>
      </c>
      <c r="F627">
        <v>1E-4</v>
      </c>
      <c r="G627" t="s">
        <v>16</v>
      </c>
      <c r="H627" t="s">
        <v>15</v>
      </c>
      <c r="I627">
        <v>1E-3</v>
      </c>
      <c r="J627">
        <v>0.04</v>
      </c>
      <c r="K627" t="s">
        <v>21</v>
      </c>
      <c r="L627">
        <v>72.50500000000001</v>
      </c>
      <c r="M627">
        <v>67.852999999999994</v>
      </c>
      <c r="N627">
        <v>67.846999999999994</v>
      </c>
      <c r="O627">
        <v>67.846999999999994</v>
      </c>
    </row>
    <row r="628" spans="2:15" x14ac:dyDescent="0.25">
      <c r="B628" t="s">
        <v>1277</v>
      </c>
      <c r="C628" t="s">
        <v>1190</v>
      </c>
      <c r="D628">
        <v>0.1</v>
      </c>
      <c r="E628">
        <v>1</v>
      </c>
      <c r="F628">
        <v>1E-3</v>
      </c>
      <c r="G628" t="s">
        <v>16</v>
      </c>
      <c r="H628" t="s">
        <v>15</v>
      </c>
      <c r="I628">
        <v>1E-3</v>
      </c>
      <c r="J628">
        <v>0.04</v>
      </c>
      <c r="K628" t="s">
        <v>21</v>
      </c>
      <c r="L628">
        <v>578.64</v>
      </c>
      <c r="M628">
        <v>12.731999999999999</v>
      </c>
      <c r="N628">
        <v>12.722</v>
      </c>
      <c r="O628">
        <v>12.722</v>
      </c>
    </row>
    <row r="629" spans="2:15" x14ac:dyDescent="0.25">
      <c r="B629" t="s">
        <v>1278</v>
      </c>
      <c r="C629" t="s">
        <v>1190</v>
      </c>
      <c r="D629">
        <v>0.1</v>
      </c>
      <c r="E629">
        <v>1</v>
      </c>
      <c r="F629">
        <v>0.01</v>
      </c>
      <c r="G629" t="s">
        <v>16</v>
      </c>
      <c r="H629" t="s">
        <v>15</v>
      </c>
      <c r="I629">
        <v>1E-3</v>
      </c>
      <c r="J629">
        <v>0.04</v>
      </c>
      <c r="K629" t="s">
        <v>21</v>
      </c>
      <c r="L629">
        <v>5773.7000000000007</v>
      </c>
      <c r="M629">
        <v>1.2942</v>
      </c>
      <c r="N629">
        <v>1.2903</v>
      </c>
      <c r="O629">
        <v>1.2903</v>
      </c>
    </row>
    <row r="630" spans="2:15" x14ac:dyDescent="0.25">
      <c r="B630" t="s">
        <v>1279</v>
      </c>
      <c r="C630" t="s">
        <v>1190</v>
      </c>
      <c r="D630">
        <v>0.1</v>
      </c>
      <c r="E630">
        <v>1</v>
      </c>
      <c r="F630">
        <v>0.1</v>
      </c>
      <c r="G630" t="s">
        <v>16</v>
      </c>
      <c r="H630" t="s">
        <v>15</v>
      </c>
      <c r="I630">
        <v>1E-3</v>
      </c>
      <c r="J630">
        <v>0.04</v>
      </c>
      <c r="K630" t="s">
        <v>21</v>
      </c>
      <c r="L630">
        <v>57736</v>
      </c>
      <c r="M630">
        <v>0.13062000000000001</v>
      </c>
      <c r="N630">
        <v>0.12905</v>
      </c>
      <c r="O630">
        <v>0.12905</v>
      </c>
    </row>
    <row r="631" spans="2:15" x14ac:dyDescent="0.25">
      <c r="B631" t="s">
        <v>1280</v>
      </c>
      <c r="C631" t="s">
        <v>1190</v>
      </c>
      <c r="D631">
        <v>0.1</v>
      </c>
      <c r="E631">
        <v>1</v>
      </c>
      <c r="F631">
        <v>9.9999999999999995E-7</v>
      </c>
      <c r="G631" t="s">
        <v>16</v>
      </c>
      <c r="H631" t="s">
        <v>15</v>
      </c>
      <c r="I631">
        <v>0.04</v>
      </c>
      <c r="J631">
        <v>1</v>
      </c>
      <c r="K631" t="s">
        <v>21</v>
      </c>
      <c r="L631">
        <v>24</v>
      </c>
      <c r="M631">
        <v>82</v>
      </c>
      <c r="N631">
        <v>23.097999999999999</v>
      </c>
      <c r="O631">
        <v>81.924999999999997</v>
      </c>
    </row>
    <row r="632" spans="2:15" x14ac:dyDescent="0.25">
      <c r="B632" t="s">
        <v>1281</v>
      </c>
      <c r="C632" t="s">
        <v>1190</v>
      </c>
      <c r="D632">
        <v>0.1</v>
      </c>
      <c r="E632">
        <v>1</v>
      </c>
      <c r="F632">
        <v>1.0000000000000001E-5</v>
      </c>
      <c r="G632" t="s">
        <v>16</v>
      </c>
      <c r="H632" t="s">
        <v>15</v>
      </c>
      <c r="I632">
        <v>0.04</v>
      </c>
      <c r="J632">
        <v>1</v>
      </c>
      <c r="K632" t="s">
        <v>21</v>
      </c>
      <c r="L632">
        <v>24</v>
      </c>
      <c r="M632">
        <v>82</v>
      </c>
      <c r="N632">
        <v>23.663</v>
      </c>
      <c r="O632">
        <v>81.518000000000001</v>
      </c>
    </row>
    <row r="633" spans="2:15" x14ac:dyDescent="0.25">
      <c r="B633" t="s">
        <v>1282</v>
      </c>
      <c r="C633" t="s">
        <v>1190</v>
      </c>
      <c r="D633">
        <v>0.1</v>
      </c>
      <c r="E633">
        <v>1</v>
      </c>
      <c r="F633">
        <v>1E-4</v>
      </c>
      <c r="G633" t="s">
        <v>16</v>
      </c>
      <c r="H633" t="s">
        <v>15</v>
      </c>
      <c r="I633">
        <v>0.04</v>
      </c>
      <c r="J633">
        <v>1</v>
      </c>
      <c r="K633" t="s">
        <v>21</v>
      </c>
      <c r="L633">
        <v>59.657999999999994</v>
      </c>
      <c r="M633">
        <v>60.204999999999998</v>
      </c>
      <c r="N633">
        <v>59.646999999999998</v>
      </c>
      <c r="O633">
        <v>60.198999999999998</v>
      </c>
    </row>
    <row r="634" spans="2:15" x14ac:dyDescent="0.25">
      <c r="B634" t="s">
        <v>1283</v>
      </c>
      <c r="C634" t="s">
        <v>1190</v>
      </c>
      <c r="D634">
        <v>0.1</v>
      </c>
      <c r="E634">
        <v>1</v>
      </c>
      <c r="F634">
        <v>1E-3</v>
      </c>
      <c r="G634" t="s">
        <v>16</v>
      </c>
      <c r="H634" t="s">
        <v>15</v>
      </c>
      <c r="I634">
        <v>0.04</v>
      </c>
      <c r="J634">
        <v>1</v>
      </c>
      <c r="K634" t="s">
        <v>21</v>
      </c>
      <c r="L634">
        <v>577.25</v>
      </c>
      <c r="M634">
        <v>9.5952999999999999</v>
      </c>
      <c r="N634">
        <v>577.24</v>
      </c>
      <c r="O634">
        <v>9.5856999999999992</v>
      </c>
    </row>
    <row r="635" spans="2:15" x14ac:dyDescent="0.25">
      <c r="B635" t="s">
        <v>1284</v>
      </c>
      <c r="C635" t="s">
        <v>1190</v>
      </c>
      <c r="D635">
        <v>0.1</v>
      </c>
      <c r="E635">
        <v>1</v>
      </c>
      <c r="F635">
        <v>0.01</v>
      </c>
      <c r="G635" t="s">
        <v>16</v>
      </c>
      <c r="H635" t="s">
        <v>15</v>
      </c>
      <c r="I635">
        <v>0.04</v>
      </c>
      <c r="J635">
        <v>1</v>
      </c>
      <c r="K635" t="s">
        <v>21</v>
      </c>
      <c r="L635">
        <v>5773.5</v>
      </c>
      <c r="M635">
        <v>0.97099000000000002</v>
      </c>
      <c r="N635">
        <v>5773.5</v>
      </c>
      <c r="O635">
        <v>0.96704999999999997</v>
      </c>
    </row>
    <row r="636" spans="2:15" x14ac:dyDescent="0.25">
      <c r="B636" t="s">
        <v>1285</v>
      </c>
      <c r="C636" t="s">
        <v>1190</v>
      </c>
      <c r="D636">
        <v>0.1</v>
      </c>
      <c r="E636">
        <v>1</v>
      </c>
      <c r="F636">
        <v>0.1</v>
      </c>
      <c r="G636" t="s">
        <v>16</v>
      </c>
      <c r="H636" t="s">
        <v>15</v>
      </c>
      <c r="I636">
        <v>0.04</v>
      </c>
      <c r="J636">
        <v>1</v>
      </c>
      <c r="K636" t="s">
        <v>21</v>
      </c>
      <c r="L636">
        <v>57736</v>
      </c>
      <c r="M636">
        <v>9.8288E-2</v>
      </c>
      <c r="N636">
        <v>57735</v>
      </c>
      <c r="O636">
        <v>9.6713999999999994E-2</v>
      </c>
    </row>
    <row r="637" spans="2:15" x14ac:dyDescent="0.25">
      <c r="B637" t="s">
        <v>1286</v>
      </c>
      <c r="C637" t="s">
        <v>1190</v>
      </c>
      <c r="D637">
        <v>0.1</v>
      </c>
      <c r="E637">
        <v>1</v>
      </c>
      <c r="F637">
        <v>9.9999999999999995E-7</v>
      </c>
      <c r="G637" t="s">
        <v>16</v>
      </c>
      <c r="H637" t="s">
        <v>15</v>
      </c>
      <c r="I637">
        <v>1</v>
      </c>
      <c r="J637">
        <v>20</v>
      </c>
      <c r="K637" t="s">
        <v>21</v>
      </c>
      <c r="L637">
        <v>26</v>
      </c>
      <c r="M637">
        <v>160</v>
      </c>
      <c r="N637">
        <v>23.16</v>
      </c>
      <c r="O637">
        <v>162.30000000000001</v>
      </c>
    </row>
    <row r="638" spans="2:15" x14ac:dyDescent="0.25">
      <c r="B638" t="s">
        <v>1287</v>
      </c>
      <c r="C638" t="s">
        <v>1190</v>
      </c>
      <c r="D638">
        <v>0.1</v>
      </c>
      <c r="E638">
        <v>1</v>
      </c>
      <c r="F638">
        <v>1.0000000000000001E-5</v>
      </c>
      <c r="G638" t="s">
        <v>16</v>
      </c>
      <c r="H638" t="s">
        <v>15</v>
      </c>
      <c r="I638">
        <v>1</v>
      </c>
      <c r="J638">
        <v>20</v>
      </c>
      <c r="K638" t="s">
        <v>21</v>
      </c>
      <c r="L638">
        <v>26</v>
      </c>
      <c r="M638">
        <v>160</v>
      </c>
      <c r="N638">
        <v>23.609000000000002</v>
      </c>
      <c r="O638">
        <v>161.94</v>
      </c>
    </row>
    <row r="639" spans="2:15" x14ac:dyDescent="0.25">
      <c r="B639" t="s">
        <v>1288</v>
      </c>
      <c r="C639" t="s">
        <v>1190</v>
      </c>
      <c r="D639">
        <v>0.1</v>
      </c>
      <c r="E639">
        <v>1</v>
      </c>
      <c r="F639">
        <v>1E-4</v>
      </c>
      <c r="G639" t="s">
        <v>16</v>
      </c>
      <c r="H639" t="s">
        <v>15</v>
      </c>
      <c r="I639">
        <v>1</v>
      </c>
      <c r="J639">
        <v>20</v>
      </c>
      <c r="K639" t="s">
        <v>21</v>
      </c>
      <c r="L639">
        <v>56.099999999999994</v>
      </c>
      <c r="M639">
        <v>138.16999999999999</v>
      </c>
      <c r="N639">
        <v>56.076000000000001</v>
      </c>
      <c r="O639">
        <v>138.16</v>
      </c>
    </row>
    <row r="640" spans="2:15" x14ac:dyDescent="0.25">
      <c r="B640" t="s">
        <v>1289</v>
      </c>
      <c r="C640" t="s">
        <v>1190</v>
      </c>
      <c r="D640">
        <v>0.1</v>
      </c>
      <c r="E640">
        <v>1</v>
      </c>
      <c r="F640">
        <v>1E-3</v>
      </c>
      <c r="G640" t="s">
        <v>16</v>
      </c>
      <c r="H640" t="s">
        <v>15</v>
      </c>
      <c r="I640">
        <v>1</v>
      </c>
      <c r="J640">
        <v>20</v>
      </c>
      <c r="K640" t="s">
        <v>21</v>
      </c>
      <c r="L640">
        <v>575.63</v>
      </c>
      <c r="M640">
        <v>30.826000000000001</v>
      </c>
      <c r="N640">
        <v>575.62</v>
      </c>
      <c r="O640">
        <v>30.792999999999999</v>
      </c>
    </row>
    <row r="641" spans="2:15" x14ac:dyDescent="0.25">
      <c r="B641" t="s">
        <v>1290</v>
      </c>
      <c r="C641" t="s">
        <v>1190</v>
      </c>
      <c r="D641">
        <v>0.1</v>
      </c>
      <c r="E641">
        <v>1</v>
      </c>
      <c r="F641">
        <v>0.01</v>
      </c>
      <c r="G641" t="s">
        <v>16</v>
      </c>
      <c r="H641" t="s">
        <v>15</v>
      </c>
      <c r="I641">
        <v>1</v>
      </c>
      <c r="J641">
        <v>20</v>
      </c>
      <c r="K641" t="s">
        <v>21</v>
      </c>
      <c r="L641">
        <v>5773.4000000000005</v>
      </c>
      <c r="M641">
        <v>3.1739000000000002</v>
      </c>
      <c r="N641">
        <v>5773.4000000000005</v>
      </c>
      <c r="O641">
        <v>3.1595</v>
      </c>
    </row>
    <row r="642" spans="2:15" x14ac:dyDescent="0.25">
      <c r="B642" t="s">
        <v>1291</v>
      </c>
      <c r="C642" t="s">
        <v>1190</v>
      </c>
      <c r="D642">
        <v>0.1</v>
      </c>
      <c r="E642">
        <v>1</v>
      </c>
      <c r="F642">
        <v>0.1</v>
      </c>
      <c r="G642" t="s">
        <v>16</v>
      </c>
      <c r="H642" t="s">
        <v>15</v>
      </c>
      <c r="I642">
        <v>1</v>
      </c>
      <c r="J642">
        <v>20</v>
      </c>
      <c r="K642" t="s">
        <v>21</v>
      </c>
      <c r="L642">
        <v>57736</v>
      </c>
      <c r="M642">
        <v>0.32181999999999999</v>
      </c>
      <c r="N642">
        <v>57735</v>
      </c>
      <c r="O642">
        <v>0.31602999999999998</v>
      </c>
    </row>
    <row r="643" spans="2:15" x14ac:dyDescent="0.25">
      <c r="B643" t="s">
        <v>1292</v>
      </c>
      <c r="C643" t="s">
        <v>1190</v>
      </c>
      <c r="D643">
        <v>0.1</v>
      </c>
      <c r="E643">
        <v>1</v>
      </c>
      <c r="F643">
        <v>9.9999999999999995E-7</v>
      </c>
      <c r="G643" t="s">
        <v>16</v>
      </c>
      <c r="H643" t="s">
        <v>15</v>
      </c>
      <c r="I643">
        <v>20</v>
      </c>
      <c r="J643">
        <v>50</v>
      </c>
      <c r="K643" t="s">
        <v>21</v>
      </c>
      <c r="L643">
        <v>24</v>
      </c>
      <c r="M643">
        <v>350</v>
      </c>
      <c r="N643">
        <v>23.231999999999999</v>
      </c>
      <c r="O643">
        <v>346.82</v>
      </c>
    </row>
    <row r="644" spans="2:15" x14ac:dyDescent="0.25">
      <c r="B644" t="s">
        <v>1293</v>
      </c>
      <c r="C644" t="s">
        <v>1190</v>
      </c>
      <c r="D644">
        <v>0.1</v>
      </c>
      <c r="E644">
        <v>1</v>
      </c>
      <c r="F644">
        <v>1.0000000000000001E-5</v>
      </c>
      <c r="G644" t="s">
        <v>16</v>
      </c>
      <c r="H644" t="s">
        <v>15</v>
      </c>
      <c r="I644">
        <v>20</v>
      </c>
      <c r="J644">
        <v>50</v>
      </c>
      <c r="K644" t="s">
        <v>21</v>
      </c>
      <c r="L644">
        <v>24</v>
      </c>
      <c r="M644">
        <v>350</v>
      </c>
      <c r="N644">
        <v>23.540000000000003</v>
      </c>
      <c r="O644">
        <v>346.56</v>
      </c>
    </row>
    <row r="645" spans="2:15" x14ac:dyDescent="0.25">
      <c r="B645" t="s">
        <v>1294</v>
      </c>
      <c r="C645" t="s">
        <v>1190</v>
      </c>
      <c r="D645">
        <v>0.1</v>
      </c>
      <c r="E645">
        <v>1</v>
      </c>
      <c r="F645">
        <v>1E-4</v>
      </c>
      <c r="G645" t="s">
        <v>16</v>
      </c>
      <c r="H645" t="s">
        <v>15</v>
      </c>
      <c r="I645">
        <v>20</v>
      </c>
      <c r="J645">
        <v>50</v>
      </c>
      <c r="K645" t="s">
        <v>21</v>
      </c>
      <c r="L645">
        <v>49.33</v>
      </c>
      <c r="M645">
        <v>325.25</v>
      </c>
      <c r="N645">
        <v>49.248999999999995</v>
      </c>
      <c r="O645">
        <v>325.27999999999997</v>
      </c>
    </row>
    <row r="646" spans="2:15" x14ac:dyDescent="0.25">
      <c r="B646" t="s">
        <v>1295</v>
      </c>
      <c r="C646" t="s">
        <v>1190</v>
      </c>
      <c r="D646">
        <v>0.1</v>
      </c>
      <c r="E646">
        <v>1</v>
      </c>
      <c r="F646">
        <v>1E-3</v>
      </c>
      <c r="G646" t="s">
        <v>16</v>
      </c>
      <c r="H646" t="s">
        <v>15</v>
      </c>
      <c r="I646">
        <v>20</v>
      </c>
      <c r="J646">
        <v>50</v>
      </c>
      <c r="K646" t="s">
        <v>21</v>
      </c>
      <c r="L646">
        <v>568.56999999999994</v>
      </c>
      <c r="M646">
        <v>117.31</v>
      </c>
      <c r="N646">
        <v>568.53</v>
      </c>
      <c r="O646">
        <v>117.24</v>
      </c>
    </row>
    <row r="647" spans="2:15" x14ac:dyDescent="0.25">
      <c r="B647" t="s">
        <v>1296</v>
      </c>
      <c r="C647" t="s">
        <v>1190</v>
      </c>
      <c r="D647">
        <v>0.1</v>
      </c>
      <c r="E647">
        <v>1</v>
      </c>
      <c r="F647">
        <v>0.01</v>
      </c>
      <c r="G647" t="s">
        <v>16</v>
      </c>
      <c r="H647" t="s">
        <v>15</v>
      </c>
      <c r="I647">
        <v>20</v>
      </c>
      <c r="J647">
        <v>50</v>
      </c>
      <c r="K647" t="s">
        <v>21</v>
      </c>
      <c r="L647">
        <v>5772.6</v>
      </c>
      <c r="M647">
        <v>12.875</v>
      </c>
      <c r="N647">
        <v>5772.6</v>
      </c>
      <c r="O647">
        <v>12.840999999999999</v>
      </c>
    </row>
    <row r="648" spans="2:15" x14ac:dyDescent="0.25">
      <c r="B648" t="s">
        <v>1297</v>
      </c>
      <c r="C648" t="s">
        <v>1190</v>
      </c>
      <c r="D648">
        <v>0.1</v>
      </c>
      <c r="E648">
        <v>1</v>
      </c>
      <c r="F648">
        <v>0.1</v>
      </c>
      <c r="G648" t="s">
        <v>16</v>
      </c>
      <c r="H648" t="s">
        <v>15</v>
      </c>
      <c r="I648">
        <v>20</v>
      </c>
      <c r="J648">
        <v>50</v>
      </c>
      <c r="K648" t="s">
        <v>21</v>
      </c>
      <c r="L648">
        <v>57735</v>
      </c>
      <c r="M648">
        <v>1.2991999999999999</v>
      </c>
      <c r="N648">
        <v>57734</v>
      </c>
      <c r="O648">
        <v>1.2854000000000001</v>
      </c>
    </row>
    <row r="649" spans="2:15" x14ac:dyDescent="0.25">
      <c r="B649" t="s">
        <v>1298</v>
      </c>
      <c r="C649" t="s">
        <v>1190</v>
      </c>
      <c r="D649">
        <v>0.1</v>
      </c>
      <c r="E649">
        <v>1</v>
      </c>
      <c r="F649">
        <v>9.9999999999999995E-7</v>
      </c>
      <c r="G649" t="s">
        <v>16</v>
      </c>
      <c r="H649" t="s">
        <v>15</v>
      </c>
      <c r="I649">
        <v>50</v>
      </c>
      <c r="J649">
        <v>100</v>
      </c>
      <c r="K649" t="s">
        <v>21</v>
      </c>
      <c r="L649">
        <v>28</v>
      </c>
      <c r="M649">
        <v>920</v>
      </c>
      <c r="N649">
        <v>23.291</v>
      </c>
      <c r="O649">
        <v>923.8</v>
      </c>
    </row>
    <row r="650" spans="2:15" x14ac:dyDescent="0.25">
      <c r="B650" t="s">
        <v>1299</v>
      </c>
      <c r="C650" t="s">
        <v>1190</v>
      </c>
      <c r="D650">
        <v>0.1</v>
      </c>
      <c r="E650">
        <v>1</v>
      </c>
      <c r="F650">
        <v>1.0000000000000001E-5</v>
      </c>
      <c r="G650" t="s">
        <v>16</v>
      </c>
      <c r="H650" t="s">
        <v>15</v>
      </c>
      <c r="I650">
        <v>50</v>
      </c>
      <c r="J650">
        <v>100</v>
      </c>
      <c r="K650" t="s">
        <v>21</v>
      </c>
      <c r="L650">
        <v>28</v>
      </c>
      <c r="M650">
        <v>920</v>
      </c>
      <c r="N650">
        <v>23.448</v>
      </c>
      <c r="O650">
        <v>923.66</v>
      </c>
    </row>
    <row r="651" spans="2:15" x14ac:dyDescent="0.25">
      <c r="B651" t="s">
        <v>1300</v>
      </c>
      <c r="C651" t="s">
        <v>1190</v>
      </c>
      <c r="D651">
        <v>0.1</v>
      </c>
      <c r="E651">
        <v>1</v>
      </c>
      <c r="F651">
        <v>1E-4</v>
      </c>
      <c r="G651" t="s">
        <v>16</v>
      </c>
      <c r="H651" t="s">
        <v>15</v>
      </c>
      <c r="I651">
        <v>50</v>
      </c>
      <c r="J651">
        <v>100</v>
      </c>
      <c r="K651" t="s">
        <v>21</v>
      </c>
      <c r="L651">
        <v>38.363999999999997</v>
      </c>
      <c r="M651">
        <v>910.53</v>
      </c>
      <c r="N651">
        <v>38.219000000000001</v>
      </c>
      <c r="O651">
        <v>910.63</v>
      </c>
    </row>
    <row r="652" spans="2:15" x14ac:dyDescent="0.25">
      <c r="B652" t="s">
        <v>1301</v>
      </c>
      <c r="C652" t="s">
        <v>1190</v>
      </c>
      <c r="D652">
        <v>0.1</v>
      </c>
      <c r="E652">
        <v>1</v>
      </c>
      <c r="F652">
        <v>1E-3</v>
      </c>
      <c r="G652" t="s">
        <v>16</v>
      </c>
      <c r="H652" t="s">
        <v>15</v>
      </c>
      <c r="I652">
        <v>50</v>
      </c>
      <c r="J652">
        <v>100</v>
      </c>
      <c r="K652" t="s">
        <v>21</v>
      </c>
      <c r="L652">
        <v>531.13</v>
      </c>
      <c r="M652">
        <v>578.22</v>
      </c>
      <c r="N652">
        <v>531.01</v>
      </c>
      <c r="O652">
        <v>578.19000000000005</v>
      </c>
    </row>
    <row r="653" spans="2:15" x14ac:dyDescent="0.25">
      <c r="B653" t="s">
        <v>1302</v>
      </c>
      <c r="C653" t="s">
        <v>1190</v>
      </c>
      <c r="D653">
        <v>0.1</v>
      </c>
      <c r="E653">
        <v>1</v>
      </c>
      <c r="F653">
        <v>0.01</v>
      </c>
      <c r="G653" t="s">
        <v>16</v>
      </c>
      <c r="H653" t="s">
        <v>15</v>
      </c>
      <c r="I653">
        <v>50</v>
      </c>
      <c r="J653">
        <v>100</v>
      </c>
      <c r="K653" t="s">
        <v>21</v>
      </c>
      <c r="L653">
        <v>5766.3</v>
      </c>
      <c r="M653">
        <v>84.519000000000005</v>
      </c>
      <c r="N653">
        <v>5766.3</v>
      </c>
      <c r="O653">
        <v>84.451999999999998</v>
      </c>
    </row>
    <row r="654" spans="2:15" x14ac:dyDescent="0.25">
      <c r="B654" t="s">
        <v>1303</v>
      </c>
      <c r="C654" t="s">
        <v>1190</v>
      </c>
      <c r="D654">
        <v>0.1</v>
      </c>
      <c r="E654">
        <v>1</v>
      </c>
      <c r="F654">
        <v>0.1</v>
      </c>
      <c r="G654" t="s">
        <v>16</v>
      </c>
      <c r="H654" t="s">
        <v>15</v>
      </c>
      <c r="I654">
        <v>50</v>
      </c>
      <c r="J654">
        <v>100</v>
      </c>
      <c r="K654" t="s">
        <v>21</v>
      </c>
      <c r="L654">
        <v>57735</v>
      </c>
      <c r="M654">
        <v>8.5295000000000005</v>
      </c>
      <c r="N654">
        <v>57727</v>
      </c>
      <c r="O654">
        <v>8.5018999999999991</v>
      </c>
    </row>
    <row r="655" spans="2:15" x14ac:dyDescent="0.25">
      <c r="B655" t="s">
        <v>1304</v>
      </c>
      <c r="C655" t="s">
        <v>1190</v>
      </c>
      <c r="D655">
        <v>0.1</v>
      </c>
      <c r="E655">
        <v>1</v>
      </c>
      <c r="F655">
        <v>9.9999999999999995E-7</v>
      </c>
      <c r="G655" t="s">
        <v>16</v>
      </c>
      <c r="H655" t="s">
        <v>15</v>
      </c>
      <c r="I655">
        <v>100</v>
      </c>
      <c r="J655">
        <v>300</v>
      </c>
      <c r="K655" t="s">
        <v>21</v>
      </c>
      <c r="L655">
        <v>120</v>
      </c>
      <c r="M655">
        <v>3500</v>
      </c>
      <c r="N655">
        <v>115.61</v>
      </c>
      <c r="O655">
        <v>3464.2</v>
      </c>
    </row>
    <row r="656" spans="2:15" x14ac:dyDescent="0.25">
      <c r="B656" t="s">
        <v>1305</v>
      </c>
      <c r="C656" t="s">
        <v>1190</v>
      </c>
      <c r="D656">
        <v>0.1</v>
      </c>
      <c r="E656">
        <v>1</v>
      </c>
      <c r="F656">
        <v>1.0000000000000001E-5</v>
      </c>
      <c r="G656" t="s">
        <v>16</v>
      </c>
      <c r="H656" t="s">
        <v>15</v>
      </c>
      <c r="I656">
        <v>100</v>
      </c>
      <c r="J656">
        <v>300</v>
      </c>
      <c r="K656" t="s">
        <v>21</v>
      </c>
      <c r="L656">
        <v>120</v>
      </c>
      <c r="M656">
        <v>3500</v>
      </c>
      <c r="N656">
        <v>115.68</v>
      </c>
      <c r="O656">
        <v>3464.1</v>
      </c>
    </row>
    <row r="657" spans="2:15" x14ac:dyDescent="0.25">
      <c r="B657" t="s">
        <v>1306</v>
      </c>
      <c r="C657" t="s">
        <v>1190</v>
      </c>
      <c r="D657">
        <v>0.1</v>
      </c>
      <c r="E657">
        <v>1</v>
      </c>
      <c r="F657">
        <v>1E-4</v>
      </c>
      <c r="G657" t="s">
        <v>16</v>
      </c>
      <c r="H657" t="s">
        <v>15</v>
      </c>
      <c r="I657">
        <v>100</v>
      </c>
      <c r="J657">
        <v>300</v>
      </c>
      <c r="K657" t="s">
        <v>21</v>
      </c>
      <c r="L657">
        <v>120</v>
      </c>
      <c r="M657">
        <v>3500</v>
      </c>
      <c r="N657">
        <v>119.56</v>
      </c>
      <c r="O657">
        <v>3460.7</v>
      </c>
    </row>
    <row r="658" spans="2:15" x14ac:dyDescent="0.25">
      <c r="B658" t="s">
        <v>1307</v>
      </c>
      <c r="C658" t="s">
        <v>1190</v>
      </c>
      <c r="D658">
        <v>0.1</v>
      </c>
      <c r="E658">
        <v>1</v>
      </c>
      <c r="F658">
        <v>1E-3</v>
      </c>
      <c r="G658" t="s">
        <v>16</v>
      </c>
      <c r="H658" t="s">
        <v>15</v>
      </c>
      <c r="I658">
        <v>100</v>
      </c>
      <c r="J658">
        <v>300</v>
      </c>
      <c r="K658" t="s">
        <v>21</v>
      </c>
      <c r="L658">
        <v>419.06</v>
      </c>
      <c r="M658">
        <v>3207.1</v>
      </c>
      <c r="N658">
        <v>418.74</v>
      </c>
      <c r="O658">
        <v>3207.3</v>
      </c>
    </row>
    <row r="659" spans="2:15" x14ac:dyDescent="0.25">
      <c r="B659" t="s">
        <v>1308</v>
      </c>
      <c r="C659" t="s">
        <v>1190</v>
      </c>
      <c r="D659">
        <v>0.1</v>
      </c>
      <c r="E659">
        <v>1</v>
      </c>
      <c r="F659">
        <v>0.01</v>
      </c>
      <c r="G659" t="s">
        <v>16</v>
      </c>
      <c r="H659" t="s">
        <v>15</v>
      </c>
      <c r="I659">
        <v>100</v>
      </c>
      <c r="J659">
        <v>300</v>
      </c>
      <c r="K659" t="s">
        <v>21</v>
      </c>
      <c r="L659">
        <v>5680.9000000000005</v>
      </c>
      <c r="M659">
        <v>1112.5999999999999</v>
      </c>
      <c r="N659">
        <v>5680.8</v>
      </c>
      <c r="O659">
        <v>1112.5</v>
      </c>
    </row>
    <row r="660" spans="2:15" x14ac:dyDescent="0.25">
      <c r="B660" t="s">
        <v>1309</v>
      </c>
      <c r="C660" t="s">
        <v>1190</v>
      </c>
      <c r="D660">
        <v>0.1</v>
      </c>
      <c r="E660">
        <v>1</v>
      </c>
      <c r="F660">
        <v>0.1</v>
      </c>
      <c r="G660" t="s">
        <v>16</v>
      </c>
      <c r="H660" t="s">
        <v>15</v>
      </c>
      <c r="I660">
        <v>100</v>
      </c>
      <c r="J660">
        <v>300</v>
      </c>
      <c r="K660" t="s">
        <v>21</v>
      </c>
      <c r="L660">
        <v>57725</v>
      </c>
      <c r="M660">
        <v>121.19</v>
      </c>
      <c r="N660">
        <v>57626</v>
      </c>
      <c r="O660">
        <v>121.14</v>
      </c>
    </row>
    <row r="661" spans="2:15" x14ac:dyDescent="0.25">
      <c r="B661" t="s">
        <v>1310</v>
      </c>
      <c r="C661" t="s">
        <v>1190</v>
      </c>
      <c r="D661">
        <v>0.1</v>
      </c>
      <c r="E661">
        <v>1</v>
      </c>
      <c r="F661">
        <v>9.9999999999999995E-7</v>
      </c>
      <c r="G661" t="s">
        <v>16</v>
      </c>
      <c r="H661" t="s">
        <v>15</v>
      </c>
      <c r="I661">
        <v>300</v>
      </c>
      <c r="J661">
        <v>1000</v>
      </c>
      <c r="K661" t="s">
        <v>21</v>
      </c>
      <c r="L661">
        <v>120</v>
      </c>
      <c r="M661">
        <v>12000</v>
      </c>
      <c r="N661">
        <v>116.28</v>
      </c>
      <c r="O661">
        <v>11549</v>
      </c>
    </row>
    <row r="662" spans="2:15" x14ac:dyDescent="0.25">
      <c r="B662" t="s">
        <v>1311</v>
      </c>
      <c r="C662" t="s">
        <v>1190</v>
      </c>
      <c r="D662">
        <v>0.1</v>
      </c>
      <c r="E662">
        <v>1</v>
      </c>
      <c r="F662">
        <v>1.0000000000000001E-5</v>
      </c>
      <c r="G662" t="s">
        <v>16</v>
      </c>
      <c r="H662" t="s">
        <v>15</v>
      </c>
      <c r="I662">
        <v>300</v>
      </c>
      <c r="J662">
        <v>1000</v>
      </c>
      <c r="K662" t="s">
        <v>21</v>
      </c>
      <c r="L662">
        <v>120</v>
      </c>
      <c r="M662">
        <v>12000</v>
      </c>
      <c r="N662">
        <v>116.29</v>
      </c>
      <c r="O662">
        <v>11549</v>
      </c>
    </row>
    <row r="663" spans="2:15" x14ac:dyDescent="0.25">
      <c r="B663" t="s">
        <v>1312</v>
      </c>
      <c r="C663" t="s">
        <v>1190</v>
      </c>
      <c r="D663">
        <v>0.1</v>
      </c>
      <c r="E663">
        <v>1</v>
      </c>
      <c r="F663">
        <v>1E-4</v>
      </c>
      <c r="G663" t="s">
        <v>16</v>
      </c>
      <c r="H663" t="s">
        <v>15</v>
      </c>
      <c r="I663">
        <v>300</v>
      </c>
      <c r="J663">
        <v>1000</v>
      </c>
      <c r="K663" t="s">
        <v>21</v>
      </c>
      <c r="L663">
        <v>120</v>
      </c>
      <c r="M663">
        <v>12000</v>
      </c>
      <c r="N663">
        <v>117.69000000000001</v>
      </c>
      <c r="O663">
        <v>11548</v>
      </c>
    </row>
    <row r="664" spans="2:15" x14ac:dyDescent="0.25">
      <c r="B664" t="s">
        <v>1313</v>
      </c>
      <c r="C664" t="s">
        <v>1190</v>
      </c>
      <c r="D664">
        <v>0.1</v>
      </c>
      <c r="E664">
        <v>1</v>
      </c>
      <c r="F664">
        <v>1E-3</v>
      </c>
      <c r="G664" t="s">
        <v>16</v>
      </c>
      <c r="H664" t="s">
        <v>15</v>
      </c>
      <c r="I664">
        <v>300</v>
      </c>
      <c r="J664">
        <v>1000</v>
      </c>
      <c r="K664" t="s">
        <v>21</v>
      </c>
      <c r="L664">
        <v>204.92999999999998</v>
      </c>
      <c r="M664">
        <v>11915</v>
      </c>
      <c r="N664">
        <v>253.54999999999998</v>
      </c>
      <c r="O664">
        <v>11426</v>
      </c>
    </row>
    <row r="665" spans="2:15" x14ac:dyDescent="0.25">
      <c r="B665" t="s">
        <v>1314</v>
      </c>
      <c r="C665" t="s">
        <v>1190</v>
      </c>
      <c r="D665">
        <v>0.1</v>
      </c>
      <c r="E665">
        <v>1</v>
      </c>
      <c r="F665">
        <v>0.01</v>
      </c>
      <c r="G665" t="s">
        <v>16</v>
      </c>
      <c r="H665" t="s">
        <v>15</v>
      </c>
      <c r="I665">
        <v>300</v>
      </c>
      <c r="J665">
        <v>1000</v>
      </c>
      <c r="K665" t="s">
        <v>21</v>
      </c>
      <c r="L665">
        <v>5122.8</v>
      </c>
      <c r="M665">
        <v>7893.3</v>
      </c>
      <c r="N665">
        <v>5122.5</v>
      </c>
      <c r="O665">
        <v>7893.4</v>
      </c>
    </row>
    <row r="666" spans="2:15" x14ac:dyDescent="0.25">
      <c r="B666" t="s">
        <v>1315</v>
      </c>
      <c r="C666" t="s">
        <v>1190</v>
      </c>
      <c r="D666">
        <v>0.1</v>
      </c>
      <c r="E666">
        <v>1</v>
      </c>
      <c r="F666">
        <v>0.1</v>
      </c>
      <c r="G666" t="s">
        <v>16</v>
      </c>
      <c r="H666" t="s">
        <v>15</v>
      </c>
      <c r="I666">
        <v>300</v>
      </c>
      <c r="J666">
        <v>1000</v>
      </c>
      <c r="K666" t="s">
        <v>21</v>
      </c>
      <c r="L666">
        <v>57622</v>
      </c>
      <c r="M666">
        <v>1280.9000000000001</v>
      </c>
      <c r="N666">
        <v>56960</v>
      </c>
      <c r="O666">
        <v>1280.8</v>
      </c>
    </row>
    <row r="667" spans="2:15" x14ac:dyDescent="0.25">
      <c r="B667" t="s">
        <v>1316</v>
      </c>
      <c r="C667" t="s">
        <v>1190</v>
      </c>
      <c r="D667">
        <v>1</v>
      </c>
      <c r="E667">
        <v>10</v>
      </c>
      <c r="F667">
        <v>1.0000000000000001E-5</v>
      </c>
      <c r="G667" t="s">
        <v>16</v>
      </c>
      <c r="H667" t="s">
        <v>14</v>
      </c>
      <c r="I667">
        <v>1E-3</v>
      </c>
      <c r="J667">
        <v>0.04</v>
      </c>
      <c r="K667" t="s">
        <v>21</v>
      </c>
      <c r="L667">
        <v>0.47</v>
      </c>
      <c r="M667">
        <v>8.3000000000000004E-2</v>
      </c>
      <c r="N667">
        <v>0.45985999999999999</v>
      </c>
      <c r="O667">
        <v>8.3100999999999994E-2</v>
      </c>
    </row>
    <row r="668" spans="2:15" x14ac:dyDescent="0.25">
      <c r="B668" t="s">
        <v>1317</v>
      </c>
      <c r="C668" t="s">
        <v>1190</v>
      </c>
      <c r="D668">
        <v>1</v>
      </c>
      <c r="E668">
        <v>10</v>
      </c>
      <c r="F668">
        <v>1E-4</v>
      </c>
      <c r="G668" t="s">
        <v>16</v>
      </c>
      <c r="H668" t="s">
        <v>14</v>
      </c>
      <c r="I668">
        <v>1E-3</v>
      </c>
      <c r="J668">
        <v>0.04</v>
      </c>
      <c r="K668" t="s">
        <v>21</v>
      </c>
      <c r="L668">
        <v>0.47</v>
      </c>
      <c r="M668">
        <v>8.3000000000000004E-2</v>
      </c>
      <c r="N668">
        <v>0.46309</v>
      </c>
      <c r="O668">
        <v>8.2905999999999994E-2</v>
      </c>
    </row>
    <row r="669" spans="2:15" x14ac:dyDescent="0.25">
      <c r="B669" t="s">
        <v>1318</v>
      </c>
      <c r="C669" t="s">
        <v>1190</v>
      </c>
      <c r="D669">
        <v>1</v>
      </c>
      <c r="E669">
        <v>10</v>
      </c>
      <c r="F669">
        <v>1E-3</v>
      </c>
      <c r="G669" t="s">
        <v>16</v>
      </c>
      <c r="H669" t="s">
        <v>14</v>
      </c>
      <c r="I669">
        <v>1E-3</v>
      </c>
      <c r="J669">
        <v>0.04</v>
      </c>
      <c r="K669" t="s">
        <v>21</v>
      </c>
      <c r="L669">
        <v>0.72376999999999991</v>
      </c>
      <c r="M669">
        <v>6.9101999999999997E-2</v>
      </c>
      <c r="N669">
        <v>0.72346999999999995</v>
      </c>
      <c r="O669">
        <v>6.9061999999999998E-2</v>
      </c>
    </row>
    <row r="670" spans="2:15" x14ac:dyDescent="0.25">
      <c r="B670" t="s">
        <v>1319</v>
      </c>
      <c r="C670" t="s">
        <v>1190</v>
      </c>
      <c r="D670">
        <v>1</v>
      </c>
      <c r="E670">
        <v>10</v>
      </c>
      <c r="F670">
        <v>0.01</v>
      </c>
      <c r="G670" t="s">
        <v>16</v>
      </c>
      <c r="H670" t="s">
        <v>14</v>
      </c>
      <c r="I670">
        <v>1E-3</v>
      </c>
      <c r="J670">
        <v>0.04</v>
      </c>
      <c r="K670" t="s">
        <v>21</v>
      </c>
      <c r="L670">
        <v>5.7860999999999994</v>
      </c>
      <c r="M670">
        <v>1.3062000000000001E-2</v>
      </c>
      <c r="N670">
        <v>5.7859999999999996</v>
      </c>
      <c r="O670">
        <v>1.3008E-2</v>
      </c>
    </row>
    <row r="671" spans="2:15" x14ac:dyDescent="0.25">
      <c r="B671" t="s">
        <v>1320</v>
      </c>
      <c r="C671" t="s">
        <v>1190</v>
      </c>
      <c r="D671">
        <v>1</v>
      </c>
      <c r="E671">
        <v>10</v>
      </c>
      <c r="F671">
        <v>0.1</v>
      </c>
      <c r="G671" t="s">
        <v>16</v>
      </c>
      <c r="H671" t="s">
        <v>14</v>
      </c>
      <c r="I671">
        <v>1E-3</v>
      </c>
      <c r="J671">
        <v>0.04</v>
      </c>
      <c r="K671" t="s">
        <v>21</v>
      </c>
      <c r="L671">
        <v>57.736999999999995</v>
      </c>
      <c r="M671">
        <v>1.3416999999999999E-3</v>
      </c>
      <c r="N671">
        <v>57.736999999999995</v>
      </c>
      <c r="O671">
        <v>1.3196E-3</v>
      </c>
    </row>
    <row r="672" spans="2:15" x14ac:dyDescent="0.25">
      <c r="B672" t="s">
        <v>1321</v>
      </c>
      <c r="C672" t="s">
        <v>1190</v>
      </c>
      <c r="D672">
        <v>1</v>
      </c>
      <c r="E672">
        <v>10</v>
      </c>
      <c r="F672">
        <v>1</v>
      </c>
      <c r="G672" t="s">
        <v>16</v>
      </c>
      <c r="H672" t="s">
        <v>14</v>
      </c>
      <c r="I672">
        <v>1E-3</v>
      </c>
      <c r="J672">
        <v>0.04</v>
      </c>
      <c r="K672" t="s">
        <v>21</v>
      </c>
      <c r="L672">
        <v>577.36</v>
      </c>
      <c r="M672">
        <v>1.4082E-4</v>
      </c>
      <c r="N672">
        <v>577.35</v>
      </c>
      <c r="O672">
        <v>1.3197999999999999E-4</v>
      </c>
    </row>
    <row r="673" spans="2:15" x14ac:dyDescent="0.25">
      <c r="B673" t="s">
        <v>1322</v>
      </c>
      <c r="C673" t="s">
        <v>1190</v>
      </c>
      <c r="D673">
        <v>1</v>
      </c>
      <c r="E673">
        <v>10</v>
      </c>
      <c r="F673">
        <v>1.0000000000000001E-5</v>
      </c>
      <c r="G673" t="s">
        <v>16</v>
      </c>
      <c r="H673" t="s">
        <v>14</v>
      </c>
      <c r="I673">
        <v>0.04</v>
      </c>
      <c r="J673">
        <v>1</v>
      </c>
      <c r="K673" t="s">
        <v>21</v>
      </c>
      <c r="L673">
        <v>0.24</v>
      </c>
      <c r="M673">
        <v>8.2000000000000003E-2</v>
      </c>
      <c r="N673">
        <v>0.23105000000000001</v>
      </c>
      <c r="O673">
        <v>8.1983E-2</v>
      </c>
    </row>
    <row r="674" spans="2:15" x14ac:dyDescent="0.25">
      <c r="B674" t="s">
        <v>1323</v>
      </c>
      <c r="C674" t="s">
        <v>1190</v>
      </c>
      <c r="D674">
        <v>1</v>
      </c>
      <c r="E674">
        <v>10</v>
      </c>
      <c r="F674">
        <v>1E-4</v>
      </c>
      <c r="G674" t="s">
        <v>16</v>
      </c>
      <c r="H674" t="s">
        <v>14</v>
      </c>
      <c r="I674">
        <v>0.04</v>
      </c>
      <c r="J674">
        <v>1</v>
      </c>
      <c r="K674" t="s">
        <v>21</v>
      </c>
      <c r="L674">
        <v>0.24</v>
      </c>
      <c r="M674">
        <v>8.2000000000000003E-2</v>
      </c>
      <c r="N674">
        <v>0.2359</v>
      </c>
      <c r="O674">
        <v>8.1574999999999995E-2</v>
      </c>
    </row>
    <row r="675" spans="2:15" x14ac:dyDescent="0.25">
      <c r="B675" t="s">
        <v>1324</v>
      </c>
      <c r="C675" t="s">
        <v>1190</v>
      </c>
      <c r="D675">
        <v>1</v>
      </c>
      <c r="E675">
        <v>10</v>
      </c>
      <c r="F675">
        <v>1E-3</v>
      </c>
      <c r="G675" t="s">
        <v>16</v>
      </c>
      <c r="H675" t="s">
        <v>14</v>
      </c>
      <c r="I675">
        <v>0.04</v>
      </c>
      <c r="J675">
        <v>1</v>
      </c>
      <c r="K675" t="s">
        <v>21</v>
      </c>
      <c r="L675">
        <v>0.5964799999999999</v>
      </c>
      <c r="M675">
        <v>6.0263999999999998E-2</v>
      </c>
      <c r="N675">
        <v>0.59611999999999998</v>
      </c>
      <c r="O675">
        <v>6.0218000000000001E-2</v>
      </c>
    </row>
    <row r="676" spans="2:15" x14ac:dyDescent="0.25">
      <c r="B676" t="s">
        <v>1325</v>
      </c>
      <c r="C676" t="s">
        <v>1190</v>
      </c>
      <c r="D676">
        <v>1</v>
      </c>
      <c r="E676">
        <v>10</v>
      </c>
      <c r="F676">
        <v>0.01</v>
      </c>
      <c r="G676" t="s">
        <v>16</v>
      </c>
      <c r="H676" t="s">
        <v>14</v>
      </c>
      <c r="I676">
        <v>0.04</v>
      </c>
      <c r="J676">
        <v>1</v>
      </c>
      <c r="K676" t="s">
        <v>21</v>
      </c>
      <c r="L676">
        <v>5.7725</v>
      </c>
      <c r="M676">
        <v>9.6404000000000004E-3</v>
      </c>
      <c r="N676">
        <v>5.7724000000000002</v>
      </c>
      <c r="O676">
        <v>9.5863000000000007E-3</v>
      </c>
    </row>
    <row r="677" spans="2:15" x14ac:dyDescent="0.25">
      <c r="B677" t="s">
        <v>1326</v>
      </c>
      <c r="C677" t="s">
        <v>1190</v>
      </c>
      <c r="D677">
        <v>1</v>
      </c>
      <c r="E677">
        <v>10</v>
      </c>
      <c r="F677">
        <v>0.1</v>
      </c>
      <c r="G677" t="s">
        <v>16</v>
      </c>
      <c r="H677" t="s">
        <v>14</v>
      </c>
      <c r="I677">
        <v>0.04</v>
      </c>
      <c r="J677">
        <v>1</v>
      </c>
      <c r="K677" t="s">
        <v>21</v>
      </c>
      <c r="L677">
        <v>57.734999999999999</v>
      </c>
      <c r="M677">
        <v>9.8919999999999998E-4</v>
      </c>
      <c r="N677">
        <v>57.734999999999999</v>
      </c>
      <c r="O677">
        <v>9.6710000000000003E-4</v>
      </c>
    </row>
    <row r="678" spans="2:15" x14ac:dyDescent="0.25">
      <c r="B678" t="s">
        <v>1327</v>
      </c>
      <c r="C678" t="s">
        <v>1190</v>
      </c>
      <c r="D678">
        <v>1</v>
      </c>
      <c r="E678">
        <v>10</v>
      </c>
      <c r="F678">
        <v>1</v>
      </c>
      <c r="G678" t="s">
        <v>16</v>
      </c>
      <c r="H678" t="s">
        <v>14</v>
      </c>
      <c r="I678">
        <v>0.04</v>
      </c>
      <c r="J678">
        <v>1</v>
      </c>
      <c r="K678" t="s">
        <v>21</v>
      </c>
      <c r="L678">
        <v>577.36</v>
      </c>
      <c r="M678">
        <v>1.0556E-4</v>
      </c>
      <c r="N678">
        <v>577.35</v>
      </c>
      <c r="O678">
        <v>9.6718999999999993E-5</v>
      </c>
    </row>
    <row r="679" spans="2:15" x14ac:dyDescent="0.25">
      <c r="B679" t="s">
        <v>1328</v>
      </c>
      <c r="C679" t="s">
        <v>1190</v>
      </c>
      <c r="D679">
        <v>1</v>
      </c>
      <c r="E679">
        <v>10</v>
      </c>
      <c r="F679">
        <v>1.0000000000000001E-5</v>
      </c>
      <c r="G679" t="s">
        <v>16</v>
      </c>
      <c r="H679" t="s">
        <v>14</v>
      </c>
      <c r="I679">
        <v>1</v>
      </c>
      <c r="J679">
        <v>20</v>
      </c>
      <c r="K679" t="s">
        <v>21</v>
      </c>
      <c r="L679">
        <v>0.26</v>
      </c>
      <c r="M679">
        <v>0.16</v>
      </c>
      <c r="N679">
        <v>0.23135</v>
      </c>
      <c r="O679">
        <v>0.16228999999999999</v>
      </c>
    </row>
    <row r="680" spans="2:15" x14ac:dyDescent="0.25">
      <c r="B680" t="s">
        <v>1329</v>
      </c>
      <c r="C680" t="s">
        <v>1190</v>
      </c>
      <c r="D680">
        <v>1</v>
      </c>
      <c r="E680">
        <v>10</v>
      </c>
      <c r="F680">
        <v>1E-4</v>
      </c>
      <c r="G680" t="s">
        <v>16</v>
      </c>
      <c r="H680" t="s">
        <v>14</v>
      </c>
      <c r="I680">
        <v>1</v>
      </c>
      <c r="J680">
        <v>20</v>
      </c>
      <c r="K680" t="s">
        <v>21</v>
      </c>
      <c r="L680">
        <v>0.26</v>
      </c>
      <c r="M680">
        <v>0.16</v>
      </c>
      <c r="N680">
        <v>0.23526</v>
      </c>
      <c r="O680">
        <v>0.16192999999999999</v>
      </c>
    </row>
    <row r="681" spans="2:15" x14ac:dyDescent="0.25">
      <c r="B681" t="s">
        <v>1330</v>
      </c>
      <c r="C681" t="s">
        <v>1190</v>
      </c>
      <c r="D681">
        <v>1</v>
      </c>
      <c r="E681">
        <v>10</v>
      </c>
      <c r="F681">
        <v>1E-3</v>
      </c>
      <c r="G681" t="s">
        <v>16</v>
      </c>
      <c r="H681" t="s">
        <v>14</v>
      </c>
      <c r="I681">
        <v>1</v>
      </c>
      <c r="J681">
        <v>20</v>
      </c>
      <c r="K681" t="s">
        <v>21</v>
      </c>
      <c r="L681">
        <v>0.56169999999999998</v>
      </c>
      <c r="M681">
        <v>0.13811000000000001</v>
      </c>
      <c r="N681">
        <v>0.56028</v>
      </c>
      <c r="O681">
        <v>0.13811999999999999</v>
      </c>
    </row>
    <row r="682" spans="2:15" x14ac:dyDescent="0.25">
      <c r="B682" t="s">
        <v>1331</v>
      </c>
      <c r="C682" t="s">
        <v>1190</v>
      </c>
      <c r="D682">
        <v>1</v>
      </c>
      <c r="E682">
        <v>10</v>
      </c>
      <c r="F682">
        <v>0.01</v>
      </c>
      <c r="G682" t="s">
        <v>16</v>
      </c>
      <c r="H682" t="s">
        <v>14</v>
      </c>
      <c r="I682">
        <v>1</v>
      </c>
      <c r="J682">
        <v>20</v>
      </c>
      <c r="K682" t="s">
        <v>21</v>
      </c>
      <c r="L682">
        <v>5.7566999999999995</v>
      </c>
      <c r="M682">
        <v>3.0877999999999999E-2</v>
      </c>
      <c r="N682">
        <v>5.7561</v>
      </c>
      <c r="O682">
        <v>3.0768E-2</v>
      </c>
    </row>
    <row r="683" spans="2:15" x14ac:dyDescent="0.25">
      <c r="B683" t="s">
        <v>1332</v>
      </c>
      <c r="C683" t="s">
        <v>1190</v>
      </c>
      <c r="D683">
        <v>1</v>
      </c>
      <c r="E683">
        <v>10</v>
      </c>
      <c r="F683">
        <v>0.1</v>
      </c>
      <c r="G683" t="s">
        <v>16</v>
      </c>
      <c r="H683" t="s">
        <v>14</v>
      </c>
      <c r="I683">
        <v>1</v>
      </c>
      <c r="J683">
        <v>20</v>
      </c>
      <c r="K683" t="s">
        <v>21</v>
      </c>
      <c r="L683">
        <v>57.733999999999995</v>
      </c>
      <c r="M683">
        <v>3.2047E-3</v>
      </c>
      <c r="N683">
        <v>57.733999999999995</v>
      </c>
      <c r="O683">
        <v>3.1568E-3</v>
      </c>
    </row>
    <row r="684" spans="2:15" x14ac:dyDescent="0.25">
      <c r="B684" t="s">
        <v>1333</v>
      </c>
      <c r="C684" t="s">
        <v>1190</v>
      </c>
      <c r="D684">
        <v>1</v>
      </c>
      <c r="E684">
        <v>10</v>
      </c>
      <c r="F684">
        <v>1</v>
      </c>
      <c r="G684" t="s">
        <v>16</v>
      </c>
      <c r="H684" t="s">
        <v>14</v>
      </c>
      <c r="I684">
        <v>1</v>
      </c>
      <c r="J684">
        <v>20</v>
      </c>
      <c r="K684" t="s">
        <v>21</v>
      </c>
      <c r="L684">
        <v>577.36</v>
      </c>
      <c r="M684">
        <v>3.3492999999999999E-4</v>
      </c>
      <c r="N684">
        <v>577.35</v>
      </c>
      <c r="O684">
        <v>3.1576E-4</v>
      </c>
    </row>
    <row r="685" spans="2:15" x14ac:dyDescent="0.25">
      <c r="B685" t="s">
        <v>1334</v>
      </c>
      <c r="C685" t="s">
        <v>1190</v>
      </c>
      <c r="D685">
        <v>1</v>
      </c>
      <c r="E685">
        <v>10</v>
      </c>
      <c r="F685">
        <v>1.0000000000000001E-5</v>
      </c>
      <c r="G685" t="s">
        <v>16</v>
      </c>
      <c r="H685" t="s">
        <v>14</v>
      </c>
      <c r="I685">
        <v>20</v>
      </c>
      <c r="J685">
        <v>50</v>
      </c>
      <c r="K685" t="s">
        <v>21</v>
      </c>
      <c r="L685">
        <v>0.24</v>
      </c>
      <c r="M685">
        <v>0.35</v>
      </c>
      <c r="N685">
        <v>0.23064000000000001</v>
      </c>
      <c r="O685">
        <v>0.34716000000000002</v>
      </c>
    </row>
    <row r="686" spans="2:15" x14ac:dyDescent="0.25">
      <c r="B686" t="s">
        <v>1335</v>
      </c>
      <c r="C686" t="s">
        <v>1190</v>
      </c>
      <c r="D686">
        <v>1</v>
      </c>
      <c r="E686">
        <v>10</v>
      </c>
      <c r="F686">
        <v>1E-4</v>
      </c>
      <c r="G686" t="s">
        <v>16</v>
      </c>
      <c r="H686" t="s">
        <v>14</v>
      </c>
      <c r="I686">
        <v>20</v>
      </c>
      <c r="J686">
        <v>50</v>
      </c>
      <c r="K686" t="s">
        <v>21</v>
      </c>
      <c r="L686">
        <v>0.24</v>
      </c>
      <c r="M686">
        <v>0.35</v>
      </c>
      <c r="N686">
        <v>0.23377000000000001</v>
      </c>
      <c r="O686">
        <v>0.34688999999999998</v>
      </c>
    </row>
    <row r="687" spans="2:15" x14ac:dyDescent="0.25">
      <c r="B687" t="s">
        <v>1336</v>
      </c>
      <c r="C687" t="s">
        <v>1190</v>
      </c>
      <c r="D687">
        <v>1</v>
      </c>
      <c r="E687">
        <v>10</v>
      </c>
      <c r="F687">
        <v>1E-3</v>
      </c>
      <c r="G687" t="s">
        <v>16</v>
      </c>
      <c r="H687" t="s">
        <v>14</v>
      </c>
      <c r="I687">
        <v>20</v>
      </c>
      <c r="J687">
        <v>50</v>
      </c>
      <c r="K687" t="s">
        <v>21</v>
      </c>
      <c r="L687">
        <v>0.49453000000000003</v>
      </c>
      <c r="M687">
        <v>0.32536999999999999</v>
      </c>
      <c r="N687">
        <v>0.49126999999999998</v>
      </c>
      <c r="O687">
        <v>0.32557000000000003</v>
      </c>
    </row>
    <row r="688" spans="2:15" x14ac:dyDescent="0.25">
      <c r="B688" t="s">
        <v>1337</v>
      </c>
      <c r="C688" t="s">
        <v>1190</v>
      </c>
      <c r="D688">
        <v>1</v>
      </c>
      <c r="E688">
        <v>10</v>
      </c>
      <c r="F688">
        <v>0.01</v>
      </c>
      <c r="G688" t="s">
        <v>16</v>
      </c>
      <c r="H688" t="s">
        <v>14</v>
      </c>
      <c r="I688">
        <v>20</v>
      </c>
      <c r="J688">
        <v>50</v>
      </c>
      <c r="K688" t="s">
        <v>21</v>
      </c>
      <c r="L688">
        <v>5.6867000000000001</v>
      </c>
      <c r="M688">
        <v>0.11745999999999999</v>
      </c>
      <c r="N688">
        <v>5.6849999999999996</v>
      </c>
      <c r="O688">
        <v>0.11736000000000001</v>
      </c>
    </row>
    <row r="689" spans="2:15" x14ac:dyDescent="0.25">
      <c r="B689" t="s">
        <v>1338</v>
      </c>
      <c r="C689" t="s">
        <v>1190</v>
      </c>
      <c r="D689">
        <v>1</v>
      </c>
      <c r="E689">
        <v>10</v>
      </c>
      <c r="F689">
        <v>0.1</v>
      </c>
      <c r="G689" t="s">
        <v>16</v>
      </c>
      <c r="H689" t="s">
        <v>14</v>
      </c>
      <c r="I689">
        <v>20</v>
      </c>
      <c r="J689">
        <v>50</v>
      </c>
      <c r="K689" t="s">
        <v>21</v>
      </c>
      <c r="L689">
        <v>57.725999999999999</v>
      </c>
      <c r="M689">
        <v>1.2918000000000001E-2</v>
      </c>
      <c r="N689">
        <v>57.725999999999999</v>
      </c>
      <c r="O689">
        <v>1.2854000000000001E-2</v>
      </c>
    </row>
    <row r="690" spans="2:15" x14ac:dyDescent="0.25">
      <c r="B690" t="s">
        <v>1339</v>
      </c>
      <c r="C690" t="s">
        <v>1190</v>
      </c>
      <c r="D690">
        <v>1</v>
      </c>
      <c r="E690">
        <v>10</v>
      </c>
      <c r="F690">
        <v>1</v>
      </c>
      <c r="G690" t="s">
        <v>16</v>
      </c>
      <c r="H690" t="s">
        <v>14</v>
      </c>
      <c r="I690">
        <v>20</v>
      </c>
      <c r="J690">
        <v>50</v>
      </c>
      <c r="K690" t="s">
        <v>21</v>
      </c>
      <c r="L690">
        <v>577.35</v>
      </c>
      <c r="M690">
        <v>1.3125000000000001E-3</v>
      </c>
      <c r="N690">
        <v>577.34</v>
      </c>
      <c r="O690">
        <v>1.2868000000000001E-3</v>
      </c>
    </row>
    <row r="691" spans="2:15" x14ac:dyDescent="0.25">
      <c r="B691" t="s">
        <v>1470</v>
      </c>
      <c r="C691" t="s">
        <v>1190</v>
      </c>
      <c r="D691">
        <v>1</v>
      </c>
      <c r="E691">
        <v>10</v>
      </c>
      <c r="F691">
        <v>1.0000000000000001E-5</v>
      </c>
      <c r="G691" t="s">
        <v>16</v>
      </c>
      <c r="H691" t="s">
        <v>14</v>
      </c>
      <c r="I691">
        <v>50</v>
      </c>
      <c r="J691">
        <v>100</v>
      </c>
      <c r="K691" t="s">
        <v>21</v>
      </c>
      <c r="L691">
        <v>0.28000000000000003</v>
      </c>
      <c r="M691">
        <v>0.92</v>
      </c>
      <c r="N691">
        <v>0.23096</v>
      </c>
      <c r="O691">
        <v>0.92403999999999997</v>
      </c>
    </row>
    <row r="692" spans="2:15" x14ac:dyDescent="0.25">
      <c r="B692" t="s">
        <v>1471</v>
      </c>
      <c r="C692" t="s">
        <v>1190</v>
      </c>
      <c r="D692">
        <v>1</v>
      </c>
      <c r="E692">
        <v>10</v>
      </c>
      <c r="F692">
        <v>1E-4</v>
      </c>
      <c r="G692" t="s">
        <v>16</v>
      </c>
      <c r="H692" t="s">
        <v>14</v>
      </c>
      <c r="I692">
        <v>50</v>
      </c>
      <c r="J692">
        <v>100</v>
      </c>
      <c r="K692" t="s">
        <v>21</v>
      </c>
      <c r="L692">
        <v>0.28000000000000003</v>
      </c>
      <c r="M692">
        <v>0.92</v>
      </c>
      <c r="N692">
        <v>0.23253000000000001</v>
      </c>
      <c r="O692">
        <v>0.92390000000000005</v>
      </c>
    </row>
    <row r="693" spans="2:15" x14ac:dyDescent="0.25">
      <c r="B693" t="s">
        <v>1472</v>
      </c>
      <c r="C693" t="s">
        <v>1190</v>
      </c>
      <c r="D693">
        <v>1</v>
      </c>
      <c r="E693">
        <v>10</v>
      </c>
      <c r="F693">
        <v>1E-3</v>
      </c>
      <c r="G693" t="s">
        <v>16</v>
      </c>
      <c r="H693" t="s">
        <v>14</v>
      </c>
      <c r="I693">
        <v>50</v>
      </c>
      <c r="J693">
        <v>100</v>
      </c>
      <c r="K693" t="s">
        <v>21</v>
      </c>
      <c r="L693">
        <v>0.38425999999999999</v>
      </c>
      <c r="M693">
        <v>0.91054999999999997</v>
      </c>
      <c r="N693">
        <v>0.38036999999999999</v>
      </c>
      <c r="O693">
        <v>0.91086</v>
      </c>
    </row>
    <row r="694" spans="2:15" x14ac:dyDescent="0.25">
      <c r="B694" t="s">
        <v>1473</v>
      </c>
      <c r="C694" t="s">
        <v>1190</v>
      </c>
      <c r="D694">
        <v>1</v>
      </c>
      <c r="E694">
        <v>10</v>
      </c>
      <c r="F694">
        <v>0.01</v>
      </c>
      <c r="G694" t="s">
        <v>16</v>
      </c>
      <c r="H694" t="s">
        <v>14</v>
      </c>
      <c r="I694">
        <v>50</v>
      </c>
      <c r="J694">
        <v>100</v>
      </c>
      <c r="K694" t="s">
        <v>21</v>
      </c>
      <c r="L694">
        <v>5.3129</v>
      </c>
      <c r="M694">
        <v>0.57823000000000002</v>
      </c>
      <c r="N694">
        <v>5.3096999999999994</v>
      </c>
      <c r="O694">
        <v>0.57826999999999995</v>
      </c>
    </row>
    <row r="695" spans="2:15" x14ac:dyDescent="0.25">
      <c r="B695" t="s">
        <v>1474</v>
      </c>
      <c r="C695" t="s">
        <v>1190</v>
      </c>
      <c r="D695">
        <v>1</v>
      </c>
      <c r="E695">
        <v>10</v>
      </c>
      <c r="F695">
        <v>0.1</v>
      </c>
      <c r="G695" t="s">
        <v>16</v>
      </c>
      <c r="H695" t="s">
        <v>14</v>
      </c>
      <c r="I695">
        <v>50</v>
      </c>
      <c r="J695">
        <v>100</v>
      </c>
      <c r="K695" t="s">
        <v>21</v>
      </c>
      <c r="L695">
        <v>57.663999999999994</v>
      </c>
      <c r="M695">
        <v>8.4554000000000004E-2</v>
      </c>
      <c r="N695">
        <v>57.662999999999997</v>
      </c>
      <c r="O695">
        <v>8.4463999999999997E-2</v>
      </c>
    </row>
    <row r="696" spans="2:15" x14ac:dyDescent="0.25">
      <c r="B696" t="s">
        <v>1475</v>
      </c>
      <c r="C696" t="s">
        <v>1190</v>
      </c>
      <c r="D696">
        <v>1</v>
      </c>
      <c r="E696">
        <v>10</v>
      </c>
      <c r="F696">
        <v>1</v>
      </c>
      <c r="G696" t="s">
        <v>16</v>
      </c>
      <c r="H696" t="s">
        <v>14</v>
      </c>
      <c r="I696">
        <v>50</v>
      </c>
      <c r="J696">
        <v>100</v>
      </c>
      <c r="K696" t="s">
        <v>21</v>
      </c>
      <c r="L696">
        <v>577.35</v>
      </c>
      <c r="M696">
        <v>8.5404999999999995E-3</v>
      </c>
      <c r="N696">
        <v>577.27</v>
      </c>
      <c r="O696">
        <v>8.5030999999999995E-3</v>
      </c>
    </row>
    <row r="697" spans="2:15" x14ac:dyDescent="0.25">
      <c r="B697" t="s">
        <v>1476</v>
      </c>
      <c r="C697" t="s">
        <v>1190</v>
      </c>
      <c r="D697">
        <v>1</v>
      </c>
      <c r="E697">
        <v>10</v>
      </c>
      <c r="F697">
        <v>1.0000000000000001E-5</v>
      </c>
      <c r="G697" t="s">
        <v>16</v>
      </c>
      <c r="H697" t="s">
        <v>14</v>
      </c>
      <c r="I697">
        <v>100</v>
      </c>
      <c r="J697">
        <v>300</v>
      </c>
      <c r="K697" t="s">
        <v>21</v>
      </c>
      <c r="L697">
        <v>1.2</v>
      </c>
      <c r="M697">
        <v>3.5</v>
      </c>
      <c r="N697">
        <v>1.1621999999999999</v>
      </c>
      <c r="O697">
        <v>3.4645000000000001</v>
      </c>
    </row>
    <row r="698" spans="2:15" x14ac:dyDescent="0.25">
      <c r="B698" t="s">
        <v>1477</v>
      </c>
      <c r="C698" t="s">
        <v>1190</v>
      </c>
      <c r="D698">
        <v>1</v>
      </c>
      <c r="E698">
        <v>10</v>
      </c>
      <c r="F698">
        <v>1E-4</v>
      </c>
      <c r="G698" t="s">
        <v>16</v>
      </c>
      <c r="H698" t="s">
        <v>14</v>
      </c>
      <c r="I698">
        <v>100</v>
      </c>
      <c r="J698">
        <v>300</v>
      </c>
      <c r="K698" t="s">
        <v>21</v>
      </c>
      <c r="L698">
        <v>1.2</v>
      </c>
      <c r="M698">
        <v>3.5</v>
      </c>
      <c r="N698">
        <v>1.1627000000000001</v>
      </c>
      <c r="O698">
        <v>3.4643999999999999</v>
      </c>
    </row>
    <row r="699" spans="2:15" x14ac:dyDescent="0.25">
      <c r="B699" t="s">
        <v>1478</v>
      </c>
      <c r="C699" t="s">
        <v>1190</v>
      </c>
      <c r="D699">
        <v>1</v>
      </c>
      <c r="E699">
        <v>10</v>
      </c>
      <c r="F699">
        <v>1E-3</v>
      </c>
      <c r="G699" t="s">
        <v>16</v>
      </c>
      <c r="H699" t="s">
        <v>14</v>
      </c>
      <c r="I699">
        <v>100</v>
      </c>
      <c r="J699">
        <v>300</v>
      </c>
      <c r="K699" t="s">
        <v>21</v>
      </c>
      <c r="L699">
        <v>1.2</v>
      </c>
      <c r="M699">
        <v>3.5</v>
      </c>
      <c r="N699">
        <v>1.194</v>
      </c>
      <c r="O699">
        <v>3.4609999999999999</v>
      </c>
    </row>
    <row r="700" spans="2:15" x14ac:dyDescent="0.25">
      <c r="B700" t="s">
        <v>1479</v>
      </c>
      <c r="C700" t="s">
        <v>1190</v>
      </c>
      <c r="D700">
        <v>1</v>
      </c>
      <c r="E700">
        <v>10</v>
      </c>
      <c r="F700">
        <v>0.01</v>
      </c>
      <c r="G700" t="s">
        <v>16</v>
      </c>
      <c r="H700" t="s">
        <v>14</v>
      </c>
      <c r="I700">
        <v>100</v>
      </c>
      <c r="J700">
        <v>300</v>
      </c>
      <c r="K700" t="s">
        <v>21</v>
      </c>
      <c r="L700">
        <v>4.1915999999999993</v>
      </c>
      <c r="M700">
        <v>3.2071999999999998</v>
      </c>
      <c r="N700">
        <v>4.1867000000000001</v>
      </c>
      <c r="O700">
        <v>3.2075</v>
      </c>
    </row>
    <row r="701" spans="2:15" x14ac:dyDescent="0.25">
      <c r="B701" t="s">
        <v>1480</v>
      </c>
      <c r="C701" t="s">
        <v>1190</v>
      </c>
      <c r="D701">
        <v>1</v>
      </c>
      <c r="E701">
        <v>10</v>
      </c>
      <c r="F701">
        <v>0.1</v>
      </c>
      <c r="G701" t="s">
        <v>16</v>
      </c>
      <c r="H701" t="s">
        <v>14</v>
      </c>
      <c r="I701">
        <v>100</v>
      </c>
      <c r="J701">
        <v>300</v>
      </c>
      <c r="K701" t="s">
        <v>21</v>
      </c>
      <c r="L701">
        <v>56.809999999999995</v>
      </c>
      <c r="M701">
        <v>1.1127</v>
      </c>
      <c r="N701">
        <v>56.808</v>
      </c>
      <c r="O701">
        <v>1.1126</v>
      </c>
    </row>
    <row r="702" spans="2:15" x14ac:dyDescent="0.25">
      <c r="B702" t="s">
        <v>1481</v>
      </c>
      <c r="C702" t="s">
        <v>1190</v>
      </c>
      <c r="D702">
        <v>1</v>
      </c>
      <c r="E702">
        <v>10</v>
      </c>
      <c r="F702">
        <v>1</v>
      </c>
      <c r="G702" t="s">
        <v>16</v>
      </c>
      <c r="H702" t="s">
        <v>14</v>
      </c>
      <c r="I702">
        <v>100</v>
      </c>
      <c r="J702">
        <v>300</v>
      </c>
      <c r="K702" t="s">
        <v>21</v>
      </c>
      <c r="L702">
        <v>577.25</v>
      </c>
      <c r="M702">
        <v>0.12121999999999999</v>
      </c>
      <c r="N702">
        <v>576.26</v>
      </c>
      <c r="O702">
        <v>0.12114999999999999</v>
      </c>
    </row>
    <row r="703" spans="2:15" x14ac:dyDescent="0.25">
      <c r="B703" t="s">
        <v>1482</v>
      </c>
      <c r="C703" t="s">
        <v>1190</v>
      </c>
      <c r="D703">
        <v>1</v>
      </c>
      <c r="E703">
        <v>10</v>
      </c>
      <c r="F703">
        <v>1.0000000000000001E-5</v>
      </c>
      <c r="G703" t="s">
        <v>16</v>
      </c>
      <c r="H703" t="s">
        <v>14</v>
      </c>
      <c r="I703">
        <v>300</v>
      </c>
      <c r="J703">
        <v>1000</v>
      </c>
      <c r="K703" t="s">
        <v>21</v>
      </c>
      <c r="L703">
        <v>0.72</v>
      </c>
      <c r="M703">
        <v>12</v>
      </c>
      <c r="N703">
        <v>1.1976</v>
      </c>
      <c r="O703">
        <v>11.551</v>
      </c>
    </row>
    <row r="704" spans="2:15" x14ac:dyDescent="0.25">
      <c r="B704" t="s">
        <v>1483</v>
      </c>
      <c r="C704" t="s">
        <v>1190</v>
      </c>
      <c r="D704">
        <v>1</v>
      </c>
      <c r="E704">
        <v>10</v>
      </c>
      <c r="F704">
        <v>1E-4</v>
      </c>
      <c r="G704" t="s">
        <v>16</v>
      </c>
      <c r="H704" t="s">
        <v>14</v>
      </c>
      <c r="I704">
        <v>300</v>
      </c>
      <c r="J704">
        <v>1000</v>
      </c>
      <c r="K704" t="s">
        <v>21</v>
      </c>
      <c r="L704">
        <v>0.72</v>
      </c>
      <c r="M704">
        <v>12</v>
      </c>
      <c r="N704">
        <v>1.1977</v>
      </c>
      <c r="O704">
        <v>11.551</v>
      </c>
    </row>
    <row r="705" spans="2:15" x14ac:dyDescent="0.25">
      <c r="B705" t="s">
        <v>1484</v>
      </c>
      <c r="C705" t="s">
        <v>1190</v>
      </c>
      <c r="D705">
        <v>1</v>
      </c>
      <c r="E705">
        <v>10</v>
      </c>
      <c r="F705">
        <v>1E-3</v>
      </c>
      <c r="G705" t="s">
        <v>16</v>
      </c>
      <c r="H705" t="s">
        <v>14</v>
      </c>
      <c r="I705">
        <v>300</v>
      </c>
      <c r="J705">
        <v>1000</v>
      </c>
      <c r="K705" t="s">
        <v>21</v>
      </c>
      <c r="L705">
        <v>0.72</v>
      </c>
      <c r="M705">
        <v>11.999000000000001</v>
      </c>
      <c r="N705">
        <v>1.2052</v>
      </c>
      <c r="O705">
        <v>11.55</v>
      </c>
    </row>
    <row r="706" spans="2:15" x14ac:dyDescent="0.25">
      <c r="B706" t="s">
        <v>1485</v>
      </c>
      <c r="C706" t="s">
        <v>1190</v>
      </c>
      <c r="D706">
        <v>1</v>
      </c>
      <c r="E706">
        <v>10</v>
      </c>
      <c r="F706">
        <v>0.01</v>
      </c>
      <c r="G706" t="s">
        <v>16</v>
      </c>
      <c r="H706" t="s">
        <v>14</v>
      </c>
      <c r="I706">
        <v>300</v>
      </c>
      <c r="J706">
        <v>1000</v>
      </c>
      <c r="K706" t="s">
        <v>21</v>
      </c>
      <c r="L706">
        <v>2.0980000000000003</v>
      </c>
      <c r="M706">
        <v>11.861000000000001</v>
      </c>
      <c r="N706">
        <v>2.5267000000000004</v>
      </c>
      <c r="O706">
        <v>11.428000000000001</v>
      </c>
    </row>
    <row r="707" spans="2:15" x14ac:dyDescent="0.25">
      <c r="B707" t="s">
        <v>1486</v>
      </c>
      <c r="C707" t="s">
        <v>1190</v>
      </c>
      <c r="D707">
        <v>1</v>
      </c>
      <c r="E707">
        <v>10</v>
      </c>
      <c r="F707">
        <v>0.1</v>
      </c>
      <c r="G707" t="s">
        <v>16</v>
      </c>
      <c r="H707" t="s">
        <v>14</v>
      </c>
      <c r="I707">
        <v>300</v>
      </c>
      <c r="J707">
        <v>1000</v>
      </c>
      <c r="K707" t="s">
        <v>21</v>
      </c>
      <c r="L707">
        <v>51.226999999999997</v>
      </c>
      <c r="M707">
        <v>7.8943000000000003</v>
      </c>
      <c r="N707">
        <v>51.221999999999994</v>
      </c>
      <c r="O707">
        <v>7.8944999999999999</v>
      </c>
    </row>
    <row r="708" spans="2:15" x14ac:dyDescent="0.25">
      <c r="B708" t="s">
        <v>1487</v>
      </c>
      <c r="C708" t="s">
        <v>1190</v>
      </c>
      <c r="D708">
        <v>1</v>
      </c>
      <c r="E708">
        <v>10</v>
      </c>
      <c r="F708">
        <v>1</v>
      </c>
      <c r="G708" t="s">
        <v>16</v>
      </c>
      <c r="H708" t="s">
        <v>14</v>
      </c>
      <c r="I708">
        <v>300</v>
      </c>
      <c r="J708">
        <v>1000</v>
      </c>
      <c r="K708" t="s">
        <v>21</v>
      </c>
      <c r="L708">
        <v>576.22</v>
      </c>
      <c r="M708">
        <v>1.2810999999999999</v>
      </c>
      <c r="N708">
        <v>569.6</v>
      </c>
      <c r="O708">
        <v>1.2809999999999999</v>
      </c>
    </row>
    <row r="709" spans="2:15" x14ac:dyDescent="0.25">
      <c r="B709" t="s">
        <v>1488</v>
      </c>
      <c r="C709" t="s">
        <v>1190</v>
      </c>
      <c r="D709">
        <v>10</v>
      </c>
      <c r="E709">
        <v>20</v>
      </c>
      <c r="F709">
        <v>1E-4</v>
      </c>
      <c r="G709" t="s">
        <v>16</v>
      </c>
      <c r="H709" t="s">
        <v>14</v>
      </c>
      <c r="I709">
        <v>1E-3</v>
      </c>
      <c r="J709">
        <v>0.04</v>
      </c>
      <c r="K709" t="s">
        <v>21</v>
      </c>
      <c r="L709">
        <v>4.7</v>
      </c>
      <c r="M709">
        <v>0.23</v>
      </c>
      <c r="N709">
        <v>4.6222000000000003</v>
      </c>
      <c r="O709">
        <v>0.23257</v>
      </c>
    </row>
    <row r="710" spans="2:15" x14ac:dyDescent="0.25">
      <c r="B710" t="s">
        <v>1489</v>
      </c>
      <c r="C710" t="s">
        <v>1190</v>
      </c>
      <c r="D710">
        <v>10</v>
      </c>
      <c r="E710">
        <v>20</v>
      </c>
      <c r="F710">
        <v>1E-3</v>
      </c>
      <c r="G710" t="s">
        <v>16</v>
      </c>
      <c r="H710" t="s">
        <v>14</v>
      </c>
      <c r="I710">
        <v>1E-3</v>
      </c>
      <c r="J710">
        <v>0.04</v>
      </c>
      <c r="K710" t="s">
        <v>21</v>
      </c>
      <c r="L710">
        <v>4.7</v>
      </c>
      <c r="M710">
        <v>0.23</v>
      </c>
      <c r="N710">
        <v>4.6516000000000002</v>
      </c>
      <c r="O710">
        <v>0.23197000000000001</v>
      </c>
    </row>
    <row r="711" spans="2:15" x14ac:dyDescent="0.25">
      <c r="B711" t="s">
        <v>1490</v>
      </c>
      <c r="C711" t="s">
        <v>1190</v>
      </c>
      <c r="D711">
        <v>10</v>
      </c>
      <c r="E711">
        <v>20</v>
      </c>
      <c r="F711">
        <v>0.01</v>
      </c>
      <c r="G711" t="s">
        <v>16</v>
      </c>
      <c r="H711" t="s">
        <v>14</v>
      </c>
      <c r="I711">
        <v>1E-3</v>
      </c>
      <c r="J711">
        <v>0.04</v>
      </c>
      <c r="K711" t="s">
        <v>21</v>
      </c>
      <c r="L711">
        <v>7.1322999999999999</v>
      </c>
      <c r="M711">
        <v>0.189</v>
      </c>
      <c r="N711">
        <v>7.1323999999999996</v>
      </c>
      <c r="O711">
        <v>0.18890999999999999</v>
      </c>
    </row>
    <row r="712" spans="2:15" x14ac:dyDescent="0.25">
      <c r="B712" t="s">
        <v>1491</v>
      </c>
      <c r="C712" t="s">
        <v>1190</v>
      </c>
      <c r="D712">
        <v>10</v>
      </c>
      <c r="E712">
        <v>20</v>
      </c>
      <c r="F712">
        <v>0.1</v>
      </c>
      <c r="G712" t="s">
        <v>16</v>
      </c>
      <c r="H712" t="s">
        <v>14</v>
      </c>
      <c r="I712">
        <v>1E-3</v>
      </c>
      <c r="J712">
        <v>0.04</v>
      </c>
      <c r="K712" t="s">
        <v>21</v>
      </c>
      <c r="L712">
        <v>57.826999999999998</v>
      </c>
      <c r="M712">
        <v>3.2367E-2</v>
      </c>
      <c r="N712">
        <v>57.826999999999998</v>
      </c>
      <c r="O712">
        <v>3.2286000000000002E-2</v>
      </c>
    </row>
    <row r="713" spans="2:15" x14ac:dyDescent="0.25">
      <c r="B713" t="s">
        <v>1492</v>
      </c>
      <c r="C713" t="s">
        <v>1190</v>
      </c>
      <c r="D713">
        <v>10</v>
      </c>
      <c r="E713">
        <v>20</v>
      </c>
      <c r="F713">
        <v>1</v>
      </c>
      <c r="G713" t="s">
        <v>16</v>
      </c>
      <c r="H713" t="s">
        <v>14</v>
      </c>
      <c r="I713">
        <v>1E-3</v>
      </c>
      <c r="J713">
        <v>0.04</v>
      </c>
      <c r="K713" t="s">
        <v>21</v>
      </c>
      <c r="L713">
        <v>577.36</v>
      </c>
      <c r="M713">
        <v>3.2932E-3</v>
      </c>
      <c r="N713">
        <v>577.36</v>
      </c>
      <c r="O713">
        <v>3.2604999999999999E-3</v>
      </c>
    </row>
    <row r="714" spans="2:15" x14ac:dyDescent="0.25">
      <c r="B714" t="s">
        <v>1493</v>
      </c>
      <c r="C714" t="s">
        <v>1190</v>
      </c>
      <c r="D714">
        <v>10</v>
      </c>
      <c r="E714">
        <v>20</v>
      </c>
      <c r="F714">
        <v>10</v>
      </c>
      <c r="G714" t="s">
        <v>16</v>
      </c>
      <c r="H714" t="s">
        <v>14</v>
      </c>
      <c r="I714">
        <v>1E-3</v>
      </c>
      <c r="J714">
        <v>0.04</v>
      </c>
      <c r="K714" t="s">
        <v>21</v>
      </c>
      <c r="L714">
        <v>5773.6</v>
      </c>
      <c r="M714">
        <v>3.3916000000000003E-4</v>
      </c>
      <c r="N714">
        <v>5773.5</v>
      </c>
      <c r="O714">
        <v>3.2608000000000002E-4</v>
      </c>
    </row>
    <row r="715" spans="2:15" x14ac:dyDescent="0.25">
      <c r="B715" t="s">
        <v>1494</v>
      </c>
      <c r="C715" t="s">
        <v>1190</v>
      </c>
      <c r="D715">
        <v>10</v>
      </c>
      <c r="E715">
        <v>20</v>
      </c>
      <c r="F715">
        <v>1E-4</v>
      </c>
      <c r="G715" t="s">
        <v>16</v>
      </c>
      <c r="H715" t="s">
        <v>14</v>
      </c>
      <c r="I715">
        <v>0.04</v>
      </c>
      <c r="J715">
        <v>1</v>
      </c>
      <c r="K715" t="s">
        <v>21</v>
      </c>
      <c r="L715">
        <v>2.4</v>
      </c>
      <c r="M715">
        <v>0.23</v>
      </c>
      <c r="N715">
        <v>2.3069999999999999</v>
      </c>
      <c r="O715">
        <v>0.23147000000000001</v>
      </c>
    </row>
    <row r="716" spans="2:15" x14ac:dyDescent="0.25">
      <c r="B716" t="s">
        <v>1495</v>
      </c>
      <c r="C716" t="s">
        <v>1190</v>
      </c>
      <c r="D716">
        <v>10</v>
      </c>
      <c r="E716">
        <v>20</v>
      </c>
      <c r="F716">
        <v>1E-3</v>
      </c>
      <c r="G716" t="s">
        <v>16</v>
      </c>
      <c r="H716" t="s">
        <v>14</v>
      </c>
      <c r="I716">
        <v>0.04</v>
      </c>
      <c r="J716">
        <v>1</v>
      </c>
      <c r="K716" t="s">
        <v>21</v>
      </c>
      <c r="L716">
        <v>2.4</v>
      </c>
      <c r="M716">
        <v>0.23</v>
      </c>
      <c r="N716">
        <v>2.3543000000000003</v>
      </c>
      <c r="O716">
        <v>0.23028999999999999</v>
      </c>
    </row>
    <row r="717" spans="2:15" x14ac:dyDescent="0.25">
      <c r="B717" t="s">
        <v>1496</v>
      </c>
      <c r="C717" t="s">
        <v>1190</v>
      </c>
      <c r="D717">
        <v>10</v>
      </c>
      <c r="E717">
        <v>20</v>
      </c>
      <c r="F717">
        <v>0.01</v>
      </c>
      <c r="G717" t="s">
        <v>16</v>
      </c>
      <c r="H717" t="s">
        <v>14</v>
      </c>
      <c r="I717">
        <v>0.04</v>
      </c>
      <c r="J717">
        <v>1</v>
      </c>
      <c r="K717" t="s">
        <v>21</v>
      </c>
      <c r="L717">
        <v>5.7657999999999996</v>
      </c>
      <c r="M717">
        <v>0.16305</v>
      </c>
      <c r="N717">
        <v>5.766</v>
      </c>
      <c r="O717">
        <v>0.16292999999999999</v>
      </c>
    </row>
    <row r="718" spans="2:15" x14ac:dyDescent="0.25">
      <c r="B718" t="s">
        <v>1497</v>
      </c>
      <c r="C718" t="s">
        <v>1190</v>
      </c>
      <c r="D718">
        <v>10</v>
      </c>
      <c r="E718">
        <v>20</v>
      </c>
      <c r="F718">
        <v>0.1</v>
      </c>
      <c r="G718" t="s">
        <v>16</v>
      </c>
      <c r="H718" t="s">
        <v>14</v>
      </c>
      <c r="I718">
        <v>0.04</v>
      </c>
      <c r="J718">
        <v>1</v>
      </c>
      <c r="K718" t="s">
        <v>21</v>
      </c>
      <c r="L718">
        <v>57.689</v>
      </c>
      <c r="M718">
        <v>2.3130000000000001E-2</v>
      </c>
      <c r="N718">
        <v>57.69</v>
      </c>
      <c r="O718">
        <v>2.3049E-2</v>
      </c>
    </row>
    <row r="719" spans="2:15" x14ac:dyDescent="0.25">
      <c r="B719" t="s">
        <v>1498</v>
      </c>
      <c r="C719" t="s">
        <v>1190</v>
      </c>
      <c r="D719">
        <v>10</v>
      </c>
      <c r="E719">
        <v>20</v>
      </c>
      <c r="F719">
        <v>1</v>
      </c>
      <c r="G719" t="s">
        <v>16</v>
      </c>
      <c r="H719" t="s">
        <v>14</v>
      </c>
      <c r="I719">
        <v>0.04</v>
      </c>
      <c r="J719">
        <v>1</v>
      </c>
      <c r="K719" t="s">
        <v>21</v>
      </c>
      <c r="L719">
        <v>577.35</v>
      </c>
      <c r="M719">
        <v>2.3495E-3</v>
      </c>
      <c r="N719">
        <v>577.35</v>
      </c>
      <c r="O719">
        <v>2.3167999999999999E-3</v>
      </c>
    </row>
    <row r="720" spans="2:15" x14ac:dyDescent="0.25">
      <c r="B720" t="s">
        <v>1499</v>
      </c>
      <c r="C720" t="s">
        <v>1190</v>
      </c>
      <c r="D720">
        <v>10</v>
      </c>
      <c r="E720">
        <v>20</v>
      </c>
      <c r="F720">
        <v>10</v>
      </c>
      <c r="G720" t="s">
        <v>16</v>
      </c>
      <c r="H720" t="s">
        <v>14</v>
      </c>
      <c r="I720">
        <v>0.04</v>
      </c>
      <c r="J720">
        <v>1</v>
      </c>
      <c r="K720" t="s">
        <v>21</v>
      </c>
      <c r="L720">
        <v>5773.6</v>
      </c>
      <c r="M720">
        <v>2.4477E-4</v>
      </c>
      <c r="N720">
        <v>5773.5</v>
      </c>
      <c r="O720">
        <v>2.3169E-4</v>
      </c>
    </row>
    <row r="721" spans="2:15" x14ac:dyDescent="0.25">
      <c r="B721" t="s">
        <v>1500</v>
      </c>
      <c r="C721" t="s">
        <v>1190</v>
      </c>
      <c r="D721">
        <v>10</v>
      </c>
      <c r="E721">
        <v>20</v>
      </c>
      <c r="F721">
        <v>1E-4</v>
      </c>
      <c r="G721" t="s">
        <v>16</v>
      </c>
      <c r="H721" t="s">
        <v>14</v>
      </c>
      <c r="I721">
        <v>1</v>
      </c>
      <c r="J721">
        <v>20</v>
      </c>
      <c r="K721" t="s">
        <v>21</v>
      </c>
      <c r="L721">
        <v>2.4</v>
      </c>
      <c r="M721">
        <v>0.23</v>
      </c>
      <c r="N721">
        <v>2.3058999999999998</v>
      </c>
      <c r="O721">
        <v>0.23157</v>
      </c>
    </row>
    <row r="722" spans="2:15" x14ac:dyDescent="0.25">
      <c r="B722" t="s">
        <v>1501</v>
      </c>
      <c r="C722" t="s">
        <v>1190</v>
      </c>
      <c r="D722">
        <v>10</v>
      </c>
      <c r="E722">
        <v>20</v>
      </c>
      <c r="F722">
        <v>1E-3</v>
      </c>
      <c r="G722" t="s">
        <v>16</v>
      </c>
      <c r="H722" t="s">
        <v>14</v>
      </c>
      <c r="I722">
        <v>1</v>
      </c>
      <c r="J722">
        <v>20</v>
      </c>
      <c r="K722" t="s">
        <v>21</v>
      </c>
      <c r="L722">
        <v>2.4</v>
      </c>
      <c r="M722">
        <v>0.23</v>
      </c>
      <c r="N722">
        <v>2.3533000000000004</v>
      </c>
      <c r="O722">
        <v>0.23039000000000001</v>
      </c>
    </row>
    <row r="723" spans="2:15" x14ac:dyDescent="0.25">
      <c r="B723" t="s">
        <v>1502</v>
      </c>
      <c r="C723" t="s">
        <v>1190</v>
      </c>
      <c r="D723">
        <v>10</v>
      </c>
      <c r="E723">
        <v>20</v>
      </c>
      <c r="F723">
        <v>0.01</v>
      </c>
      <c r="G723" t="s">
        <v>16</v>
      </c>
      <c r="H723" t="s">
        <v>14</v>
      </c>
      <c r="I723">
        <v>1</v>
      </c>
      <c r="J723">
        <v>20</v>
      </c>
      <c r="K723" t="s">
        <v>21</v>
      </c>
      <c r="L723">
        <v>5.7650999999999994</v>
      </c>
      <c r="M723">
        <v>0.16311999999999999</v>
      </c>
      <c r="N723">
        <v>5.7652000000000001</v>
      </c>
      <c r="O723">
        <v>0.16300999999999999</v>
      </c>
    </row>
    <row r="724" spans="2:15" x14ac:dyDescent="0.25">
      <c r="B724" t="s">
        <v>1503</v>
      </c>
      <c r="C724" t="s">
        <v>1190</v>
      </c>
      <c r="D724">
        <v>10</v>
      </c>
      <c r="E724">
        <v>20</v>
      </c>
      <c r="F724">
        <v>0.1</v>
      </c>
      <c r="G724" t="s">
        <v>16</v>
      </c>
      <c r="H724" t="s">
        <v>14</v>
      </c>
      <c r="I724">
        <v>1</v>
      </c>
      <c r="J724">
        <v>20</v>
      </c>
      <c r="K724" t="s">
        <v>21</v>
      </c>
      <c r="L724">
        <v>57.689</v>
      </c>
      <c r="M724">
        <v>2.3141999999999999E-2</v>
      </c>
      <c r="N724">
        <v>57.69</v>
      </c>
      <c r="O724">
        <v>2.3061000000000002E-2</v>
      </c>
    </row>
    <row r="725" spans="2:15" x14ac:dyDescent="0.25">
      <c r="B725" t="s">
        <v>1504</v>
      </c>
      <c r="C725" t="s">
        <v>1190</v>
      </c>
      <c r="D725">
        <v>10</v>
      </c>
      <c r="E725">
        <v>20</v>
      </c>
      <c r="F725">
        <v>1</v>
      </c>
      <c r="G725" t="s">
        <v>16</v>
      </c>
      <c r="H725" t="s">
        <v>14</v>
      </c>
      <c r="I725">
        <v>1</v>
      </c>
      <c r="J725">
        <v>20</v>
      </c>
      <c r="K725" t="s">
        <v>21</v>
      </c>
      <c r="L725">
        <v>577.35</v>
      </c>
      <c r="M725">
        <v>2.3506999999999998E-3</v>
      </c>
      <c r="N725">
        <v>577.35</v>
      </c>
      <c r="O725">
        <v>2.3180000000000002E-3</v>
      </c>
    </row>
    <row r="726" spans="2:15" x14ac:dyDescent="0.25">
      <c r="B726" t="s">
        <v>1505</v>
      </c>
      <c r="C726" t="s">
        <v>1190</v>
      </c>
      <c r="D726">
        <v>10</v>
      </c>
      <c r="E726">
        <v>20</v>
      </c>
      <c r="F726">
        <v>10</v>
      </c>
      <c r="G726" t="s">
        <v>16</v>
      </c>
      <c r="H726" t="s">
        <v>14</v>
      </c>
      <c r="I726">
        <v>1</v>
      </c>
      <c r="J726">
        <v>20</v>
      </c>
      <c r="K726" t="s">
        <v>21</v>
      </c>
      <c r="L726">
        <v>5773.6</v>
      </c>
      <c r="M726">
        <v>2.4488999999999999E-4</v>
      </c>
      <c r="N726">
        <v>5773.5</v>
      </c>
      <c r="O726">
        <v>2.3180999999999999E-4</v>
      </c>
    </row>
    <row r="727" spans="2:15" x14ac:dyDescent="0.25">
      <c r="B727" t="s">
        <v>1506</v>
      </c>
      <c r="C727" t="s">
        <v>1190</v>
      </c>
      <c r="D727">
        <v>10</v>
      </c>
      <c r="E727">
        <v>20</v>
      </c>
      <c r="F727">
        <v>1E-4</v>
      </c>
      <c r="G727" t="s">
        <v>16</v>
      </c>
      <c r="H727" t="s">
        <v>14</v>
      </c>
      <c r="I727">
        <v>20</v>
      </c>
      <c r="J727">
        <v>50</v>
      </c>
      <c r="K727" t="s">
        <v>21</v>
      </c>
      <c r="L727">
        <v>2.4</v>
      </c>
      <c r="M727">
        <v>0.41</v>
      </c>
      <c r="N727">
        <v>2.3031000000000001</v>
      </c>
      <c r="O727">
        <v>0.40506999999999999</v>
      </c>
    </row>
    <row r="728" spans="2:15" x14ac:dyDescent="0.25">
      <c r="B728" t="s">
        <v>1507</v>
      </c>
      <c r="C728" t="s">
        <v>1190</v>
      </c>
      <c r="D728">
        <v>10</v>
      </c>
      <c r="E728">
        <v>20</v>
      </c>
      <c r="F728">
        <v>1E-3</v>
      </c>
      <c r="G728" t="s">
        <v>16</v>
      </c>
      <c r="H728" t="s">
        <v>14</v>
      </c>
      <c r="I728">
        <v>20</v>
      </c>
      <c r="J728">
        <v>50</v>
      </c>
      <c r="K728" t="s">
        <v>21</v>
      </c>
      <c r="L728">
        <v>2.4</v>
      </c>
      <c r="M728">
        <v>0.41</v>
      </c>
      <c r="N728">
        <v>2.3383000000000003</v>
      </c>
      <c r="O728">
        <v>0.40405999999999997</v>
      </c>
    </row>
    <row r="729" spans="2:15" x14ac:dyDescent="0.25">
      <c r="B729" t="s">
        <v>1508</v>
      </c>
      <c r="C729" t="s">
        <v>1190</v>
      </c>
      <c r="D729">
        <v>10</v>
      </c>
      <c r="E729">
        <v>20</v>
      </c>
      <c r="F729">
        <v>0.01</v>
      </c>
      <c r="G729" t="s">
        <v>16</v>
      </c>
      <c r="H729" t="s">
        <v>14</v>
      </c>
      <c r="I729">
        <v>20</v>
      </c>
      <c r="J729">
        <v>50</v>
      </c>
      <c r="K729" t="s">
        <v>21</v>
      </c>
      <c r="L729">
        <v>5.2717999999999998</v>
      </c>
      <c r="M729">
        <v>0.33148</v>
      </c>
      <c r="N729">
        <v>5.2706</v>
      </c>
      <c r="O729">
        <v>0.33138000000000001</v>
      </c>
    </row>
    <row r="730" spans="2:15" x14ac:dyDescent="0.25">
      <c r="B730" t="s">
        <v>1509</v>
      </c>
      <c r="C730" t="s">
        <v>1190</v>
      </c>
      <c r="D730">
        <v>10</v>
      </c>
      <c r="E730">
        <v>20</v>
      </c>
      <c r="F730">
        <v>0.1</v>
      </c>
      <c r="G730" t="s">
        <v>16</v>
      </c>
      <c r="H730" t="s">
        <v>14</v>
      </c>
      <c r="I730">
        <v>20</v>
      </c>
      <c r="J730">
        <v>50</v>
      </c>
      <c r="K730" t="s">
        <v>21</v>
      </c>
      <c r="L730">
        <v>57.503</v>
      </c>
      <c r="M730">
        <v>5.8262000000000001E-2</v>
      </c>
      <c r="N730">
        <v>57.503</v>
      </c>
      <c r="O730">
        <v>5.8138000000000002E-2</v>
      </c>
    </row>
    <row r="731" spans="2:15" x14ac:dyDescent="0.25">
      <c r="B731" t="s">
        <v>1510</v>
      </c>
      <c r="C731" t="s">
        <v>1190</v>
      </c>
      <c r="D731">
        <v>10</v>
      </c>
      <c r="E731">
        <v>20</v>
      </c>
      <c r="F731">
        <v>1</v>
      </c>
      <c r="G731" t="s">
        <v>16</v>
      </c>
      <c r="H731" t="s">
        <v>14</v>
      </c>
      <c r="I731">
        <v>20</v>
      </c>
      <c r="J731">
        <v>50</v>
      </c>
      <c r="K731" t="s">
        <v>21</v>
      </c>
      <c r="L731">
        <v>577.33000000000004</v>
      </c>
      <c r="M731">
        <v>5.9286E-3</v>
      </c>
      <c r="N731">
        <v>577.33000000000004</v>
      </c>
      <c r="O731">
        <v>5.8774999999999999E-3</v>
      </c>
    </row>
    <row r="732" spans="2:15" x14ac:dyDescent="0.25">
      <c r="B732" t="s">
        <v>1511</v>
      </c>
      <c r="C732" t="s">
        <v>1190</v>
      </c>
      <c r="D732">
        <v>10</v>
      </c>
      <c r="E732">
        <v>20</v>
      </c>
      <c r="F732">
        <v>10</v>
      </c>
      <c r="G732" t="s">
        <v>16</v>
      </c>
      <c r="H732" t="s">
        <v>14</v>
      </c>
      <c r="I732">
        <v>20</v>
      </c>
      <c r="J732">
        <v>50</v>
      </c>
      <c r="K732" t="s">
        <v>21</v>
      </c>
      <c r="L732">
        <v>5773.6</v>
      </c>
      <c r="M732">
        <v>6.0824999999999996E-4</v>
      </c>
      <c r="N732">
        <v>5773.5</v>
      </c>
      <c r="O732">
        <v>5.8781999999999997E-4</v>
      </c>
    </row>
    <row r="733" spans="2:15" x14ac:dyDescent="0.25">
      <c r="B733" t="s">
        <v>1512</v>
      </c>
      <c r="C733" t="s">
        <v>1190</v>
      </c>
      <c r="D733">
        <v>10</v>
      </c>
      <c r="E733">
        <v>20</v>
      </c>
      <c r="F733">
        <v>1E-4</v>
      </c>
      <c r="G733" t="s">
        <v>16</v>
      </c>
      <c r="H733" t="s">
        <v>14</v>
      </c>
      <c r="I733">
        <v>50</v>
      </c>
      <c r="J733">
        <v>100</v>
      </c>
      <c r="K733" t="s">
        <v>21</v>
      </c>
      <c r="L733">
        <v>2.4</v>
      </c>
      <c r="M733">
        <v>1.4</v>
      </c>
      <c r="N733">
        <v>2.3075999999999999</v>
      </c>
      <c r="O733">
        <v>1.3859999999999999</v>
      </c>
    </row>
    <row r="734" spans="2:15" x14ac:dyDescent="0.25">
      <c r="B734" t="s">
        <v>1513</v>
      </c>
      <c r="C734" t="s">
        <v>1190</v>
      </c>
      <c r="D734">
        <v>10</v>
      </c>
      <c r="E734">
        <v>20</v>
      </c>
      <c r="F734">
        <v>1E-3</v>
      </c>
      <c r="G734" t="s">
        <v>16</v>
      </c>
      <c r="H734" t="s">
        <v>14</v>
      </c>
      <c r="I734">
        <v>50</v>
      </c>
      <c r="J734">
        <v>100</v>
      </c>
      <c r="K734" t="s">
        <v>21</v>
      </c>
      <c r="L734">
        <v>2.4</v>
      </c>
      <c r="M734">
        <v>1.4</v>
      </c>
      <c r="N734">
        <v>2.3231000000000002</v>
      </c>
      <c r="O734">
        <v>1.3855</v>
      </c>
    </row>
    <row r="735" spans="2:15" x14ac:dyDescent="0.25">
      <c r="B735" t="s">
        <v>1514</v>
      </c>
      <c r="C735" t="s">
        <v>1190</v>
      </c>
      <c r="D735">
        <v>10</v>
      </c>
      <c r="E735">
        <v>20</v>
      </c>
      <c r="F735">
        <v>0.01</v>
      </c>
      <c r="G735" t="s">
        <v>16</v>
      </c>
      <c r="H735" t="s">
        <v>14</v>
      </c>
      <c r="I735">
        <v>50</v>
      </c>
      <c r="J735">
        <v>100</v>
      </c>
      <c r="K735" t="s">
        <v>21</v>
      </c>
      <c r="L735">
        <v>3.7587000000000002</v>
      </c>
      <c r="M735">
        <v>1.341</v>
      </c>
      <c r="N735">
        <v>3.7575000000000003</v>
      </c>
      <c r="O735">
        <v>1.341</v>
      </c>
    </row>
    <row r="736" spans="2:15" x14ac:dyDescent="0.25">
      <c r="B736" t="s">
        <v>1515</v>
      </c>
      <c r="C736" t="s">
        <v>1190</v>
      </c>
      <c r="D736">
        <v>10</v>
      </c>
      <c r="E736">
        <v>20</v>
      </c>
      <c r="F736">
        <v>0.1</v>
      </c>
      <c r="G736" t="s">
        <v>16</v>
      </c>
      <c r="H736" t="s">
        <v>14</v>
      </c>
      <c r="I736">
        <v>50</v>
      </c>
      <c r="J736">
        <v>100</v>
      </c>
      <c r="K736" t="s">
        <v>21</v>
      </c>
      <c r="L736">
        <v>54.835999999999999</v>
      </c>
      <c r="M736">
        <v>0.51217999999999997</v>
      </c>
      <c r="N736">
        <v>54.835999999999999</v>
      </c>
      <c r="O736">
        <v>0.51207000000000003</v>
      </c>
    </row>
    <row r="737" spans="2:15" x14ac:dyDescent="0.25">
      <c r="B737" t="s">
        <v>1516</v>
      </c>
      <c r="C737" t="s">
        <v>1190</v>
      </c>
      <c r="D737">
        <v>10</v>
      </c>
      <c r="E737">
        <v>20</v>
      </c>
      <c r="F737">
        <v>1</v>
      </c>
      <c r="G737" t="s">
        <v>16</v>
      </c>
      <c r="H737" t="s">
        <v>14</v>
      </c>
      <c r="I737">
        <v>50</v>
      </c>
      <c r="J737">
        <v>100</v>
      </c>
      <c r="K737" t="s">
        <v>21</v>
      </c>
      <c r="L737">
        <v>577.03</v>
      </c>
      <c r="M737">
        <v>5.5451E-2</v>
      </c>
      <c r="N737">
        <v>577.03</v>
      </c>
      <c r="O737">
        <v>5.5399999999999998E-2</v>
      </c>
    </row>
    <row r="738" spans="2:15" x14ac:dyDescent="0.25">
      <c r="B738" t="s">
        <v>1517</v>
      </c>
      <c r="C738" t="s">
        <v>1190</v>
      </c>
      <c r="D738">
        <v>10</v>
      </c>
      <c r="E738">
        <v>20</v>
      </c>
      <c r="F738">
        <v>10</v>
      </c>
      <c r="G738" t="s">
        <v>16</v>
      </c>
      <c r="H738" t="s">
        <v>14</v>
      </c>
      <c r="I738">
        <v>50</v>
      </c>
      <c r="J738">
        <v>100</v>
      </c>
      <c r="K738" t="s">
        <v>21</v>
      </c>
      <c r="L738">
        <v>5773.5</v>
      </c>
      <c r="M738">
        <v>5.5652000000000002E-3</v>
      </c>
      <c r="N738">
        <v>5773</v>
      </c>
      <c r="O738">
        <v>5.5447999999999999E-3</v>
      </c>
    </row>
    <row r="739" spans="2:15" x14ac:dyDescent="0.25">
      <c r="B739" t="s">
        <v>1518</v>
      </c>
      <c r="C739" t="s">
        <v>1190</v>
      </c>
      <c r="D739">
        <v>10</v>
      </c>
      <c r="E739">
        <v>20</v>
      </c>
      <c r="F739">
        <v>1E-4</v>
      </c>
      <c r="G739" t="s">
        <v>16</v>
      </c>
      <c r="H739" t="s">
        <v>14</v>
      </c>
      <c r="I739">
        <v>100</v>
      </c>
      <c r="J739">
        <v>300</v>
      </c>
      <c r="K739" t="s">
        <v>21</v>
      </c>
      <c r="L739">
        <v>12</v>
      </c>
      <c r="M739">
        <v>4.5999999999999996</v>
      </c>
      <c r="N739">
        <v>11.547000000000001</v>
      </c>
      <c r="O739">
        <v>4.6189999999999998</v>
      </c>
    </row>
    <row r="740" spans="2:15" x14ac:dyDescent="0.25">
      <c r="B740" t="s">
        <v>1519</v>
      </c>
      <c r="C740" t="s">
        <v>1190</v>
      </c>
      <c r="D740">
        <v>10</v>
      </c>
      <c r="E740">
        <v>20</v>
      </c>
      <c r="F740">
        <v>1E-3</v>
      </c>
      <c r="G740" t="s">
        <v>16</v>
      </c>
      <c r="H740" t="s">
        <v>14</v>
      </c>
      <c r="I740">
        <v>100</v>
      </c>
      <c r="J740">
        <v>300</v>
      </c>
      <c r="K740" t="s">
        <v>21</v>
      </c>
      <c r="L740">
        <v>12</v>
      </c>
      <c r="M740">
        <v>4.5999999999999996</v>
      </c>
      <c r="N740">
        <v>11.552</v>
      </c>
      <c r="O740">
        <v>4.6189</v>
      </c>
    </row>
    <row r="741" spans="2:15" x14ac:dyDescent="0.25">
      <c r="B741" t="s">
        <v>1520</v>
      </c>
      <c r="C741" t="s">
        <v>1190</v>
      </c>
      <c r="D741">
        <v>10</v>
      </c>
      <c r="E741">
        <v>20</v>
      </c>
      <c r="F741">
        <v>0.01</v>
      </c>
      <c r="G741" t="s">
        <v>16</v>
      </c>
      <c r="H741" t="s">
        <v>14</v>
      </c>
      <c r="I741">
        <v>100</v>
      </c>
      <c r="J741">
        <v>300</v>
      </c>
      <c r="K741" t="s">
        <v>21</v>
      </c>
      <c r="L741">
        <v>12</v>
      </c>
      <c r="M741">
        <v>4.6063000000000001</v>
      </c>
      <c r="N741">
        <v>11.962999999999999</v>
      </c>
      <c r="O741">
        <v>4.6063000000000001</v>
      </c>
    </row>
    <row r="742" spans="2:15" x14ac:dyDescent="0.25">
      <c r="B742" t="s">
        <v>1521</v>
      </c>
      <c r="C742" t="s">
        <v>1190</v>
      </c>
      <c r="D742">
        <v>10</v>
      </c>
      <c r="E742">
        <v>20</v>
      </c>
      <c r="F742">
        <v>0.1</v>
      </c>
      <c r="G742" t="s">
        <v>16</v>
      </c>
      <c r="H742" t="s">
        <v>14</v>
      </c>
      <c r="I742">
        <v>100</v>
      </c>
      <c r="J742">
        <v>300</v>
      </c>
      <c r="K742" t="s">
        <v>21</v>
      </c>
      <c r="L742">
        <v>44.415999999999997</v>
      </c>
      <c r="M742">
        <v>3.7237</v>
      </c>
      <c r="N742">
        <v>44.415999999999997</v>
      </c>
      <c r="O742">
        <v>3.7235999999999998</v>
      </c>
    </row>
    <row r="743" spans="2:15" x14ac:dyDescent="0.25">
      <c r="B743" t="s">
        <v>1522</v>
      </c>
      <c r="C743" t="s">
        <v>1190</v>
      </c>
      <c r="D743">
        <v>10</v>
      </c>
      <c r="E743">
        <v>20</v>
      </c>
      <c r="F743">
        <v>1</v>
      </c>
      <c r="G743" t="s">
        <v>16</v>
      </c>
      <c r="H743" t="s">
        <v>14</v>
      </c>
      <c r="I743">
        <v>100</v>
      </c>
      <c r="J743">
        <v>300</v>
      </c>
      <c r="K743" t="s">
        <v>21</v>
      </c>
      <c r="L743">
        <v>573.84</v>
      </c>
      <c r="M743">
        <v>0.64</v>
      </c>
      <c r="N743">
        <v>573.84</v>
      </c>
      <c r="O743">
        <v>0.63995000000000002</v>
      </c>
    </row>
    <row r="744" spans="2:15" x14ac:dyDescent="0.25">
      <c r="B744" t="s">
        <v>1523</v>
      </c>
      <c r="C744" t="s">
        <v>1190</v>
      </c>
      <c r="D744">
        <v>10</v>
      </c>
      <c r="E744">
        <v>20</v>
      </c>
      <c r="F744">
        <v>10</v>
      </c>
      <c r="G744" t="s">
        <v>16</v>
      </c>
      <c r="H744" t="s">
        <v>14</v>
      </c>
      <c r="I744">
        <v>100</v>
      </c>
      <c r="J744">
        <v>300</v>
      </c>
      <c r="K744" t="s">
        <v>21</v>
      </c>
      <c r="L744">
        <v>5773.2000000000007</v>
      </c>
      <c r="M744">
        <v>6.4683000000000004E-2</v>
      </c>
      <c r="N744">
        <v>5767.4000000000005</v>
      </c>
      <c r="O744">
        <v>6.4661999999999997E-2</v>
      </c>
    </row>
    <row r="745" spans="2:15" x14ac:dyDescent="0.25">
      <c r="B745" t="s">
        <v>1524</v>
      </c>
      <c r="C745" t="s">
        <v>1190</v>
      </c>
      <c r="D745">
        <v>10</v>
      </c>
      <c r="E745">
        <v>20</v>
      </c>
      <c r="F745">
        <v>1E-4</v>
      </c>
      <c r="G745" t="s">
        <v>16</v>
      </c>
      <c r="H745" t="s">
        <v>14</v>
      </c>
      <c r="I745">
        <v>300</v>
      </c>
      <c r="J745">
        <v>1000</v>
      </c>
      <c r="K745" t="s">
        <v>21</v>
      </c>
      <c r="L745">
        <v>18</v>
      </c>
      <c r="M745">
        <v>17</v>
      </c>
      <c r="N745">
        <v>11.566000000000001</v>
      </c>
      <c r="O745">
        <v>17.321000000000002</v>
      </c>
    </row>
    <row r="746" spans="2:15" x14ac:dyDescent="0.25">
      <c r="B746" t="s">
        <v>1525</v>
      </c>
      <c r="C746" t="s">
        <v>1190</v>
      </c>
      <c r="D746">
        <v>10</v>
      </c>
      <c r="E746">
        <v>20</v>
      </c>
      <c r="F746">
        <v>1E-3</v>
      </c>
      <c r="G746" t="s">
        <v>16</v>
      </c>
      <c r="H746" t="s">
        <v>14</v>
      </c>
      <c r="I746">
        <v>300</v>
      </c>
      <c r="J746">
        <v>1000</v>
      </c>
      <c r="K746" t="s">
        <v>21</v>
      </c>
      <c r="L746">
        <v>18</v>
      </c>
      <c r="M746">
        <v>17</v>
      </c>
      <c r="N746">
        <v>11.567</v>
      </c>
      <c r="O746">
        <v>17.321000000000002</v>
      </c>
    </row>
    <row r="747" spans="2:15" x14ac:dyDescent="0.25">
      <c r="B747" t="s">
        <v>1526</v>
      </c>
      <c r="C747" t="s">
        <v>1190</v>
      </c>
      <c r="D747">
        <v>10</v>
      </c>
      <c r="E747">
        <v>20</v>
      </c>
      <c r="F747">
        <v>0.01</v>
      </c>
      <c r="G747" t="s">
        <v>16</v>
      </c>
      <c r="H747" t="s">
        <v>14</v>
      </c>
      <c r="I747">
        <v>300</v>
      </c>
      <c r="J747">
        <v>1000</v>
      </c>
      <c r="K747" t="s">
        <v>21</v>
      </c>
      <c r="L747">
        <v>18</v>
      </c>
      <c r="M747">
        <v>17.003</v>
      </c>
      <c r="N747">
        <v>11.709</v>
      </c>
      <c r="O747">
        <v>17.315999999999999</v>
      </c>
    </row>
    <row r="748" spans="2:15" x14ac:dyDescent="0.25">
      <c r="B748" t="s">
        <v>1527</v>
      </c>
      <c r="C748" t="s">
        <v>1190</v>
      </c>
      <c r="D748">
        <v>10</v>
      </c>
      <c r="E748">
        <v>20</v>
      </c>
      <c r="F748">
        <v>0.1</v>
      </c>
      <c r="G748" t="s">
        <v>16</v>
      </c>
      <c r="H748" t="s">
        <v>14</v>
      </c>
      <c r="I748">
        <v>300</v>
      </c>
      <c r="J748">
        <v>1000</v>
      </c>
      <c r="K748" t="s">
        <v>21</v>
      </c>
      <c r="L748">
        <v>24.569000000000003</v>
      </c>
      <c r="M748">
        <v>16.902000000000001</v>
      </c>
      <c r="N748">
        <v>24.568000000000001</v>
      </c>
      <c r="O748">
        <v>16.902000000000001</v>
      </c>
    </row>
    <row r="749" spans="2:15" x14ac:dyDescent="0.25">
      <c r="B749" t="s">
        <v>1528</v>
      </c>
      <c r="C749" t="s">
        <v>1190</v>
      </c>
      <c r="D749">
        <v>10</v>
      </c>
      <c r="E749">
        <v>20</v>
      </c>
      <c r="F749">
        <v>1</v>
      </c>
      <c r="G749" t="s">
        <v>16</v>
      </c>
      <c r="H749" t="s">
        <v>14</v>
      </c>
      <c r="I749">
        <v>300</v>
      </c>
      <c r="J749">
        <v>1000</v>
      </c>
      <c r="K749" t="s">
        <v>21</v>
      </c>
      <c r="L749">
        <v>533.06999999999994</v>
      </c>
      <c r="M749">
        <v>7.3129</v>
      </c>
      <c r="N749">
        <v>533.06999999999994</v>
      </c>
      <c r="O749">
        <v>7.3129</v>
      </c>
    </row>
    <row r="750" spans="2:15" x14ac:dyDescent="0.25">
      <c r="B750" t="s">
        <v>1529</v>
      </c>
      <c r="C750" t="s">
        <v>1190</v>
      </c>
      <c r="D750">
        <v>10</v>
      </c>
      <c r="E750">
        <v>20</v>
      </c>
      <c r="F750">
        <v>10</v>
      </c>
      <c r="G750" t="s">
        <v>16</v>
      </c>
      <c r="H750" t="s">
        <v>14</v>
      </c>
      <c r="I750">
        <v>300</v>
      </c>
      <c r="J750">
        <v>1000</v>
      </c>
      <c r="K750" t="s">
        <v>21</v>
      </c>
      <c r="L750">
        <v>5768.4000000000005</v>
      </c>
      <c r="M750">
        <v>0.81316999999999995</v>
      </c>
      <c r="N750">
        <v>5703.4000000000005</v>
      </c>
      <c r="O750">
        <v>0.81315000000000004</v>
      </c>
    </row>
    <row r="751" spans="2:15" x14ac:dyDescent="0.25">
      <c r="B751" t="s">
        <v>1530</v>
      </c>
      <c r="C751" t="s">
        <v>1190</v>
      </c>
      <c r="D751">
        <v>20</v>
      </c>
      <c r="E751">
        <v>100</v>
      </c>
      <c r="F751">
        <v>1E-4</v>
      </c>
      <c r="G751" t="s">
        <v>16</v>
      </c>
      <c r="H751" t="s">
        <v>14</v>
      </c>
      <c r="I751">
        <v>1E-3</v>
      </c>
      <c r="J751">
        <v>0.04</v>
      </c>
      <c r="K751" t="s">
        <v>21</v>
      </c>
      <c r="L751">
        <v>4.8</v>
      </c>
      <c r="M751">
        <v>0.23</v>
      </c>
      <c r="N751">
        <v>4.6139999999999999</v>
      </c>
      <c r="O751">
        <v>0.23155000000000001</v>
      </c>
    </row>
    <row r="752" spans="2:15" x14ac:dyDescent="0.25">
      <c r="B752" t="s">
        <v>1531</v>
      </c>
      <c r="C752" t="s">
        <v>1190</v>
      </c>
      <c r="D752">
        <v>20</v>
      </c>
      <c r="E752">
        <v>100</v>
      </c>
      <c r="F752">
        <v>1E-3</v>
      </c>
      <c r="G752" t="s">
        <v>16</v>
      </c>
      <c r="H752" t="s">
        <v>14</v>
      </c>
      <c r="I752">
        <v>1E-3</v>
      </c>
      <c r="J752">
        <v>0.04</v>
      </c>
      <c r="K752" t="s">
        <v>21</v>
      </c>
      <c r="L752">
        <v>4.8</v>
      </c>
      <c r="M752">
        <v>0.23</v>
      </c>
      <c r="N752">
        <v>4.6320999999999994</v>
      </c>
      <c r="O752">
        <v>0.23141</v>
      </c>
    </row>
    <row r="753" spans="2:15" x14ac:dyDescent="0.25">
      <c r="B753" t="s">
        <v>1532</v>
      </c>
      <c r="C753" t="s">
        <v>1190</v>
      </c>
      <c r="D753">
        <v>20</v>
      </c>
      <c r="E753">
        <v>100</v>
      </c>
      <c r="F753">
        <v>0.01</v>
      </c>
      <c r="G753" t="s">
        <v>16</v>
      </c>
      <c r="H753" t="s">
        <v>14</v>
      </c>
      <c r="I753">
        <v>1E-3</v>
      </c>
      <c r="J753">
        <v>0.04</v>
      </c>
      <c r="K753" t="s">
        <v>21</v>
      </c>
      <c r="L753">
        <v>6.5308000000000002</v>
      </c>
      <c r="M753">
        <v>0.21829000000000001</v>
      </c>
      <c r="N753">
        <v>6.5301</v>
      </c>
      <c r="O753">
        <v>0.21829000000000001</v>
      </c>
    </row>
    <row r="754" spans="2:15" x14ac:dyDescent="0.25">
      <c r="B754" t="s">
        <v>1533</v>
      </c>
      <c r="C754" t="s">
        <v>1190</v>
      </c>
      <c r="D754">
        <v>20</v>
      </c>
      <c r="E754">
        <v>100</v>
      </c>
      <c r="F754">
        <v>0.1</v>
      </c>
      <c r="G754" t="s">
        <v>16</v>
      </c>
      <c r="H754" t="s">
        <v>14</v>
      </c>
      <c r="I754">
        <v>1E-3</v>
      </c>
      <c r="J754">
        <v>0.04</v>
      </c>
      <c r="K754" t="s">
        <v>21</v>
      </c>
      <c r="L754">
        <v>57.071999999999996</v>
      </c>
      <c r="M754">
        <v>6.9939000000000001E-2</v>
      </c>
      <c r="N754">
        <v>57.071999999999996</v>
      </c>
      <c r="O754">
        <v>6.9930000000000006E-2</v>
      </c>
    </row>
    <row r="755" spans="2:15" x14ac:dyDescent="0.25">
      <c r="B755" t="s">
        <v>1534</v>
      </c>
      <c r="C755" t="s">
        <v>1190</v>
      </c>
      <c r="D755">
        <v>20</v>
      </c>
      <c r="E755">
        <v>100</v>
      </c>
      <c r="F755">
        <v>1</v>
      </c>
      <c r="G755" t="s">
        <v>16</v>
      </c>
      <c r="H755" t="s">
        <v>14</v>
      </c>
      <c r="I755">
        <v>1E-3</v>
      </c>
      <c r="J755">
        <v>0.04</v>
      </c>
      <c r="K755" t="s">
        <v>21</v>
      </c>
      <c r="L755">
        <v>577.28</v>
      </c>
      <c r="M755">
        <v>7.4200999999999998E-3</v>
      </c>
      <c r="N755">
        <v>577.28</v>
      </c>
      <c r="O755">
        <v>7.4159999999999998E-3</v>
      </c>
    </row>
    <row r="756" spans="2:15" x14ac:dyDescent="0.25">
      <c r="B756" t="s">
        <v>1535</v>
      </c>
      <c r="C756" t="s">
        <v>1190</v>
      </c>
      <c r="D756">
        <v>20</v>
      </c>
      <c r="E756">
        <v>100</v>
      </c>
      <c r="F756">
        <v>10</v>
      </c>
      <c r="G756" t="s">
        <v>16</v>
      </c>
      <c r="H756" t="s">
        <v>14</v>
      </c>
      <c r="I756">
        <v>1E-3</v>
      </c>
      <c r="J756">
        <v>0.04</v>
      </c>
      <c r="K756" t="s">
        <v>21</v>
      </c>
      <c r="L756">
        <v>5773.5</v>
      </c>
      <c r="M756">
        <v>7.4370999999999997E-4</v>
      </c>
      <c r="N756">
        <v>5773.4000000000005</v>
      </c>
      <c r="O756">
        <v>7.4208E-4</v>
      </c>
    </row>
    <row r="757" spans="2:15" x14ac:dyDescent="0.25">
      <c r="B757" t="s">
        <v>1536</v>
      </c>
      <c r="C757" t="s">
        <v>1190</v>
      </c>
      <c r="D757">
        <v>20</v>
      </c>
      <c r="E757">
        <v>100</v>
      </c>
      <c r="F757">
        <v>1E-4</v>
      </c>
      <c r="G757" t="s">
        <v>16</v>
      </c>
      <c r="H757" t="s">
        <v>14</v>
      </c>
      <c r="I757">
        <v>0.04</v>
      </c>
      <c r="J757">
        <v>1</v>
      </c>
      <c r="K757" t="s">
        <v>21</v>
      </c>
      <c r="L757">
        <v>2.5</v>
      </c>
      <c r="M757">
        <v>0.23</v>
      </c>
      <c r="N757">
        <v>2.3037000000000001</v>
      </c>
      <c r="O757">
        <v>0.23163</v>
      </c>
    </row>
    <row r="758" spans="2:15" x14ac:dyDescent="0.25">
      <c r="B758" t="s">
        <v>1537</v>
      </c>
      <c r="C758" t="s">
        <v>1190</v>
      </c>
      <c r="D758">
        <v>20</v>
      </c>
      <c r="E758">
        <v>100</v>
      </c>
      <c r="F758">
        <v>1E-3</v>
      </c>
      <c r="G758" t="s">
        <v>16</v>
      </c>
      <c r="H758" t="s">
        <v>14</v>
      </c>
      <c r="I758">
        <v>0.04</v>
      </c>
      <c r="J758">
        <v>1</v>
      </c>
      <c r="K758" t="s">
        <v>21</v>
      </c>
      <c r="L758">
        <v>2.5</v>
      </c>
      <c r="M758">
        <v>0.23</v>
      </c>
      <c r="N758">
        <v>2.3278000000000003</v>
      </c>
      <c r="O758">
        <v>0.23141</v>
      </c>
    </row>
    <row r="759" spans="2:15" x14ac:dyDescent="0.25">
      <c r="B759" t="s">
        <v>1538</v>
      </c>
      <c r="C759" t="s">
        <v>1190</v>
      </c>
      <c r="D759">
        <v>20</v>
      </c>
      <c r="E759">
        <v>100</v>
      </c>
      <c r="F759">
        <v>0.01</v>
      </c>
      <c r="G759" t="s">
        <v>16</v>
      </c>
      <c r="H759" t="s">
        <v>14</v>
      </c>
      <c r="I759">
        <v>0.04</v>
      </c>
      <c r="J759">
        <v>1</v>
      </c>
      <c r="K759" t="s">
        <v>21</v>
      </c>
      <c r="L759">
        <v>4.7488999999999999</v>
      </c>
      <c r="M759">
        <v>0.21359</v>
      </c>
      <c r="N759">
        <v>4.7479999999999993</v>
      </c>
      <c r="O759">
        <v>0.21359</v>
      </c>
    </row>
    <row r="760" spans="2:15" x14ac:dyDescent="0.25">
      <c r="B760" t="s">
        <v>1539</v>
      </c>
      <c r="C760" t="s">
        <v>1190</v>
      </c>
      <c r="D760">
        <v>20</v>
      </c>
      <c r="E760">
        <v>100</v>
      </c>
      <c r="F760">
        <v>0.1</v>
      </c>
      <c r="G760" t="s">
        <v>16</v>
      </c>
      <c r="H760" t="s">
        <v>14</v>
      </c>
      <c r="I760">
        <v>0.04</v>
      </c>
      <c r="J760">
        <v>1</v>
      </c>
      <c r="K760" t="s">
        <v>21</v>
      </c>
      <c r="L760">
        <v>56.912999999999997</v>
      </c>
      <c r="M760">
        <v>6.1885999999999997E-2</v>
      </c>
      <c r="N760">
        <v>56.911999999999999</v>
      </c>
      <c r="O760">
        <v>6.1877000000000001E-2</v>
      </c>
    </row>
    <row r="761" spans="2:15" x14ac:dyDescent="0.25">
      <c r="B761" t="s">
        <v>1540</v>
      </c>
      <c r="C761" t="s">
        <v>1190</v>
      </c>
      <c r="D761">
        <v>20</v>
      </c>
      <c r="E761">
        <v>100</v>
      </c>
      <c r="F761">
        <v>1</v>
      </c>
      <c r="G761" t="s">
        <v>16</v>
      </c>
      <c r="H761" t="s">
        <v>14</v>
      </c>
      <c r="I761">
        <v>0.04</v>
      </c>
      <c r="J761">
        <v>1</v>
      </c>
      <c r="K761" t="s">
        <v>21</v>
      </c>
      <c r="L761">
        <v>577.27</v>
      </c>
      <c r="M761">
        <v>6.4980999999999997E-3</v>
      </c>
      <c r="N761">
        <v>577.27</v>
      </c>
      <c r="O761">
        <v>6.4939999999999998E-3</v>
      </c>
    </row>
    <row r="762" spans="2:15" x14ac:dyDescent="0.25">
      <c r="B762" t="s">
        <v>1541</v>
      </c>
      <c r="C762" t="s">
        <v>1190</v>
      </c>
      <c r="D762">
        <v>20</v>
      </c>
      <c r="E762">
        <v>100</v>
      </c>
      <c r="F762">
        <v>10</v>
      </c>
      <c r="G762" t="s">
        <v>16</v>
      </c>
      <c r="H762" t="s">
        <v>14</v>
      </c>
      <c r="I762">
        <v>0.04</v>
      </c>
      <c r="J762">
        <v>1</v>
      </c>
      <c r="K762" t="s">
        <v>21</v>
      </c>
      <c r="L762">
        <v>5773.5</v>
      </c>
      <c r="M762">
        <v>6.5136999999999997E-4</v>
      </c>
      <c r="N762">
        <v>5773.4000000000005</v>
      </c>
      <c r="O762">
        <v>6.4972999999999995E-4</v>
      </c>
    </row>
    <row r="763" spans="2:15" x14ac:dyDescent="0.25">
      <c r="B763" t="s">
        <v>1542</v>
      </c>
      <c r="C763" t="s">
        <v>1190</v>
      </c>
      <c r="D763">
        <v>20</v>
      </c>
      <c r="E763">
        <v>100</v>
      </c>
      <c r="F763">
        <v>1E-4</v>
      </c>
      <c r="G763" t="s">
        <v>16</v>
      </c>
      <c r="H763" t="s">
        <v>14</v>
      </c>
      <c r="I763">
        <v>1</v>
      </c>
      <c r="J763">
        <v>20</v>
      </c>
      <c r="K763" t="s">
        <v>21</v>
      </c>
      <c r="L763">
        <v>4.8999999999999995</v>
      </c>
      <c r="M763">
        <v>0.21</v>
      </c>
      <c r="N763">
        <v>4.8696000000000002</v>
      </c>
      <c r="O763">
        <v>0.20605000000000001</v>
      </c>
    </row>
    <row r="764" spans="2:15" x14ac:dyDescent="0.25">
      <c r="B764" t="s">
        <v>1543</v>
      </c>
      <c r="C764" t="s">
        <v>1190</v>
      </c>
      <c r="D764">
        <v>20</v>
      </c>
      <c r="E764">
        <v>100</v>
      </c>
      <c r="F764">
        <v>1E-3</v>
      </c>
      <c r="G764" t="s">
        <v>16</v>
      </c>
      <c r="H764" t="s">
        <v>14</v>
      </c>
      <c r="I764">
        <v>1</v>
      </c>
      <c r="J764">
        <v>20</v>
      </c>
      <c r="K764" t="s">
        <v>21</v>
      </c>
      <c r="L764">
        <v>4.8999999999999995</v>
      </c>
      <c r="M764">
        <v>0.20607</v>
      </c>
      <c r="N764">
        <v>4.8952999999999998</v>
      </c>
      <c r="O764">
        <v>0.20585999999999999</v>
      </c>
    </row>
    <row r="765" spans="2:15" x14ac:dyDescent="0.25">
      <c r="B765" t="s">
        <v>1544</v>
      </c>
      <c r="C765" t="s">
        <v>1190</v>
      </c>
      <c r="D765">
        <v>20</v>
      </c>
      <c r="E765">
        <v>100</v>
      </c>
      <c r="F765">
        <v>0.01</v>
      </c>
      <c r="G765" t="s">
        <v>16</v>
      </c>
      <c r="H765" t="s">
        <v>14</v>
      </c>
      <c r="I765">
        <v>1</v>
      </c>
      <c r="J765">
        <v>20</v>
      </c>
      <c r="K765" t="s">
        <v>21</v>
      </c>
      <c r="L765">
        <v>7.1205999999999996</v>
      </c>
      <c r="M765">
        <v>0.19001000000000001</v>
      </c>
      <c r="N765">
        <v>7.1196999999999999</v>
      </c>
      <c r="O765">
        <v>0.19001000000000001</v>
      </c>
    </row>
    <row r="766" spans="2:15" x14ac:dyDescent="0.25">
      <c r="B766" t="s">
        <v>1545</v>
      </c>
      <c r="C766" t="s">
        <v>1190</v>
      </c>
      <c r="D766">
        <v>20</v>
      </c>
      <c r="E766">
        <v>100</v>
      </c>
      <c r="F766">
        <v>0.1</v>
      </c>
      <c r="G766" t="s">
        <v>16</v>
      </c>
      <c r="H766" t="s">
        <v>14</v>
      </c>
      <c r="I766">
        <v>1</v>
      </c>
      <c r="J766">
        <v>20</v>
      </c>
      <c r="K766" t="s">
        <v>21</v>
      </c>
      <c r="L766">
        <v>57.599999999999994</v>
      </c>
      <c r="M766">
        <v>5.5072999999999997E-2</v>
      </c>
      <c r="N766">
        <v>57.598999999999997</v>
      </c>
      <c r="O766">
        <v>5.5065000000000003E-2</v>
      </c>
    </row>
    <row r="767" spans="2:15" x14ac:dyDescent="0.25">
      <c r="B767" t="s">
        <v>1546</v>
      </c>
      <c r="C767" t="s">
        <v>1190</v>
      </c>
      <c r="D767">
        <v>20</v>
      </c>
      <c r="E767">
        <v>100</v>
      </c>
      <c r="F767">
        <v>1</v>
      </c>
      <c r="G767" t="s">
        <v>16</v>
      </c>
      <c r="H767" t="s">
        <v>14</v>
      </c>
      <c r="I767">
        <v>1</v>
      </c>
      <c r="J767">
        <v>20</v>
      </c>
      <c r="K767" t="s">
        <v>21</v>
      </c>
      <c r="L767">
        <v>577.34</v>
      </c>
      <c r="M767">
        <v>5.7829999999999999E-3</v>
      </c>
      <c r="N767">
        <v>577.34</v>
      </c>
      <c r="O767">
        <v>5.7793999999999996E-3</v>
      </c>
    </row>
    <row r="768" spans="2:15" x14ac:dyDescent="0.25">
      <c r="B768" t="s">
        <v>1547</v>
      </c>
      <c r="C768" t="s">
        <v>1190</v>
      </c>
      <c r="D768">
        <v>20</v>
      </c>
      <c r="E768">
        <v>100</v>
      </c>
      <c r="F768">
        <v>10</v>
      </c>
      <c r="G768" t="s">
        <v>16</v>
      </c>
      <c r="H768" t="s">
        <v>14</v>
      </c>
      <c r="I768">
        <v>1</v>
      </c>
      <c r="J768">
        <v>20</v>
      </c>
      <c r="K768" t="s">
        <v>21</v>
      </c>
      <c r="L768">
        <v>5773.6</v>
      </c>
      <c r="M768">
        <v>5.7969E-4</v>
      </c>
      <c r="N768">
        <v>5773.5</v>
      </c>
      <c r="O768">
        <v>5.7823E-4</v>
      </c>
    </row>
    <row r="769" spans="2:15" x14ac:dyDescent="0.25">
      <c r="B769" t="s">
        <v>1548</v>
      </c>
      <c r="C769" t="s">
        <v>1190</v>
      </c>
      <c r="D769">
        <v>20</v>
      </c>
      <c r="E769">
        <v>100</v>
      </c>
      <c r="F769">
        <v>1E-4</v>
      </c>
      <c r="G769" t="s">
        <v>16</v>
      </c>
      <c r="H769" t="s">
        <v>14</v>
      </c>
      <c r="I769">
        <v>20</v>
      </c>
      <c r="J769">
        <v>50</v>
      </c>
      <c r="K769" t="s">
        <v>21</v>
      </c>
      <c r="L769">
        <v>6.8</v>
      </c>
      <c r="M769">
        <v>0.36</v>
      </c>
      <c r="N769">
        <v>6.7953999999999999</v>
      </c>
      <c r="O769">
        <v>0.35996</v>
      </c>
    </row>
    <row r="770" spans="2:15" x14ac:dyDescent="0.25">
      <c r="B770" t="s">
        <v>1549</v>
      </c>
      <c r="C770" t="s">
        <v>1190</v>
      </c>
      <c r="D770">
        <v>20</v>
      </c>
      <c r="E770">
        <v>100</v>
      </c>
      <c r="F770">
        <v>1E-3</v>
      </c>
      <c r="G770" t="s">
        <v>16</v>
      </c>
      <c r="H770" t="s">
        <v>14</v>
      </c>
      <c r="I770">
        <v>20</v>
      </c>
      <c r="J770">
        <v>50</v>
      </c>
      <c r="K770" t="s">
        <v>21</v>
      </c>
      <c r="L770">
        <v>6.8126999999999995</v>
      </c>
      <c r="M770">
        <v>0.35987000000000002</v>
      </c>
      <c r="N770">
        <v>6.8126999999999995</v>
      </c>
      <c r="O770">
        <v>0.35982999999999998</v>
      </c>
    </row>
    <row r="771" spans="2:15" x14ac:dyDescent="0.25">
      <c r="B771" t="s">
        <v>1550</v>
      </c>
      <c r="C771" t="s">
        <v>1190</v>
      </c>
      <c r="D771">
        <v>20</v>
      </c>
      <c r="E771">
        <v>100</v>
      </c>
      <c r="F771">
        <v>0.01</v>
      </c>
      <c r="G771" t="s">
        <v>16</v>
      </c>
      <c r="H771" t="s">
        <v>14</v>
      </c>
      <c r="I771">
        <v>20</v>
      </c>
      <c r="J771">
        <v>50</v>
      </c>
      <c r="K771" t="s">
        <v>21</v>
      </c>
      <c r="L771">
        <v>8.4157999999999991</v>
      </c>
      <c r="M771">
        <v>0.34765000000000001</v>
      </c>
      <c r="N771">
        <v>8.4141999999999992</v>
      </c>
      <c r="O771">
        <v>0.34765000000000001</v>
      </c>
    </row>
    <row r="772" spans="2:15" x14ac:dyDescent="0.25">
      <c r="B772" t="s">
        <v>1551</v>
      </c>
      <c r="C772" t="s">
        <v>1190</v>
      </c>
      <c r="D772">
        <v>20</v>
      </c>
      <c r="E772">
        <v>100</v>
      </c>
      <c r="F772">
        <v>0.1</v>
      </c>
      <c r="G772" t="s">
        <v>16</v>
      </c>
      <c r="H772" t="s">
        <v>14</v>
      </c>
      <c r="I772">
        <v>20</v>
      </c>
      <c r="J772">
        <v>50</v>
      </c>
      <c r="K772" t="s">
        <v>21</v>
      </c>
      <c r="L772">
        <v>57.198999999999998</v>
      </c>
      <c r="M772">
        <v>0.1467</v>
      </c>
      <c r="N772">
        <v>57.196999999999996</v>
      </c>
      <c r="O772">
        <v>0.14666999999999999</v>
      </c>
    </row>
    <row r="773" spans="2:15" x14ac:dyDescent="0.25">
      <c r="B773" t="s">
        <v>1552</v>
      </c>
      <c r="C773" t="s">
        <v>1190</v>
      </c>
      <c r="D773">
        <v>20</v>
      </c>
      <c r="E773">
        <v>100</v>
      </c>
      <c r="F773">
        <v>1</v>
      </c>
      <c r="G773" t="s">
        <v>16</v>
      </c>
      <c r="H773" t="s">
        <v>14</v>
      </c>
      <c r="I773">
        <v>20</v>
      </c>
      <c r="J773">
        <v>50</v>
      </c>
      <c r="K773" t="s">
        <v>21</v>
      </c>
      <c r="L773">
        <v>577.28</v>
      </c>
      <c r="M773">
        <v>1.6573000000000001E-2</v>
      </c>
      <c r="N773">
        <v>577.28</v>
      </c>
      <c r="O773">
        <v>1.6556000000000001E-2</v>
      </c>
    </row>
    <row r="774" spans="2:15" x14ac:dyDescent="0.25">
      <c r="B774" t="s">
        <v>1553</v>
      </c>
      <c r="C774" t="s">
        <v>1190</v>
      </c>
      <c r="D774">
        <v>20</v>
      </c>
      <c r="E774">
        <v>100</v>
      </c>
      <c r="F774">
        <v>10</v>
      </c>
      <c r="G774" t="s">
        <v>16</v>
      </c>
      <c r="H774" t="s">
        <v>14</v>
      </c>
      <c r="I774">
        <v>20</v>
      </c>
      <c r="J774">
        <v>50</v>
      </c>
      <c r="K774" t="s">
        <v>21</v>
      </c>
      <c r="L774">
        <v>5773.5</v>
      </c>
      <c r="M774">
        <v>1.6646E-3</v>
      </c>
      <c r="N774">
        <v>5773.4000000000005</v>
      </c>
      <c r="O774">
        <v>1.658E-3</v>
      </c>
    </row>
    <row r="775" spans="2:15" x14ac:dyDescent="0.25">
      <c r="B775" t="s">
        <v>1554</v>
      </c>
      <c r="C775" t="s">
        <v>1190</v>
      </c>
      <c r="D775">
        <v>20</v>
      </c>
      <c r="E775">
        <v>100</v>
      </c>
      <c r="F775">
        <v>1E-4</v>
      </c>
      <c r="G775" t="s">
        <v>16</v>
      </c>
      <c r="H775" t="s">
        <v>14</v>
      </c>
      <c r="I775">
        <v>50</v>
      </c>
      <c r="J775">
        <v>100</v>
      </c>
      <c r="K775" t="s">
        <v>21</v>
      </c>
      <c r="L775">
        <v>21</v>
      </c>
      <c r="M775">
        <v>1.2</v>
      </c>
      <c r="N775">
        <v>17.702000000000002</v>
      </c>
      <c r="O775">
        <v>1.2321</v>
      </c>
    </row>
    <row r="776" spans="2:15" x14ac:dyDescent="0.25">
      <c r="B776" t="s">
        <v>1555</v>
      </c>
      <c r="C776" t="s">
        <v>1190</v>
      </c>
      <c r="D776">
        <v>20</v>
      </c>
      <c r="E776">
        <v>100</v>
      </c>
      <c r="F776">
        <v>1E-3</v>
      </c>
      <c r="G776" t="s">
        <v>16</v>
      </c>
      <c r="H776" t="s">
        <v>14</v>
      </c>
      <c r="I776">
        <v>50</v>
      </c>
      <c r="J776">
        <v>100</v>
      </c>
      <c r="K776" t="s">
        <v>21</v>
      </c>
      <c r="L776">
        <v>21</v>
      </c>
      <c r="M776">
        <v>1.2</v>
      </c>
      <c r="N776">
        <v>17.712</v>
      </c>
      <c r="O776">
        <v>1.232</v>
      </c>
    </row>
    <row r="777" spans="2:15" x14ac:dyDescent="0.25">
      <c r="B777" t="s">
        <v>1556</v>
      </c>
      <c r="C777" t="s">
        <v>1190</v>
      </c>
      <c r="D777">
        <v>20</v>
      </c>
      <c r="E777">
        <v>100</v>
      </c>
      <c r="F777">
        <v>0.01</v>
      </c>
      <c r="G777" t="s">
        <v>16</v>
      </c>
      <c r="H777" t="s">
        <v>14</v>
      </c>
      <c r="I777">
        <v>50</v>
      </c>
      <c r="J777">
        <v>100</v>
      </c>
      <c r="K777" t="s">
        <v>21</v>
      </c>
      <c r="L777">
        <v>21</v>
      </c>
      <c r="M777">
        <v>1.2002999999999999</v>
      </c>
      <c r="N777">
        <v>18.301000000000002</v>
      </c>
      <c r="O777">
        <v>1.2273000000000001</v>
      </c>
    </row>
    <row r="778" spans="2:15" x14ac:dyDescent="0.25">
      <c r="B778" t="s">
        <v>1557</v>
      </c>
      <c r="C778" t="s">
        <v>1190</v>
      </c>
      <c r="D778">
        <v>20</v>
      </c>
      <c r="E778">
        <v>100</v>
      </c>
      <c r="F778">
        <v>0.1</v>
      </c>
      <c r="G778" t="s">
        <v>16</v>
      </c>
      <c r="H778" t="s">
        <v>14</v>
      </c>
      <c r="I778">
        <v>50</v>
      </c>
      <c r="J778">
        <v>100</v>
      </c>
      <c r="K778" t="s">
        <v>21</v>
      </c>
      <c r="L778">
        <v>55.39</v>
      </c>
      <c r="M778">
        <v>0.96894000000000002</v>
      </c>
      <c r="N778">
        <v>55.385999999999996</v>
      </c>
      <c r="O778">
        <v>0.96894000000000002</v>
      </c>
    </row>
    <row r="779" spans="2:15" x14ac:dyDescent="0.25">
      <c r="B779" t="s">
        <v>1558</v>
      </c>
      <c r="C779" t="s">
        <v>1190</v>
      </c>
      <c r="D779">
        <v>20</v>
      </c>
      <c r="E779">
        <v>100</v>
      </c>
      <c r="F779">
        <v>1</v>
      </c>
      <c r="G779" t="s">
        <v>16</v>
      </c>
      <c r="H779" t="s">
        <v>14</v>
      </c>
      <c r="I779">
        <v>50</v>
      </c>
      <c r="J779">
        <v>100</v>
      </c>
      <c r="K779" t="s">
        <v>21</v>
      </c>
      <c r="L779">
        <v>576.34</v>
      </c>
      <c r="M779">
        <v>0.17965999999999999</v>
      </c>
      <c r="N779">
        <v>576.34</v>
      </c>
      <c r="O779">
        <v>0.17963000000000001</v>
      </c>
    </row>
    <row r="780" spans="2:15" x14ac:dyDescent="0.25">
      <c r="B780" t="s">
        <v>1559</v>
      </c>
      <c r="C780" t="s">
        <v>1190</v>
      </c>
      <c r="D780">
        <v>20</v>
      </c>
      <c r="E780">
        <v>100</v>
      </c>
      <c r="F780">
        <v>10</v>
      </c>
      <c r="G780" t="s">
        <v>16</v>
      </c>
      <c r="H780" t="s">
        <v>14</v>
      </c>
      <c r="I780">
        <v>50</v>
      </c>
      <c r="J780">
        <v>100</v>
      </c>
      <c r="K780" t="s">
        <v>21</v>
      </c>
      <c r="L780">
        <v>5773.4000000000005</v>
      </c>
      <c r="M780">
        <v>1.8248E-2</v>
      </c>
      <c r="N780">
        <v>5771.8</v>
      </c>
      <c r="O780">
        <v>1.8235999999999999E-2</v>
      </c>
    </row>
    <row r="781" spans="2:15" x14ac:dyDescent="0.25">
      <c r="B781" t="s">
        <v>1560</v>
      </c>
      <c r="C781" t="s">
        <v>1190</v>
      </c>
      <c r="D781">
        <v>100</v>
      </c>
      <c r="E781">
        <v>330</v>
      </c>
      <c r="F781">
        <v>1E-3</v>
      </c>
      <c r="G781" t="s">
        <v>16</v>
      </c>
      <c r="H781" t="s">
        <v>14</v>
      </c>
      <c r="I781">
        <v>1E-3</v>
      </c>
      <c r="J781">
        <v>0.04</v>
      </c>
      <c r="K781" t="s">
        <v>21</v>
      </c>
      <c r="L781">
        <v>47</v>
      </c>
      <c r="M781">
        <v>0.46</v>
      </c>
      <c r="N781">
        <v>46.152999999999999</v>
      </c>
      <c r="O781">
        <v>0.46240999999999999</v>
      </c>
    </row>
    <row r="782" spans="2:15" x14ac:dyDescent="0.25">
      <c r="B782" t="s">
        <v>1561</v>
      </c>
      <c r="C782" t="s">
        <v>1190</v>
      </c>
      <c r="D782">
        <v>100</v>
      </c>
      <c r="E782">
        <v>330</v>
      </c>
      <c r="F782">
        <v>0.01</v>
      </c>
      <c r="G782" t="s">
        <v>16</v>
      </c>
      <c r="H782" t="s">
        <v>14</v>
      </c>
      <c r="I782">
        <v>1E-3</v>
      </c>
      <c r="J782">
        <v>0.04</v>
      </c>
      <c r="K782" t="s">
        <v>21</v>
      </c>
      <c r="L782">
        <v>47</v>
      </c>
      <c r="M782">
        <v>0.46016000000000001</v>
      </c>
      <c r="N782">
        <v>46.373999999999995</v>
      </c>
      <c r="O782">
        <v>0.46199000000000001</v>
      </c>
    </row>
    <row r="783" spans="2:15" x14ac:dyDescent="0.25">
      <c r="B783" t="s">
        <v>1562</v>
      </c>
      <c r="C783" t="s">
        <v>1190</v>
      </c>
      <c r="D783">
        <v>100</v>
      </c>
      <c r="E783">
        <v>330</v>
      </c>
      <c r="F783">
        <v>0.1</v>
      </c>
      <c r="G783" t="s">
        <v>16</v>
      </c>
      <c r="H783" t="s">
        <v>14</v>
      </c>
      <c r="I783">
        <v>1E-3</v>
      </c>
      <c r="J783">
        <v>0.04</v>
      </c>
      <c r="K783" t="s">
        <v>21</v>
      </c>
      <c r="L783">
        <v>66.343000000000004</v>
      </c>
      <c r="M783">
        <v>0.42619000000000001</v>
      </c>
      <c r="N783">
        <v>66.334000000000003</v>
      </c>
      <c r="O783">
        <v>0.42614999999999997</v>
      </c>
    </row>
    <row r="784" spans="2:15" x14ac:dyDescent="0.25">
      <c r="B784" t="s">
        <v>1563</v>
      </c>
      <c r="C784" t="s">
        <v>1190</v>
      </c>
      <c r="D784">
        <v>100</v>
      </c>
      <c r="E784">
        <v>330</v>
      </c>
      <c r="F784">
        <v>1</v>
      </c>
      <c r="G784" t="s">
        <v>16</v>
      </c>
      <c r="H784" t="s">
        <v>14</v>
      </c>
      <c r="I784">
        <v>1E-3</v>
      </c>
      <c r="J784">
        <v>0.04</v>
      </c>
      <c r="K784" t="s">
        <v>21</v>
      </c>
      <c r="L784">
        <v>573.43999999999994</v>
      </c>
      <c r="M784">
        <v>0.11271</v>
      </c>
      <c r="N784">
        <v>573.43999999999994</v>
      </c>
      <c r="O784">
        <v>0.11262999999999999</v>
      </c>
    </row>
    <row r="785" spans="2:15" x14ac:dyDescent="0.25">
      <c r="B785" t="s">
        <v>1564</v>
      </c>
      <c r="C785" t="s">
        <v>1190</v>
      </c>
      <c r="D785">
        <v>100</v>
      </c>
      <c r="E785">
        <v>330</v>
      </c>
      <c r="F785">
        <v>10</v>
      </c>
      <c r="G785" t="s">
        <v>16</v>
      </c>
      <c r="H785" t="s">
        <v>14</v>
      </c>
      <c r="I785">
        <v>1E-3</v>
      </c>
      <c r="J785">
        <v>0.04</v>
      </c>
      <c r="K785" t="s">
        <v>21</v>
      </c>
      <c r="L785">
        <v>5773.1</v>
      </c>
      <c r="M785">
        <v>1.1690000000000001E-2</v>
      </c>
      <c r="N785">
        <v>5773.1</v>
      </c>
      <c r="O785">
        <v>1.1655E-2</v>
      </c>
    </row>
    <row r="786" spans="2:15" x14ac:dyDescent="0.25">
      <c r="B786" t="s">
        <v>1565</v>
      </c>
      <c r="C786" t="s">
        <v>1190</v>
      </c>
      <c r="D786">
        <v>100</v>
      </c>
      <c r="E786">
        <v>330</v>
      </c>
      <c r="F786">
        <v>1E-3</v>
      </c>
      <c r="G786" t="s">
        <v>16</v>
      </c>
      <c r="H786" t="s">
        <v>14</v>
      </c>
      <c r="I786">
        <v>0.04</v>
      </c>
      <c r="J786">
        <v>1</v>
      </c>
      <c r="K786" t="s">
        <v>21</v>
      </c>
      <c r="L786">
        <v>24</v>
      </c>
      <c r="M786">
        <v>0.46</v>
      </c>
      <c r="N786">
        <v>23.06</v>
      </c>
      <c r="O786">
        <v>0.46245999999999998</v>
      </c>
    </row>
    <row r="787" spans="2:15" x14ac:dyDescent="0.25">
      <c r="B787" t="s">
        <v>1566</v>
      </c>
      <c r="C787" t="s">
        <v>1190</v>
      </c>
      <c r="D787">
        <v>100</v>
      </c>
      <c r="E787">
        <v>330</v>
      </c>
      <c r="F787">
        <v>0.01</v>
      </c>
      <c r="G787" t="s">
        <v>16</v>
      </c>
      <c r="H787" t="s">
        <v>14</v>
      </c>
      <c r="I787">
        <v>0.04</v>
      </c>
      <c r="J787">
        <v>1</v>
      </c>
      <c r="K787" t="s">
        <v>21</v>
      </c>
      <c r="L787">
        <v>24</v>
      </c>
      <c r="M787">
        <v>0.46</v>
      </c>
      <c r="N787">
        <v>23.360000000000003</v>
      </c>
      <c r="O787">
        <v>0.46183999999999997</v>
      </c>
    </row>
    <row r="788" spans="2:15" x14ac:dyDescent="0.25">
      <c r="B788" t="s">
        <v>1567</v>
      </c>
      <c r="C788" t="s">
        <v>1190</v>
      </c>
      <c r="D788">
        <v>100</v>
      </c>
      <c r="E788">
        <v>330</v>
      </c>
      <c r="F788">
        <v>0.1</v>
      </c>
      <c r="G788" t="s">
        <v>16</v>
      </c>
      <c r="H788" t="s">
        <v>14</v>
      </c>
      <c r="I788">
        <v>0.04</v>
      </c>
      <c r="J788">
        <v>1</v>
      </c>
      <c r="K788" t="s">
        <v>21</v>
      </c>
      <c r="L788">
        <v>49.034999999999997</v>
      </c>
      <c r="M788">
        <v>0.41182999999999997</v>
      </c>
      <c r="N788">
        <v>49.021999999999998</v>
      </c>
      <c r="O788">
        <v>0.4118</v>
      </c>
    </row>
    <row r="789" spans="2:15" x14ac:dyDescent="0.25">
      <c r="B789" t="s">
        <v>1568</v>
      </c>
      <c r="C789" t="s">
        <v>1190</v>
      </c>
      <c r="D789">
        <v>100</v>
      </c>
      <c r="E789">
        <v>330</v>
      </c>
      <c r="F789">
        <v>1</v>
      </c>
      <c r="G789" t="s">
        <v>16</v>
      </c>
      <c r="H789" t="s">
        <v>14</v>
      </c>
      <c r="I789">
        <v>0.04</v>
      </c>
      <c r="J789">
        <v>1</v>
      </c>
      <c r="K789" t="s">
        <v>21</v>
      </c>
      <c r="L789">
        <v>571.93999999999994</v>
      </c>
      <c r="M789">
        <v>9.5689999999999997E-2</v>
      </c>
      <c r="N789">
        <v>571.93999999999994</v>
      </c>
      <c r="O789">
        <v>9.5606999999999998E-2</v>
      </c>
    </row>
    <row r="790" spans="2:15" x14ac:dyDescent="0.25">
      <c r="B790" t="s">
        <v>1569</v>
      </c>
      <c r="C790" t="s">
        <v>1190</v>
      </c>
      <c r="D790">
        <v>100</v>
      </c>
      <c r="E790">
        <v>330</v>
      </c>
      <c r="F790">
        <v>10</v>
      </c>
      <c r="G790" t="s">
        <v>16</v>
      </c>
      <c r="H790" t="s">
        <v>14</v>
      </c>
      <c r="I790">
        <v>0.04</v>
      </c>
      <c r="J790">
        <v>1</v>
      </c>
      <c r="K790" t="s">
        <v>21</v>
      </c>
      <c r="L790">
        <v>5773</v>
      </c>
      <c r="M790">
        <v>9.8440000000000003E-3</v>
      </c>
      <c r="N790">
        <v>5773</v>
      </c>
      <c r="O790">
        <v>9.8087999999999995E-3</v>
      </c>
    </row>
    <row r="791" spans="2:15" x14ac:dyDescent="0.25">
      <c r="B791" t="s">
        <v>1570</v>
      </c>
      <c r="C791" t="s">
        <v>1190</v>
      </c>
      <c r="D791">
        <v>100</v>
      </c>
      <c r="E791">
        <v>330</v>
      </c>
      <c r="F791">
        <v>1E-3</v>
      </c>
      <c r="G791" t="s">
        <v>16</v>
      </c>
      <c r="H791" t="s">
        <v>14</v>
      </c>
      <c r="I791">
        <v>1</v>
      </c>
      <c r="J791">
        <v>20</v>
      </c>
      <c r="K791" t="s">
        <v>21</v>
      </c>
      <c r="L791">
        <v>25</v>
      </c>
      <c r="M791">
        <v>0.69</v>
      </c>
      <c r="N791">
        <v>23.07</v>
      </c>
      <c r="O791">
        <v>0.69330999999999998</v>
      </c>
    </row>
    <row r="792" spans="2:15" x14ac:dyDescent="0.25">
      <c r="B792" t="s">
        <v>1571</v>
      </c>
      <c r="C792" t="s">
        <v>1190</v>
      </c>
      <c r="D792">
        <v>100</v>
      </c>
      <c r="E792">
        <v>330</v>
      </c>
      <c r="F792">
        <v>0.01</v>
      </c>
      <c r="G792" t="s">
        <v>16</v>
      </c>
      <c r="H792" t="s">
        <v>14</v>
      </c>
      <c r="I792">
        <v>1</v>
      </c>
      <c r="J792">
        <v>20</v>
      </c>
      <c r="K792" t="s">
        <v>21</v>
      </c>
      <c r="L792">
        <v>25</v>
      </c>
      <c r="M792">
        <v>0.69</v>
      </c>
      <c r="N792">
        <v>23.295000000000002</v>
      </c>
      <c r="O792">
        <v>0.69281999999999999</v>
      </c>
    </row>
    <row r="793" spans="2:15" x14ac:dyDescent="0.25">
      <c r="B793" t="s">
        <v>1572</v>
      </c>
      <c r="C793" t="s">
        <v>1190</v>
      </c>
      <c r="D793">
        <v>100</v>
      </c>
      <c r="E793">
        <v>330</v>
      </c>
      <c r="F793">
        <v>0.1</v>
      </c>
      <c r="G793" t="s">
        <v>16</v>
      </c>
      <c r="H793" t="s">
        <v>14</v>
      </c>
      <c r="I793">
        <v>1</v>
      </c>
      <c r="J793">
        <v>20</v>
      </c>
      <c r="K793" t="s">
        <v>21</v>
      </c>
      <c r="L793">
        <v>44.007999999999996</v>
      </c>
      <c r="M793">
        <v>0.64970000000000006</v>
      </c>
      <c r="N793">
        <v>43.977999999999994</v>
      </c>
      <c r="O793">
        <v>0.64973999999999998</v>
      </c>
    </row>
    <row r="794" spans="2:15" x14ac:dyDescent="0.25">
      <c r="B794" t="s">
        <v>1573</v>
      </c>
      <c r="C794" t="s">
        <v>1190</v>
      </c>
      <c r="D794">
        <v>100</v>
      </c>
      <c r="E794">
        <v>330</v>
      </c>
      <c r="F794">
        <v>1</v>
      </c>
      <c r="G794" t="s">
        <v>16</v>
      </c>
      <c r="H794" t="s">
        <v>14</v>
      </c>
      <c r="I794">
        <v>1</v>
      </c>
      <c r="J794">
        <v>20</v>
      </c>
      <c r="K794" t="s">
        <v>21</v>
      </c>
      <c r="L794">
        <v>565.06999999999994</v>
      </c>
      <c r="M794">
        <v>0.19653999999999999</v>
      </c>
      <c r="N794">
        <v>565.04999999999995</v>
      </c>
      <c r="O794">
        <v>0.19650999999999999</v>
      </c>
    </row>
    <row r="795" spans="2:15" x14ac:dyDescent="0.25">
      <c r="B795" t="s">
        <v>1574</v>
      </c>
      <c r="C795" t="s">
        <v>1190</v>
      </c>
      <c r="D795">
        <v>100</v>
      </c>
      <c r="E795">
        <v>330</v>
      </c>
      <c r="F795">
        <v>10</v>
      </c>
      <c r="G795" t="s">
        <v>16</v>
      </c>
      <c r="H795" t="s">
        <v>14</v>
      </c>
      <c r="I795">
        <v>1</v>
      </c>
      <c r="J795">
        <v>20</v>
      </c>
      <c r="K795" t="s">
        <v>21</v>
      </c>
      <c r="L795">
        <v>5772.2000000000007</v>
      </c>
      <c r="M795">
        <v>2.0677000000000001E-2</v>
      </c>
      <c r="N795">
        <v>5772.2000000000007</v>
      </c>
      <c r="O795">
        <v>2.0659E-2</v>
      </c>
    </row>
    <row r="796" spans="2:15" x14ac:dyDescent="0.25">
      <c r="B796" t="s">
        <v>1575</v>
      </c>
      <c r="C796" t="s">
        <v>1190</v>
      </c>
      <c r="D796">
        <v>100</v>
      </c>
      <c r="E796">
        <v>330</v>
      </c>
      <c r="F796">
        <v>1E-3</v>
      </c>
      <c r="G796" t="s">
        <v>16</v>
      </c>
      <c r="H796" t="s">
        <v>14</v>
      </c>
      <c r="I796">
        <v>20</v>
      </c>
      <c r="J796">
        <v>50</v>
      </c>
      <c r="K796" t="s">
        <v>21</v>
      </c>
      <c r="L796">
        <v>24</v>
      </c>
      <c r="M796">
        <v>1.4</v>
      </c>
      <c r="N796">
        <v>23.120999999999999</v>
      </c>
      <c r="O796">
        <v>1.3859999999999999</v>
      </c>
    </row>
    <row r="797" spans="2:15" x14ac:dyDescent="0.25">
      <c r="B797" t="s">
        <v>1576</v>
      </c>
      <c r="C797" t="s">
        <v>1190</v>
      </c>
      <c r="D797">
        <v>100</v>
      </c>
      <c r="E797">
        <v>330</v>
      </c>
      <c r="F797">
        <v>0.01</v>
      </c>
      <c r="G797" t="s">
        <v>16</v>
      </c>
      <c r="H797" t="s">
        <v>14</v>
      </c>
      <c r="I797">
        <v>20</v>
      </c>
      <c r="J797">
        <v>50</v>
      </c>
      <c r="K797" t="s">
        <v>21</v>
      </c>
      <c r="L797">
        <v>24</v>
      </c>
      <c r="M797">
        <v>1.4</v>
      </c>
      <c r="N797">
        <v>23.242000000000001</v>
      </c>
      <c r="O797">
        <v>1.3856999999999999</v>
      </c>
    </row>
    <row r="798" spans="2:15" x14ac:dyDescent="0.25">
      <c r="B798" t="s">
        <v>1577</v>
      </c>
      <c r="C798" t="s">
        <v>1190</v>
      </c>
      <c r="D798">
        <v>100</v>
      </c>
      <c r="E798">
        <v>330</v>
      </c>
      <c r="F798">
        <v>0.1</v>
      </c>
      <c r="G798" t="s">
        <v>16</v>
      </c>
      <c r="H798" t="s">
        <v>14</v>
      </c>
      <c r="I798">
        <v>20</v>
      </c>
      <c r="J798">
        <v>50</v>
      </c>
      <c r="K798" t="s">
        <v>21</v>
      </c>
      <c r="L798">
        <v>35.082999999999998</v>
      </c>
      <c r="M798">
        <v>1.3664000000000001</v>
      </c>
      <c r="N798">
        <v>35.933999999999997</v>
      </c>
      <c r="O798">
        <v>1.3574999999999999</v>
      </c>
    </row>
    <row r="799" spans="2:15" x14ac:dyDescent="0.25">
      <c r="B799" t="s">
        <v>1578</v>
      </c>
      <c r="C799" t="s">
        <v>1190</v>
      </c>
      <c r="D799">
        <v>100</v>
      </c>
      <c r="E799">
        <v>330</v>
      </c>
      <c r="F799">
        <v>1</v>
      </c>
      <c r="G799" t="s">
        <v>16</v>
      </c>
      <c r="H799" t="s">
        <v>14</v>
      </c>
      <c r="I799">
        <v>20</v>
      </c>
      <c r="J799">
        <v>50</v>
      </c>
      <c r="K799" t="s">
        <v>21</v>
      </c>
      <c r="L799">
        <v>533.73</v>
      </c>
      <c r="M799">
        <v>0.65893000000000002</v>
      </c>
      <c r="N799">
        <v>533.67999999999995</v>
      </c>
      <c r="O799">
        <v>0.65891</v>
      </c>
    </row>
    <row r="800" spans="2:15" x14ac:dyDescent="0.25">
      <c r="B800" t="s">
        <v>1579</v>
      </c>
      <c r="C800" t="s">
        <v>1190</v>
      </c>
      <c r="D800">
        <v>100</v>
      </c>
      <c r="E800">
        <v>330</v>
      </c>
      <c r="F800">
        <v>10</v>
      </c>
      <c r="G800" t="s">
        <v>16</v>
      </c>
      <c r="H800" t="s">
        <v>14</v>
      </c>
      <c r="I800">
        <v>20</v>
      </c>
      <c r="J800">
        <v>50</v>
      </c>
      <c r="K800" t="s">
        <v>21</v>
      </c>
      <c r="L800">
        <v>5768.1</v>
      </c>
      <c r="M800">
        <v>7.6955999999999997E-2</v>
      </c>
      <c r="N800">
        <v>5768.1</v>
      </c>
      <c r="O800">
        <v>7.6925999999999994E-2</v>
      </c>
    </row>
    <row r="801" spans="2:15" x14ac:dyDescent="0.25">
      <c r="B801" t="s">
        <v>1580</v>
      </c>
      <c r="C801" t="s">
        <v>1190</v>
      </c>
      <c r="D801">
        <v>100</v>
      </c>
      <c r="E801">
        <v>330</v>
      </c>
      <c r="F801">
        <v>1E-3</v>
      </c>
      <c r="G801" t="s">
        <v>16</v>
      </c>
      <c r="H801" t="s">
        <v>14</v>
      </c>
      <c r="I801">
        <v>50</v>
      </c>
      <c r="J801">
        <v>100</v>
      </c>
      <c r="K801" t="s">
        <v>21</v>
      </c>
      <c r="L801">
        <v>24</v>
      </c>
      <c r="M801">
        <v>3.5</v>
      </c>
      <c r="N801">
        <v>23.1</v>
      </c>
      <c r="O801">
        <v>3.4643000000000002</v>
      </c>
    </row>
    <row r="802" spans="2:15" x14ac:dyDescent="0.25">
      <c r="B802" t="s">
        <v>1581</v>
      </c>
      <c r="C802" t="s">
        <v>1190</v>
      </c>
      <c r="D802">
        <v>100</v>
      </c>
      <c r="E802">
        <v>330</v>
      </c>
      <c r="F802">
        <v>0.01</v>
      </c>
      <c r="G802" t="s">
        <v>16</v>
      </c>
      <c r="H802" t="s">
        <v>14</v>
      </c>
      <c r="I802">
        <v>50</v>
      </c>
      <c r="J802">
        <v>100</v>
      </c>
      <c r="K802" t="s">
        <v>21</v>
      </c>
      <c r="L802">
        <v>24</v>
      </c>
      <c r="M802">
        <v>3.5</v>
      </c>
      <c r="N802">
        <v>23.144000000000002</v>
      </c>
      <c r="O802">
        <v>3.4641999999999999</v>
      </c>
    </row>
    <row r="803" spans="2:15" x14ac:dyDescent="0.25">
      <c r="B803" t="s">
        <v>1582</v>
      </c>
      <c r="C803" t="s">
        <v>1190</v>
      </c>
      <c r="D803">
        <v>100</v>
      </c>
      <c r="E803">
        <v>330</v>
      </c>
      <c r="F803">
        <v>0.1</v>
      </c>
      <c r="G803" t="s">
        <v>16</v>
      </c>
      <c r="H803" t="s">
        <v>14</v>
      </c>
      <c r="I803">
        <v>50</v>
      </c>
      <c r="J803">
        <v>100</v>
      </c>
      <c r="K803" t="s">
        <v>21</v>
      </c>
      <c r="L803">
        <v>24.069000000000003</v>
      </c>
      <c r="M803">
        <v>3.4998</v>
      </c>
      <c r="N803">
        <v>28.907</v>
      </c>
      <c r="O803">
        <v>3.4510000000000001</v>
      </c>
    </row>
    <row r="804" spans="2:15" x14ac:dyDescent="0.25">
      <c r="B804" t="s">
        <v>1583</v>
      </c>
      <c r="C804" t="s">
        <v>1190</v>
      </c>
      <c r="D804">
        <v>100</v>
      </c>
      <c r="E804">
        <v>330</v>
      </c>
      <c r="F804">
        <v>1</v>
      </c>
      <c r="G804" t="s">
        <v>16</v>
      </c>
      <c r="H804" t="s">
        <v>14</v>
      </c>
      <c r="I804">
        <v>50</v>
      </c>
      <c r="J804">
        <v>100</v>
      </c>
      <c r="K804" t="s">
        <v>21</v>
      </c>
      <c r="L804">
        <v>417.82</v>
      </c>
      <c r="M804">
        <v>2.6777000000000002</v>
      </c>
      <c r="N804">
        <v>417.69</v>
      </c>
      <c r="O804">
        <v>2.6779000000000002</v>
      </c>
    </row>
    <row r="805" spans="2:15" x14ac:dyDescent="0.25">
      <c r="B805" t="s">
        <v>1584</v>
      </c>
      <c r="C805" t="s">
        <v>1190</v>
      </c>
      <c r="D805">
        <v>100</v>
      </c>
      <c r="E805">
        <v>330</v>
      </c>
      <c r="F805">
        <v>10</v>
      </c>
      <c r="G805" t="s">
        <v>16</v>
      </c>
      <c r="H805" t="s">
        <v>14</v>
      </c>
      <c r="I805">
        <v>50</v>
      </c>
      <c r="J805">
        <v>100</v>
      </c>
      <c r="K805" t="s">
        <v>21</v>
      </c>
      <c r="L805">
        <v>5739.8</v>
      </c>
      <c r="M805">
        <v>0.45576</v>
      </c>
      <c r="N805">
        <v>5739.8</v>
      </c>
      <c r="O805">
        <v>0.45571</v>
      </c>
    </row>
    <row r="806" spans="2:15" x14ac:dyDescent="0.25">
      <c r="B806" t="s">
        <v>1585</v>
      </c>
      <c r="C806" t="s">
        <v>1190</v>
      </c>
      <c r="D806">
        <v>330</v>
      </c>
      <c r="E806">
        <v>1000</v>
      </c>
      <c r="F806">
        <v>1E-3</v>
      </c>
      <c r="G806" t="s">
        <v>16</v>
      </c>
      <c r="H806" t="s">
        <v>14</v>
      </c>
      <c r="I806">
        <v>1E-3</v>
      </c>
      <c r="J806">
        <v>0.04</v>
      </c>
      <c r="K806" t="s">
        <v>21</v>
      </c>
      <c r="L806">
        <v>49</v>
      </c>
      <c r="M806">
        <v>0.46</v>
      </c>
      <c r="N806">
        <v>46.143000000000001</v>
      </c>
      <c r="O806">
        <v>0.46254000000000001</v>
      </c>
    </row>
    <row r="807" spans="2:15" x14ac:dyDescent="0.25">
      <c r="B807" t="s">
        <v>1586</v>
      </c>
      <c r="C807" t="s">
        <v>1190</v>
      </c>
      <c r="D807">
        <v>330</v>
      </c>
      <c r="E807">
        <v>1000</v>
      </c>
      <c r="F807">
        <v>0.01</v>
      </c>
      <c r="G807" t="s">
        <v>16</v>
      </c>
      <c r="H807" t="s">
        <v>14</v>
      </c>
      <c r="I807">
        <v>1E-3</v>
      </c>
      <c r="J807">
        <v>0.04</v>
      </c>
      <c r="K807" t="s">
        <v>21</v>
      </c>
      <c r="L807">
        <v>49</v>
      </c>
      <c r="M807">
        <v>0.46</v>
      </c>
      <c r="N807">
        <v>46.335999999999999</v>
      </c>
      <c r="O807">
        <v>0.46238000000000001</v>
      </c>
    </row>
    <row r="808" spans="2:15" x14ac:dyDescent="0.25">
      <c r="B808" t="s">
        <v>1587</v>
      </c>
      <c r="C808" t="s">
        <v>1190</v>
      </c>
      <c r="D808">
        <v>330</v>
      </c>
      <c r="E808">
        <v>1000</v>
      </c>
      <c r="F808">
        <v>0.1</v>
      </c>
      <c r="G808" t="s">
        <v>16</v>
      </c>
      <c r="H808" t="s">
        <v>14</v>
      </c>
      <c r="I808">
        <v>1E-3</v>
      </c>
      <c r="J808">
        <v>0.04</v>
      </c>
      <c r="K808" t="s">
        <v>21</v>
      </c>
      <c r="L808">
        <v>64.188000000000002</v>
      </c>
      <c r="M808">
        <v>0.44777</v>
      </c>
      <c r="N808">
        <v>64.17</v>
      </c>
      <c r="O808">
        <v>0.44778000000000001</v>
      </c>
    </row>
    <row r="809" spans="2:15" x14ac:dyDescent="0.25">
      <c r="B809" t="s">
        <v>1588</v>
      </c>
      <c r="C809" t="s">
        <v>1190</v>
      </c>
      <c r="D809">
        <v>330</v>
      </c>
      <c r="E809">
        <v>1000</v>
      </c>
      <c r="F809">
        <v>1</v>
      </c>
      <c r="G809" t="s">
        <v>16</v>
      </c>
      <c r="H809" t="s">
        <v>14</v>
      </c>
      <c r="I809">
        <v>1E-3</v>
      </c>
      <c r="J809">
        <v>0.04</v>
      </c>
      <c r="K809" t="s">
        <v>21</v>
      </c>
      <c r="L809">
        <v>564.17999999999995</v>
      </c>
      <c r="M809">
        <v>0.20532</v>
      </c>
      <c r="N809">
        <v>564.16999999999996</v>
      </c>
      <c r="O809">
        <v>0.20530999999999999</v>
      </c>
    </row>
    <row r="810" spans="2:15" x14ac:dyDescent="0.25">
      <c r="B810" t="s">
        <v>1589</v>
      </c>
      <c r="C810" t="s">
        <v>1190</v>
      </c>
      <c r="D810">
        <v>330</v>
      </c>
      <c r="E810">
        <v>1000</v>
      </c>
      <c r="F810">
        <v>10</v>
      </c>
      <c r="G810" t="s">
        <v>16</v>
      </c>
      <c r="H810" t="s">
        <v>14</v>
      </c>
      <c r="I810">
        <v>1E-3</v>
      </c>
      <c r="J810">
        <v>0.04</v>
      </c>
      <c r="K810" t="s">
        <v>21</v>
      </c>
      <c r="L810">
        <v>5771.9000000000005</v>
      </c>
      <c r="M810">
        <v>2.4039000000000001E-2</v>
      </c>
      <c r="N810">
        <v>5771.9000000000005</v>
      </c>
      <c r="O810">
        <v>2.4029999999999999E-2</v>
      </c>
    </row>
    <row r="811" spans="2:15" x14ac:dyDescent="0.25">
      <c r="B811" t="s">
        <v>1590</v>
      </c>
      <c r="C811" t="s">
        <v>1190</v>
      </c>
      <c r="D811">
        <v>330</v>
      </c>
      <c r="E811">
        <v>1000</v>
      </c>
      <c r="F811">
        <v>1E-3</v>
      </c>
      <c r="G811" t="s">
        <v>16</v>
      </c>
      <c r="H811" t="s">
        <v>14</v>
      </c>
      <c r="I811">
        <v>0.04</v>
      </c>
      <c r="J811">
        <v>1</v>
      </c>
      <c r="K811" t="s">
        <v>21</v>
      </c>
      <c r="L811">
        <v>26</v>
      </c>
      <c r="M811">
        <v>0.46</v>
      </c>
      <c r="N811">
        <v>23.048999999999999</v>
      </c>
      <c r="O811">
        <v>0.46256999999999998</v>
      </c>
    </row>
    <row r="812" spans="2:15" x14ac:dyDescent="0.25">
      <c r="B812" t="s">
        <v>1591</v>
      </c>
      <c r="C812" t="s">
        <v>1190</v>
      </c>
      <c r="D812">
        <v>330</v>
      </c>
      <c r="E812">
        <v>1000</v>
      </c>
      <c r="F812">
        <v>0.01</v>
      </c>
      <c r="G812" t="s">
        <v>16</v>
      </c>
      <c r="H812" t="s">
        <v>14</v>
      </c>
      <c r="I812">
        <v>0.04</v>
      </c>
      <c r="J812">
        <v>1</v>
      </c>
      <c r="K812" t="s">
        <v>21</v>
      </c>
      <c r="L812">
        <v>26</v>
      </c>
      <c r="M812">
        <v>0.46</v>
      </c>
      <c r="N812">
        <v>23.313000000000002</v>
      </c>
      <c r="O812">
        <v>0.46233999999999997</v>
      </c>
    </row>
    <row r="813" spans="2:15" x14ac:dyDescent="0.25">
      <c r="B813" t="s">
        <v>1592</v>
      </c>
      <c r="C813" t="s">
        <v>1190</v>
      </c>
      <c r="D813">
        <v>330</v>
      </c>
      <c r="E813">
        <v>1000</v>
      </c>
      <c r="F813">
        <v>0.1</v>
      </c>
      <c r="G813" t="s">
        <v>16</v>
      </c>
      <c r="H813" t="s">
        <v>14</v>
      </c>
      <c r="I813">
        <v>0.04</v>
      </c>
      <c r="J813">
        <v>1</v>
      </c>
      <c r="K813" t="s">
        <v>21</v>
      </c>
      <c r="L813">
        <v>45.907999999999994</v>
      </c>
      <c r="M813">
        <v>0.44313999999999998</v>
      </c>
      <c r="N813">
        <v>45.888999999999996</v>
      </c>
      <c r="O813">
        <v>0.44314999999999999</v>
      </c>
    </row>
    <row r="814" spans="2:15" x14ac:dyDescent="0.25">
      <c r="B814" t="s">
        <v>1593</v>
      </c>
      <c r="C814" t="s">
        <v>1190</v>
      </c>
      <c r="D814">
        <v>330</v>
      </c>
      <c r="E814">
        <v>1000</v>
      </c>
      <c r="F814">
        <v>1</v>
      </c>
      <c r="G814" t="s">
        <v>16</v>
      </c>
      <c r="H814" t="s">
        <v>14</v>
      </c>
      <c r="I814">
        <v>0.04</v>
      </c>
      <c r="J814">
        <v>1</v>
      </c>
      <c r="K814" t="s">
        <v>21</v>
      </c>
      <c r="L814">
        <v>562.29</v>
      </c>
      <c r="M814">
        <v>0.19216</v>
      </c>
      <c r="N814">
        <v>562.28</v>
      </c>
      <c r="O814">
        <v>0.19214999999999999</v>
      </c>
    </row>
    <row r="815" spans="2:15" x14ac:dyDescent="0.25">
      <c r="B815" t="s">
        <v>1594</v>
      </c>
      <c r="C815" t="s">
        <v>1190</v>
      </c>
      <c r="D815">
        <v>330</v>
      </c>
      <c r="E815">
        <v>1000</v>
      </c>
      <c r="F815">
        <v>10</v>
      </c>
      <c r="G815" t="s">
        <v>16</v>
      </c>
      <c r="H815" t="s">
        <v>14</v>
      </c>
      <c r="I815">
        <v>0.04</v>
      </c>
      <c r="J815">
        <v>1</v>
      </c>
      <c r="K815" t="s">
        <v>21</v>
      </c>
      <c r="L815">
        <v>5771.8</v>
      </c>
      <c r="M815">
        <v>2.2199E-2</v>
      </c>
      <c r="N815">
        <v>5771.7000000000007</v>
      </c>
      <c r="O815">
        <v>2.2190000000000001E-2</v>
      </c>
    </row>
    <row r="816" spans="2:15" x14ac:dyDescent="0.25">
      <c r="B816" t="s">
        <v>1595</v>
      </c>
      <c r="C816" t="s">
        <v>1190</v>
      </c>
      <c r="D816">
        <v>330</v>
      </c>
      <c r="E816">
        <v>1000</v>
      </c>
      <c r="F816">
        <v>1E-3</v>
      </c>
      <c r="G816" t="s">
        <v>16</v>
      </c>
      <c r="H816" t="s">
        <v>14</v>
      </c>
      <c r="I816">
        <v>1</v>
      </c>
      <c r="J816">
        <v>10</v>
      </c>
      <c r="K816" t="s">
        <v>21</v>
      </c>
      <c r="L816">
        <v>27</v>
      </c>
      <c r="M816">
        <v>0.69</v>
      </c>
      <c r="N816">
        <v>23.064</v>
      </c>
      <c r="O816">
        <v>0.69335999999999998</v>
      </c>
    </row>
    <row r="817" spans="2:15" x14ac:dyDescent="0.25">
      <c r="B817" t="s">
        <v>1596</v>
      </c>
      <c r="C817" t="s">
        <v>1190</v>
      </c>
      <c r="D817">
        <v>330</v>
      </c>
      <c r="E817">
        <v>1000</v>
      </c>
      <c r="F817">
        <v>0.01</v>
      </c>
      <c r="G817" t="s">
        <v>16</v>
      </c>
      <c r="H817" t="s">
        <v>14</v>
      </c>
      <c r="I817">
        <v>1</v>
      </c>
      <c r="J817">
        <v>10</v>
      </c>
      <c r="K817" t="s">
        <v>21</v>
      </c>
      <c r="L817">
        <v>27</v>
      </c>
      <c r="M817">
        <v>0.69</v>
      </c>
      <c r="N817">
        <v>23.258000000000003</v>
      </c>
      <c r="O817">
        <v>0.69318999999999997</v>
      </c>
    </row>
    <row r="818" spans="2:15" x14ac:dyDescent="0.25">
      <c r="B818" t="s">
        <v>1597</v>
      </c>
      <c r="C818" t="s">
        <v>1190</v>
      </c>
      <c r="D818">
        <v>330</v>
      </c>
      <c r="E818">
        <v>1000</v>
      </c>
      <c r="F818">
        <v>0.1</v>
      </c>
      <c r="G818" t="s">
        <v>16</v>
      </c>
      <c r="H818" t="s">
        <v>14</v>
      </c>
      <c r="I818">
        <v>1</v>
      </c>
      <c r="J818">
        <v>10</v>
      </c>
      <c r="K818" t="s">
        <v>21</v>
      </c>
      <c r="L818">
        <v>41.227999999999994</v>
      </c>
      <c r="M818">
        <v>0.67752999999999997</v>
      </c>
      <c r="N818">
        <v>41.196999999999996</v>
      </c>
      <c r="O818">
        <v>0.67754999999999999</v>
      </c>
    </row>
    <row r="819" spans="2:15" x14ac:dyDescent="0.25">
      <c r="B819" t="s">
        <v>1598</v>
      </c>
      <c r="C819" t="s">
        <v>1190</v>
      </c>
      <c r="D819">
        <v>330</v>
      </c>
      <c r="E819">
        <v>1000</v>
      </c>
      <c r="F819">
        <v>1</v>
      </c>
      <c r="G819" t="s">
        <v>16</v>
      </c>
      <c r="H819" t="s">
        <v>14</v>
      </c>
      <c r="I819">
        <v>1</v>
      </c>
      <c r="J819">
        <v>10</v>
      </c>
      <c r="K819" t="s">
        <v>21</v>
      </c>
      <c r="L819">
        <v>547.46</v>
      </c>
      <c r="M819">
        <v>0.37269000000000002</v>
      </c>
      <c r="N819">
        <v>547.42999999999995</v>
      </c>
      <c r="O819">
        <v>0.37268000000000001</v>
      </c>
    </row>
    <row r="820" spans="2:15" x14ac:dyDescent="0.25">
      <c r="B820" t="s">
        <v>1599</v>
      </c>
      <c r="C820" t="s">
        <v>1190</v>
      </c>
      <c r="D820">
        <v>330</v>
      </c>
      <c r="E820">
        <v>1000</v>
      </c>
      <c r="F820">
        <v>10</v>
      </c>
      <c r="G820" t="s">
        <v>16</v>
      </c>
      <c r="H820" t="s">
        <v>14</v>
      </c>
      <c r="I820">
        <v>1</v>
      </c>
      <c r="J820">
        <v>10</v>
      </c>
      <c r="K820" t="s">
        <v>21</v>
      </c>
      <c r="L820">
        <v>5769.5</v>
      </c>
      <c r="M820">
        <v>4.8394E-2</v>
      </c>
      <c r="N820">
        <v>5769.5</v>
      </c>
      <c r="O820">
        <v>4.8378999999999998E-2</v>
      </c>
    </row>
    <row r="821" spans="2:15" x14ac:dyDescent="0.25">
      <c r="B821" t="s">
        <v>1600</v>
      </c>
      <c r="C821" t="s">
        <v>103</v>
      </c>
      <c r="D821">
        <v>0</v>
      </c>
      <c r="E821">
        <v>1E-4</v>
      </c>
      <c r="F821">
        <v>1.0000000000000001E-9</v>
      </c>
      <c r="G821" t="s">
        <v>24</v>
      </c>
      <c r="H821" t="s">
        <v>22</v>
      </c>
      <c r="I821">
        <v>1E-3</v>
      </c>
      <c r="J821">
        <v>0.02</v>
      </c>
      <c r="K821" t="s">
        <v>21</v>
      </c>
      <c r="L821">
        <v>7.6999999999999999E-2</v>
      </c>
      <c r="M821">
        <v>4200</v>
      </c>
      <c r="N821">
        <v>7.6633000000000007E-2</v>
      </c>
      <c r="O821">
        <v>4198.9000000000005</v>
      </c>
    </row>
    <row r="822" spans="2:15" x14ac:dyDescent="0.25">
      <c r="B822" t="s">
        <v>1601</v>
      </c>
      <c r="C822" t="s">
        <v>103</v>
      </c>
      <c r="D822">
        <v>0</v>
      </c>
      <c r="E822">
        <v>1E-4</v>
      </c>
      <c r="F822">
        <v>1E-8</v>
      </c>
      <c r="G822" t="s">
        <v>24</v>
      </c>
      <c r="H822" t="s">
        <v>22</v>
      </c>
      <c r="I822">
        <v>1E-3</v>
      </c>
      <c r="J822">
        <v>0.02</v>
      </c>
      <c r="K822" t="s">
        <v>21</v>
      </c>
      <c r="L822">
        <v>7.6999999999999999E-2</v>
      </c>
      <c r="M822">
        <v>4201.5999999999995</v>
      </c>
      <c r="N822">
        <v>7.6839000000000005E-2</v>
      </c>
      <c r="O822">
        <v>4197.2</v>
      </c>
    </row>
    <row r="823" spans="2:15" x14ac:dyDescent="0.25">
      <c r="B823" t="s">
        <v>1602</v>
      </c>
      <c r="C823" t="s">
        <v>103</v>
      </c>
      <c r="D823">
        <v>0</v>
      </c>
      <c r="E823">
        <v>1E-4</v>
      </c>
      <c r="F823">
        <v>9.9999999999999995E-8</v>
      </c>
      <c r="G823" t="s">
        <v>24</v>
      </c>
      <c r="H823" t="s">
        <v>22</v>
      </c>
      <c r="I823">
        <v>1E-3</v>
      </c>
      <c r="J823">
        <v>0.02</v>
      </c>
      <c r="K823" t="s">
        <v>21</v>
      </c>
      <c r="L823">
        <v>9.5300999999999997E-2</v>
      </c>
      <c r="M823">
        <v>4045.7999999999997</v>
      </c>
      <c r="N823">
        <v>9.529E-2</v>
      </c>
      <c r="O823">
        <v>4045.7999999999997</v>
      </c>
    </row>
    <row r="824" spans="2:15" x14ac:dyDescent="0.25">
      <c r="B824" t="s">
        <v>1603</v>
      </c>
      <c r="C824" t="s">
        <v>103</v>
      </c>
      <c r="D824">
        <v>0</v>
      </c>
      <c r="E824">
        <v>1E-4</v>
      </c>
      <c r="F824">
        <v>9.9999999999999995E-7</v>
      </c>
      <c r="G824" t="s">
        <v>24</v>
      </c>
      <c r="H824" t="s">
        <v>22</v>
      </c>
      <c r="I824">
        <v>1E-3</v>
      </c>
      <c r="J824">
        <v>0.02</v>
      </c>
      <c r="K824" t="s">
        <v>21</v>
      </c>
      <c r="L824">
        <v>0.58118999999999998</v>
      </c>
      <c r="M824">
        <v>1803.3999999999999</v>
      </c>
      <c r="N824">
        <v>0.58117999999999992</v>
      </c>
      <c r="O824">
        <v>1803.2</v>
      </c>
    </row>
    <row r="825" spans="2:15" x14ac:dyDescent="0.25">
      <c r="B825" t="s">
        <v>1604</v>
      </c>
      <c r="C825" t="s">
        <v>103</v>
      </c>
      <c r="D825">
        <v>0</v>
      </c>
      <c r="E825">
        <v>1E-4</v>
      </c>
      <c r="F825">
        <v>9.9999999999999991E-6</v>
      </c>
      <c r="G825" t="s">
        <v>24</v>
      </c>
      <c r="H825" t="s">
        <v>22</v>
      </c>
      <c r="I825">
        <v>1E-3</v>
      </c>
      <c r="J825">
        <v>0.02</v>
      </c>
      <c r="K825" t="s">
        <v>21</v>
      </c>
      <c r="L825">
        <v>5.7738999999999994</v>
      </c>
      <c r="M825">
        <v>209.71</v>
      </c>
      <c r="N825">
        <v>5.7738999999999994</v>
      </c>
      <c r="O825">
        <v>209.58</v>
      </c>
    </row>
    <row r="826" spans="2:15" x14ac:dyDescent="0.25">
      <c r="B826" t="s">
        <v>1605</v>
      </c>
      <c r="C826" t="s">
        <v>103</v>
      </c>
      <c r="D826">
        <v>0</v>
      </c>
      <c r="E826">
        <v>1E-4</v>
      </c>
      <c r="F826">
        <v>1.0000000000000001E-9</v>
      </c>
      <c r="G826" t="s">
        <v>24</v>
      </c>
      <c r="H826" t="s">
        <v>22</v>
      </c>
      <c r="I826">
        <v>0.02</v>
      </c>
      <c r="J826">
        <v>4.4999999999999998E-2</v>
      </c>
      <c r="K826" t="s">
        <v>21</v>
      </c>
      <c r="L826">
        <v>3.7999999999999999E-2</v>
      </c>
      <c r="M826">
        <v>1700</v>
      </c>
      <c r="N826">
        <v>3.4647999999999998E-2</v>
      </c>
      <c r="O826">
        <v>1732</v>
      </c>
    </row>
    <row r="827" spans="2:15" x14ac:dyDescent="0.25">
      <c r="B827" t="s">
        <v>1606</v>
      </c>
      <c r="C827" t="s">
        <v>103</v>
      </c>
      <c r="D827">
        <v>0</v>
      </c>
      <c r="E827">
        <v>1E-4</v>
      </c>
      <c r="F827">
        <v>1E-8</v>
      </c>
      <c r="G827" t="s">
        <v>24</v>
      </c>
      <c r="H827" t="s">
        <v>22</v>
      </c>
      <c r="I827">
        <v>0.02</v>
      </c>
      <c r="J827">
        <v>4.4999999999999998E-2</v>
      </c>
      <c r="K827" t="s">
        <v>21</v>
      </c>
      <c r="L827">
        <v>3.7999999999999999E-2</v>
      </c>
      <c r="M827">
        <v>1700</v>
      </c>
      <c r="N827">
        <v>3.499E-2</v>
      </c>
      <c r="O827">
        <v>1729.4</v>
      </c>
    </row>
    <row r="828" spans="2:15" x14ac:dyDescent="0.25">
      <c r="B828" t="s">
        <v>1607</v>
      </c>
      <c r="C828" t="s">
        <v>103</v>
      </c>
      <c r="D828">
        <v>0</v>
      </c>
      <c r="E828">
        <v>1E-4</v>
      </c>
      <c r="F828">
        <v>9.9999999999999995E-8</v>
      </c>
      <c r="G828" t="s">
        <v>24</v>
      </c>
      <c r="H828" t="s">
        <v>22</v>
      </c>
      <c r="I828">
        <v>0.02</v>
      </c>
      <c r="J828">
        <v>4.4999999999999998E-2</v>
      </c>
      <c r="K828" t="s">
        <v>21</v>
      </c>
      <c r="L828">
        <v>6.2351999999999998E-2</v>
      </c>
      <c r="M828">
        <v>1534</v>
      </c>
      <c r="N828">
        <v>6.2344000000000004E-2</v>
      </c>
      <c r="O828">
        <v>1533.8000000000002</v>
      </c>
    </row>
    <row r="829" spans="2:15" x14ac:dyDescent="0.25">
      <c r="B829" t="s">
        <v>1608</v>
      </c>
      <c r="C829" t="s">
        <v>103</v>
      </c>
      <c r="D829">
        <v>0</v>
      </c>
      <c r="E829">
        <v>1E-4</v>
      </c>
      <c r="F829">
        <v>9.9999999999999995E-7</v>
      </c>
      <c r="G829" t="s">
        <v>24</v>
      </c>
      <c r="H829" t="s">
        <v>22</v>
      </c>
      <c r="I829">
        <v>0.02</v>
      </c>
      <c r="J829">
        <v>4.4999999999999998E-2</v>
      </c>
      <c r="K829" t="s">
        <v>21</v>
      </c>
      <c r="L829">
        <v>0.57591999999999999</v>
      </c>
      <c r="M829">
        <v>377.51</v>
      </c>
      <c r="N829">
        <v>0.57591999999999999</v>
      </c>
      <c r="O829">
        <v>377.19</v>
      </c>
    </row>
    <row r="830" spans="2:15" x14ac:dyDescent="0.25">
      <c r="B830" t="s">
        <v>1609</v>
      </c>
      <c r="C830" t="s">
        <v>103</v>
      </c>
      <c r="D830">
        <v>0</v>
      </c>
      <c r="E830">
        <v>1E-4</v>
      </c>
      <c r="F830">
        <v>9.9999999999999991E-6</v>
      </c>
      <c r="G830" t="s">
        <v>24</v>
      </c>
      <c r="H830" t="s">
        <v>22</v>
      </c>
      <c r="I830">
        <v>0.02</v>
      </c>
      <c r="J830">
        <v>4.4999999999999998E-2</v>
      </c>
      <c r="K830" t="s">
        <v>21</v>
      </c>
      <c r="L830">
        <v>5.7733999999999996</v>
      </c>
      <c r="M830">
        <v>39.131999999999998</v>
      </c>
      <c r="N830">
        <v>5.7733999999999996</v>
      </c>
      <c r="O830">
        <v>38.992999999999995</v>
      </c>
    </row>
    <row r="831" spans="2:15" x14ac:dyDescent="0.25">
      <c r="B831" t="s">
        <v>1610</v>
      </c>
      <c r="C831" t="s">
        <v>103</v>
      </c>
      <c r="D831">
        <v>0</v>
      </c>
      <c r="E831">
        <v>1E-4</v>
      </c>
      <c r="F831">
        <v>1.0000000000000001E-9</v>
      </c>
      <c r="G831" t="s">
        <v>24</v>
      </c>
      <c r="H831" t="s">
        <v>22</v>
      </c>
      <c r="I831">
        <v>4.4999999999999998E-2</v>
      </c>
      <c r="J831">
        <v>5</v>
      </c>
      <c r="K831" t="s">
        <v>21</v>
      </c>
      <c r="L831">
        <v>3.5999999999999997E-2</v>
      </c>
      <c r="M831">
        <v>690</v>
      </c>
      <c r="N831">
        <v>3.4903000000000003E-2</v>
      </c>
      <c r="O831">
        <v>694.65</v>
      </c>
    </row>
    <row r="832" spans="2:15" x14ac:dyDescent="0.25">
      <c r="B832" t="s">
        <v>1611</v>
      </c>
      <c r="C832" t="s">
        <v>103</v>
      </c>
      <c r="D832">
        <v>0</v>
      </c>
      <c r="E832">
        <v>1E-4</v>
      </c>
      <c r="F832">
        <v>1E-8</v>
      </c>
      <c r="G832" t="s">
        <v>24</v>
      </c>
      <c r="H832" t="s">
        <v>22</v>
      </c>
      <c r="I832">
        <v>4.4999999999999998E-2</v>
      </c>
      <c r="J832">
        <v>5</v>
      </c>
      <c r="K832" t="s">
        <v>21</v>
      </c>
      <c r="L832">
        <v>3.5999999999999997E-2</v>
      </c>
      <c r="M832">
        <v>690</v>
      </c>
      <c r="N832">
        <v>3.5323E-2</v>
      </c>
      <c r="O832">
        <v>692.06</v>
      </c>
    </row>
    <row r="833" spans="2:15" x14ac:dyDescent="0.25">
      <c r="B833" t="s">
        <v>1612</v>
      </c>
      <c r="C833" t="s">
        <v>103</v>
      </c>
      <c r="D833">
        <v>0</v>
      </c>
      <c r="E833">
        <v>1E-4</v>
      </c>
      <c r="F833">
        <v>9.9999999999999995E-8</v>
      </c>
      <c r="G833" t="s">
        <v>24</v>
      </c>
      <c r="H833" t="s">
        <v>22</v>
      </c>
      <c r="I833">
        <v>4.4999999999999998E-2</v>
      </c>
      <c r="J833">
        <v>5</v>
      </c>
      <c r="K833" t="s">
        <v>21</v>
      </c>
      <c r="L833">
        <v>6.5989000000000006E-2</v>
      </c>
      <c r="M833">
        <v>533.4</v>
      </c>
      <c r="N833">
        <v>6.5978999999999996E-2</v>
      </c>
      <c r="O833">
        <v>533.04000000000008</v>
      </c>
    </row>
    <row r="834" spans="2:15" x14ac:dyDescent="0.25">
      <c r="B834" t="s">
        <v>1613</v>
      </c>
      <c r="C834" t="s">
        <v>103</v>
      </c>
      <c r="D834">
        <v>0</v>
      </c>
      <c r="E834">
        <v>1E-4</v>
      </c>
      <c r="F834">
        <v>9.9999999999999995E-7</v>
      </c>
      <c r="G834" t="s">
        <v>24</v>
      </c>
      <c r="H834" t="s">
        <v>22</v>
      </c>
      <c r="I834">
        <v>4.4999999999999998E-2</v>
      </c>
      <c r="J834">
        <v>5</v>
      </c>
      <c r="K834" t="s">
        <v>21</v>
      </c>
      <c r="L834">
        <v>0.57799999999999996</v>
      </c>
      <c r="M834">
        <v>87.566999999999993</v>
      </c>
      <c r="N834">
        <v>0.57799999999999996</v>
      </c>
      <c r="O834">
        <v>87.225000000000009</v>
      </c>
    </row>
    <row r="835" spans="2:15" x14ac:dyDescent="0.25">
      <c r="B835" t="s">
        <v>1614</v>
      </c>
      <c r="C835" t="s">
        <v>103</v>
      </c>
      <c r="D835">
        <v>0</v>
      </c>
      <c r="E835">
        <v>1E-4</v>
      </c>
      <c r="F835">
        <v>9.9999999999999991E-6</v>
      </c>
      <c r="G835" t="s">
        <v>24</v>
      </c>
      <c r="H835" t="s">
        <v>22</v>
      </c>
      <c r="I835">
        <v>4.4999999999999998E-2</v>
      </c>
      <c r="J835">
        <v>5</v>
      </c>
      <c r="K835" t="s">
        <v>21</v>
      </c>
      <c r="L835">
        <v>5.7736000000000001</v>
      </c>
      <c r="M835">
        <v>8.9693000000000005</v>
      </c>
      <c r="N835">
        <v>5.7736000000000001</v>
      </c>
      <c r="O835">
        <v>8.83</v>
      </c>
    </row>
    <row r="836" spans="2:15" x14ac:dyDescent="0.25">
      <c r="B836" t="s">
        <v>1615</v>
      </c>
      <c r="C836" t="s">
        <v>103</v>
      </c>
      <c r="D836">
        <v>1E-4</v>
      </c>
      <c r="E836">
        <v>1E-3</v>
      </c>
      <c r="F836">
        <v>1.0000000000000001E-9</v>
      </c>
      <c r="G836" t="s">
        <v>24</v>
      </c>
      <c r="H836" t="s">
        <v>22</v>
      </c>
      <c r="I836">
        <v>1E-3</v>
      </c>
      <c r="J836">
        <v>0.02</v>
      </c>
      <c r="K836" t="s">
        <v>21</v>
      </c>
      <c r="L836">
        <v>0.25</v>
      </c>
      <c r="M836">
        <v>4600</v>
      </c>
      <c r="N836">
        <v>0.23097000000000001</v>
      </c>
      <c r="O836">
        <v>4618.8</v>
      </c>
    </row>
    <row r="837" spans="2:15" x14ac:dyDescent="0.25">
      <c r="B837" t="s">
        <v>1616</v>
      </c>
      <c r="C837" t="s">
        <v>103</v>
      </c>
      <c r="D837">
        <v>1E-4</v>
      </c>
      <c r="E837">
        <v>1E-3</v>
      </c>
      <c r="F837">
        <v>1E-8</v>
      </c>
      <c r="G837" t="s">
        <v>24</v>
      </c>
      <c r="H837" t="s">
        <v>22</v>
      </c>
      <c r="I837">
        <v>1E-3</v>
      </c>
      <c r="J837">
        <v>0.02</v>
      </c>
      <c r="K837" t="s">
        <v>21</v>
      </c>
      <c r="L837">
        <v>0.25003000000000003</v>
      </c>
      <c r="M837">
        <v>4600.1000000000004</v>
      </c>
      <c r="N837">
        <v>0.2336</v>
      </c>
      <c r="O837">
        <v>4616.5</v>
      </c>
    </row>
    <row r="838" spans="2:15" x14ac:dyDescent="0.25">
      <c r="B838" t="s">
        <v>1617</v>
      </c>
      <c r="C838" t="s">
        <v>103</v>
      </c>
      <c r="D838">
        <v>1E-4</v>
      </c>
      <c r="E838">
        <v>1E-3</v>
      </c>
      <c r="F838">
        <v>9.9999999999999995E-8</v>
      </c>
      <c r="G838" t="s">
        <v>24</v>
      </c>
      <c r="H838" t="s">
        <v>22</v>
      </c>
      <c r="I838">
        <v>1E-3</v>
      </c>
      <c r="J838">
        <v>0.02</v>
      </c>
      <c r="K838" t="s">
        <v>21</v>
      </c>
      <c r="L838">
        <v>0.45954</v>
      </c>
      <c r="M838">
        <v>4424.5999999999995</v>
      </c>
      <c r="N838">
        <v>0.45942</v>
      </c>
      <c r="O838">
        <v>4424.5999999999995</v>
      </c>
    </row>
    <row r="839" spans="2:15" x14ac:dyDescent="0.25">
      <c r="B839" t="s">
        <v>1618</v>
      </c>
      <c r="C839" t="s">
        <v>103</v>
      </c>
      <c r="D839">
        <v>1E-4</v>
      </c>
      <c r="E839">
        <v>1E-3</v>
      </c>
      <c r="F839">
        <v>9.9999999999999995E-7</v>
      </c>
      <c r="G839" t="s">
        <v>24</v>
      </c>
      <c r="H839" t="s">
        <v>22</v>
      </c>
      <c r="I839">
        <v>1E-3</v>
      </c>
      <c r="J839">
        <v>0.02</v>
      </c>
      <c r="K839" t="s">
        <v>21</v>
      </c>
      <c r="L839">
        <v>5.6234000000000002</v>
      </c>
      <c r="M839">
        <v>1917.2</v>
      </c>
      <c r="N839">
        <v>5.6232999999999995</v>
      </c>
      <c r="O839">
        <v>1916.9</v>
      </c>
    </row>
    <row r="840" spans="2:15" x14ac:dyDescent="0.25">
      <c r="B840" t="s">
        <v>1619</v>
      </c>
      <c r="C840" t="s">
        <v>103</v>
      </c>
      <c r="D840">
        <v>1E-4</v>
      </c>
      <c r="E840">
        <v>1E-3</v>
      </c>
      <c r="F840">
        <v>9.9999999999999991E-6</v>
      </c>
      <c r="G840" t="s">
        <v>24</v>
      </c>
      <c r="H840" t="s">
        <v>22</v>
      </c>
      <c r="I840">
        <v>1E-3</v>
      </c>
      <c r="J840">
        <v>0.02</v>
      </c>
      <c r="K840" t="s">
        <v>21</v>
      </c>
      <c r="L840">
        <v>57.717999999999996</v>
      </c>
      <c r="M840">
        <v>221.48999999999998</v>
      </c>
      <c r="N840">
        <v>57.717999999999996</v>
      </c>
      <c r="O840">
        <v>221.34</v>
      </c>
    </row>
    <row r="841" spans="2:15" x14ac:dyDescent="0.25">
      <c r="B841" t="s">
        <v>1620</v>
      </c>
      <c r="C841" t="s">
        <v>103</v>
      </c>
      <c r="D841">
        <v>1E-4</v>
      </c>
      <c r="E841">
        <v>1E-3</v>
      </c>
      <c r="F841">
        <v>1.0000000000000001E-9</v>
      </c>
      <c r="G841" t="s">
        <v>24</v>
      </c>
      <c r="H841" t="s">
        <v>22</v>
      </c>
      <c r="I841">
        <v>0.02</v>
      </c>
      <c r="J841">
        <v>4.4999999999999998E-2</v>
      </c>
      <c r="K841" t="s">
        <v>21</v>
      </c>
      <c r="L841">
        <v>0.27</v>
      </c>
      <c r="M841">
        <v>1700</v>
      </c>
      <c r="N841">
        <v>0.23100999999999999</v>
      </c>
      <c r="O841">
        <v>1732</v>
      </c>
    </row>
    <row r="842" spans="2:15" x14ac:dyDescent="0.25">
      <c r="B842" t="s">
        <v>1621</v>
      </c>
      <c r="C842" t="s">
        <v>103</v>
      </c>
      <c r="D842">
        <v>1E-4</v>
      </c>
      <c r="E842">
        <v>1E-3</v>
      </c>
      <c r="F842">
        <v>1E-8</v>
      </c>
      <c r="G842" t="s">
        <v>24</v>
      </c>
      <c r="H842" t="s">
        <v>22</v>
      </c>
      <c r="I842">
        <v>0.02</v>
      </c>
      <c r="J842">
        <v>4.4999999999999998E-2</v>
      </c>
      <c r="K842" t="s">
        <v>21</v>
      </c>
      <c r="L842">
        <v>0.27</v>
      </c>
      <c r="M842">
        <v>1700</v>
      </c>
      <c r="N842">
        <v>0.23547000000000001</v>
      </c>
      <c r="O842">
        <v>1728.3999999999999</v>
      </c>
    </row>
    <row r="843" spans="2:15" x14ac:dyDescent="0.25">
      <c r="B843" t="s">
        <v>1622</v>
      </c>
      <c r="C843" t="s">
        <v>103</v>
      </c>
      <c r="D843">
        <v>1E-4</v>
      </c>
      <c r="E843">
        <v>1E-3</v>
      </c>
      <c r="F843">
        <v>9.9999999999999995E-8</v>
      </c>
      <c r="G843" t="s">
        <v>24</v>
      </c>
      <c r="H843" t="s">
        <v>22</v>
      </c>
      <c r="I843">
        <v>0.02</v>
      </c>
      <c r="J843">
        <v>4.4999999999999998E-2</v>
      </c>
      <c r="K843" t="s">
        <v>21</v>
      </c>
      <c r="L843">
        <v>0.55584999999999996</v>
      </c>
      <c r="M843">
        <v>1490.6999999999998</v>
      </c>
      <c r="N843">
        <v>0.55572999999999995</v>
      </c>
      <c r="O843">
        <v>1490.5</v>
      </c>
    </row>
    <row r="844" spans="2:15" x14ac:dyDescent="0.25">
      <c r="B844" t="s">
        <v>1623</v>
      </c>
      <c r="C844" t="s">
        <v>103</v>
      </c>
      <c r="D844">
        <v>1E-4</v>
      </c>
      <c r="E844">
        <v>1E-3</v>
      </c>
      <c r="F844">
        <v>9.9999999999999995E-7</v>
      </c>
      <c r="G844" t="s">
        <v>24</v>
      </c>
      <c r="H844" t="s">
        <v>22</v>
      </c>
      <c r="I844">
        <v>0.02</v>
      </c>
      <c r="J844">
        <v>4.4999999999999998E-2</v>
      </c>
      <c r="K844" t="s">
        <v>21</v>
      </c>
      <c r="L844">
        <v>5.7531999999999996</v>
      </c>
      <c r="M844">
        <v>345.4</v>
      </c>
      <c r="N844">
        <v>5.7531999999999996</v>
      </c>
      <c r="O844">
        <v>345.04</v>
      </c>
    </row>
    <row r="845" spans="2:15" x14ac:dyDescent="0.25">
      <c r="B845" t="s">
        <v>1624</v>
      </c>
      <c r="C845" t="s">
        <v>103</v>
      </c>
      <c r="D845">
        <v>1E-4</v>
      </c>
      <c r="E845">
        <v>1E-3</v>
      </c>
      <c r="F845">
        <v>9.9999999999999991E-6</v>
      </c>
      <c r="G845" t="s">
        <v>24</v>
      </c>
      <c r="H845" t="s">
        <v>22</v>
      </c>
      <c r="I845">
        <v>0.02</v>
      </c>
      <c r="J845">
        <v>4.4999999999999998E-2</v>
      </c>
      <c r="K845" t="s">
        <v>21</v>
      </c>
      <c r="L845">
        <v>57.732999999999997</v>
      </c>
      <c r="M845">
        <v>35.687000000000005</v>
      </c>
      <c r="N845">
        <v>57.732999999999997</v>
      </c>
      <c r="O845">
        <v>35.534999999999997</v>
      </c>
    </row>
    <row r="846" spans="2:15" x14ac:dyDescent="0.25">
      <c r="B846" t="s">
        <v>1625</v>
      </c>
      <c r="C846" t="s">
        <v>103</v>
      </c>
      <c r="D846">
        <v>1E-4</v>
      </c>
      <c r="E846">
        <v>1E-3</v>
      </c>
      <c r="F846">
        <v>1.0000000000000001E-9</v>
      </c>
      <c r="G846" t="s">
        <v>24</v>
      </c>
      <c r="H846" t="s">
        <v>22</v>
      </c>
      <c r="I846">
        <v>4.4999999999999998E-2</v>
      </c>
      <c r="J846">
        <v>0.1</v>
      </c>
      <c r="K846" t="s">
        <v>21</v>
      </c>
      <c r="L846">
        <v>0.24</v>
      </c>
      <c r="M846">
        <v>690</v>
      </c>
      <c r="N846">
        <v>0.23100000000000001</v>
      </c>
      <c r="O846">
        <v>692.82999999999993</v>
      </c>
    </row>
    <row r="847" spans="2:15" x14ac:dyDescent="0.25">
      <c r="B847" t="s">
        <v>1626</v>
      </c>
      <c r="C847" t="s">
        <v>103</v>
      </c>
      <c r="D847">
        <v>1E-4</v>
      </c>
      <c r="E847">
        <v>1E-3</v>
      </c>
      <c r="F847">
        <v>1E-8</v>
      </c>
      <c r="G847" t="s">
        <v>24</v>
      </c>
      <c r="H847" t="s">
        <v>22</v>
      </c>
      <c r="I847">
        <v>4.4999999999999998E-2</v>
      </c>
      <c r="J847">
        <v>0.1</v>
      </c>
      <c r="K847" t="s">
        <v>21</v>
      </c>
      <c r="L847">
        <v>0.24</v>
      </c>
      <c r="M847">
        <v>690</v>
      </c>
      <c r="N847">
        <v>0.23687</v>
      </c>
      <c r="O847">
        <v>688.78</v>
      </c>
    </row>
    <row r="848" spans="2:15" x14ac:dyDescent="0.25">
      <c r="B848" t="s">
        <v>1627</v>
      </c>
      <c r="C848" t="s">
        <v>103</v>
      </c>
      <c r="D848">
        <v>1E-4</v>
      </c>
      <c r="E848">
        <v>1E-3</v>
      </c>
      <c r="F848">
        <v>9.9999999999999995E-8</v>
      </c>
      <c r="G848" t="s">
        <v>24</v>
      </c>
      <c r="H848" t="s">
        <v>22</v>
      </c>
      <c r="I848">
        <v>4.4999999999999998E-2</v>
      </c>
      <c r="J848">
        <v>0.1</v>
      </c>
      <c r="K848" t="s">
        <v>21</v>
      </c>
      <c r="L848">
        <v>0.60214000000000001</v>
      </c>
      <c r="M848">
        <v>487.92</v>
      </c>
      <c r="N848">
        <v>0.60203999999999991</v>
      </c>
      <c r="O848">
        <v>487.48</v>
      </c>
    </row>
    <row r="849" spans="2:15" x14ac:dyDescent="0.25">
      <c r="B849" t="s">
        <v>1628</v>
      </c>
      <c r="C849" t="s">
        <v>103</v>
      </c>
      <c r="D849">
        <v>1E-4</v>
      </c>
      <c r="E849">
        <v>1E-3</v>
      </c>
      <c r="F849">
        <v>9.9999999999999995E-7</v>
      </c>
      <c r="G849" t="s">
        <v>24</v>
      </c>
      <c r="H849" t="s">
        <v>22</v>
      </c>
      <c r="I849">
        <v>4.4999999999999998E-2</v>
      </c>
      <c r="J849">
        <v>0.1</v>
      </c>
      <c r="K849" t="s">
        <v>21</v>
      </c>
      <c r="L849">
        <v>5.7740999999999998</v>
      </c>
      <c r="M849">
        <v>73.402000000000001</v>
      </c>
      <c r="N849">
        <v>5.7740999999999998</v>
      </c>
      <c r="O849">
        <v>73.027000000000001</v>
      </c>
    </row>
    <row r="850" spans="2:15" x14ac:dyDescent="0.25">
      <c r="B850" t="s">
        <v>1629</v>
      </c>
      <c r="C850" t="s">
        <v>103</v>
      </c>
      <c r="D850">
        <v>1E-4</v>
      </c>
      <c r="E850">
        <v>1E-3</v>
      </c>
      <c r="F850">
        <v>9.9999999999999991E-6</v>
      </c>
      <c r="G850" t="s">
        <v>24</v>
      </c>
      <c r="H850" t="s">
        <v>22</v>
      </c>
      <c r="I850">
        <v>4.4999999999999998E-2</v>
      </c>
      <c r="J850">
        <v>0.1</v>
      </c>
      <c r="K850" t="s">
        <v>21</v>
      </c>
      <c r="L850">
        <v>57.735999999999997</v>
      </c>
      <c r="M850">
        <v>7.5343</v>
      </c>
      <c r="N850">
        <v>57.735999999999997</v>
      </c>
      <c r="O850">
        <v>7.3822000000000001</v>
      </c>
    </row>
    <row r="851" spans="2:15" x14ac:dyDescent="0.25">
      <c r="B851" t="s">
        <v>1630</v>
      </c>
      <c r="C851" t="s">
        <v>103</v>
      </c>
      <c r="D851">
        <v>1E-4</v>
      </c>
      <c r="E851">
        <v>1E-3</v>
      </c>
      <c r="F851">
        <v>1.0000000000000001E-9</v>
      </c>
      <c r="G851" t="s">
        <v>24</v>
      </c>
      <c r="H851" t="s">
        <v>22</v>
      </c>
      <c r="I851">
        <v>0.1</v>
      </c>
      <c r="J851">
        <v>5</v>
      </c>
      <c r="K851" t="s">
        <v>21</v>
      </c>
      <c r="L851">
        <v>0.24</v>
      </c>
      <c r="M851">
        <v>350</v>
      </c>
      <c r="N851">
        <v>0.23064000000000001</v>
      </c>
      <c r="O851">
        <v>351.87</v>
      </c>
    </row>
    <row r="852" spans="2:15" x14ac:dyDescent="0.25">
      <c r="B852" t="s">
        <v>1631</v>
      </c>
      <c r="C852" t="s">
        <v>103</v>
      </c>
      <c r="D852">
        <v>1E-4</v>
      </c>
      <c r="E852">
        <v>1E-3</v>
      </c>
      <c r="F852">
        <v>1E-8</v>
      </c>
      <c r="G852" t="s">
        <v>24</v>
      </c>
      <c r="H852" t="s">
        <v>22</v>
      </c>
      <c r="I852">
        <v>0.1</v>
      </c>
      <c r="J852">
        <v>5</v>
      </c>
      <c r="K852" t="s">
        <v>21</v>
      </c>
      <c r="L852">
        <v>0.24</v>
      </c>
      <c r="M852">
        <v>350</v>
      </c>
      <c r="N852">
        <v>0.23716000000000001</v>
      </c>
      <c r="O852">
        <v>348.22999999999996</v>
      </c>
    </row>
    <row r="853" spans="2:15" x14ac:dyDescent="0.25">
      <c r="B853" t="s">
        <v>1632</v>
      </c>
      <c r="C853" t="s">
        <v>103</v>
      </c>
      <c r="D853">
        <v>1E-4</v>
      </c>
      <c r="E853">
        <v>1E-3</v>
      </c>
      <c r="F853">
        <v>9.9999999999999995E-8</v>
      </c>
      <c r="G853" t="s">
        <v>24</v>
      </c>
      <c r="H853" t="s">
        <v>22</v>
      </c>
      <c r="I853">
        <v>0.1</v>
      </c>
      <c r="J853">
        <v>5</v>
      </c>
      <c r="K853" t="s">
        <v>21</v>
      </c>
      <c r="L853">
        <v>0.61517999999999995</v>
      </c>
      <c r="M853">
        <v>205.84</v>
      </c>
      <c r="N853">
        <v>0.61509999999999998</v>
      </c>
      <c r="O853">
        <v>205.2</v>
      </c>
    </row>
    <row r="854" spans="2:15" x14ac:dyDescent="0.25">
      <c r="B854" t="s">
        <v>1633</v>
      </c>
      <c r="C854" t="s">
        <v>103</v>
      </c>
      <c r="D854">
        <v>1E-4</v>
      </c>
      <c r="E854">
        <v>1E-3</v>
      </c>
      <c r="F854">
        <v>9.9999999999999995E-7</v>
      </c>
      <c r="G854" t="s">
        <v>24</v>
      </c>
      <c r="H854" t="s">
        <v>22</v>
      </c>
      <c r="I854">
        <v>0.1</v>
      </c>
      <c r="J854">
        <v>5</v>
      </c>
      <c r="K854" t="s">
        <v>21</v>
      </c>
      <c r="L854">
        <v>5.7770999999999999</v>
      </c>
      <c r="M854">
        <v>26.242999999999999</v>
      </c>
      <c r="N854">
        <v>5.7770999999999999</v>
      </c>
      <c r="O854">
        <v>25.864999999999998</v>
      </c>
    </row>
    <row r="855" spans="2:15" x14ac:dyDescent="0.25">
      <c r="B855" t="s">
        <v>1634</v>
      </c>
      <c r="C855" t="s">
        <v>103</v>
      </c>
      <c r="D855">
        <v>1E-4</v>
      </c>
      <c r="E855">
        <v>1E-3</v>
      </c>
      <c r="F855">
        <v>9.9999999999999991E-6</v>
      </c>
      <c r="G855" t="s">
        <v>24</v>
      </c>
      <c r="H855" t="s">
        <v>22</v>
      </c>
      <c r="I855">
        <v>0.1</v>
      </c>
      <c r="J855">
        <v>5</v>
      </c>
      <c r="K855" t="s">
        <v>21</v>
      </c>
      <c r="L855">
        <v>57.735999999999997</v>
      </c>
      <c r="M855">
        <v>2.7751000000000001</v>
      </c>
      <c r="N855">
        <v>57.735999999999997</v>
      </c>
      <c r="O855">
        <v>2.6229</v>
      </c>
    </row>
    <row r="856" spans="2:15" x14ac:dyDescent="0.25">
      <c r="B856" t="s">
        <v>1635</v>
      </c>
      <c r="C856" t="s">
        <v>103</v>
      </c>
      <c r="D856">
        <v>1E-4</v>
      </c>
      <c r="E856">
        <v>1E-3</v>
      </c>
      <c r="F856">
        <v>1.0000000000000001E-9</v>
      </c>
      <c r="G856" t="s">
        <v>24</v>
      </c>
      <c r="H856" t="s">
        <v>22</v>
      </c>
      <c r="I856">
        <v>5</v>
      </c>
      <c r="J856">
        <v>20</v>
      </c>
      <c r="K856" t="s">
        <v>21</v>
      </c>
      <c r="L856">
        <v>0.24</v>
      </c>
      <c r="M856">
        <v>700</v>
      </c>
      <c r="N856">
        <v>0.23152</v>
      </c>
      <c r="O856">
        <v>700.45</v>
      </c>
    </row>
    <row r="857" spans="2:15" x14ac:dyDescent="0.25">
      <c r="B857" t="s">
        <v>1636</v>
      </c>
      <c r="C857" t="s">
        <v>103</v>
      </c>
      <c r="D857">
        <v>1E-4</v>
      </c>
      <c r="E857">
        <v>1E-3</v>
      </c>
      <c r="F857">
        <v>1E-8</v>
      </c>
      <c r="G857" t="s">
        <v>24</v>
      </c>
      <c r="H857" t="s">
        <v>22</v>
      </c>
      <c r="I857">
        <v>5</v>
      </c>
      <c r="J857">
        <v>20</v>
      </c>
      <c r="K857" t="s">
        <v>21</v>
      </c>
      <c r="L857">
        <v>0.24</v>
      </c>
      <c r="M857">
        <v>700</v>
      </c>
      <c r="N857">
        <v>0.23736000000000002</v>
      </c>
      <c r="O857">
        <v>696.41</v>
      </c>
    </row>
    <row r="858" spans="2:15" x14ac:dyDescent="0.25">
      <c r="B858" t="s">
        <v>1637</v>
      </c>
      <c r="C858" t="s">
        <v>103</v>
      </c>
      <c r="D858">
        <v>1E-4</v>
      </c>
      <c r="E858">
        <v>1E-3</v>
      </c>
      <c r="F858">
        <v>9.9999999999999995E-8</v>
      </c>
      <c r="G858" t="s">
        <v>24</v>
      </c>
      <c r="H858" t="s">
        <v>22</v>
      </c>
      <c r="I858">
        <v>5</v>
      </c>
      <c r="J858">
        <v>20</v>
      </c>
      <c r="K858" t="s">
        <v>21</v>
      </c>
      <c r="L858">
        <v>0.60202</v>
      </c>
      <c r="M858">
        <v>494.94</v>
      </c>
      <c r="N858">
        <v>0.60192999999999997</v>
      </c>
      <c r="O858">
        <v>494.5</v>
      </c>
    </row>
    <row r="859" spans="2:15" x14ac:dyDescent="0.25">
      <c r="B859" t="s">
        <v>1638</v>
      </c>
      <c r="C859" t="s">
        <v>103</v>
      </c>
      <c r="D859">
        <v>1E-4</v>
      </c>
      <c r="E859">
        <v>1E-3</v>
      </c>
      <c r="F859">
        <v>9.9999999999999995E-7</v>
      </c>
      <c r="G859" t="s">
        <v>24</v>
      </c>
      <c r="H859" t="s">
        <v>22</v>
      </c>
      <c r="I859">
        <v>5</v>
      </c>
      <c r="J859">
        <v>20</v>
      </c>
      <c r="K859" t="s">
        <v>21</v>
      </c>
      <c r="L859">
        <v>5.774</v>
      </c>
      <c r="M859">
        <v>74.762</v>
      </c>
      <c r="N859">
        <v>5.774</v>
      </c>
      <c r="O859">
        <v>74.387999999999991</v>
      </c>
    </row>
    <row r="860" spans="2:15" x14ac:dyDescent="0.25">
      <c r="B860" t="s">
        <v>1639</v>
      </c>
      <c r="C860" t="s">
        <v>103</v>
      </c>
      <c r="D860">
        <v>1E-4</v>
      </c>
      <c r="E860">
        <v>1E-3</v>
      </c>
      <c r="F860">
        <v>9.9999999999999991E-6</v>
      </c>
      <c r="G860" t="s">
        <v>24</v>
      </c>
      <c r="H860" t="s">
        <v>22</v>
      </c>
      <c r="I860">
        <v>5</v>
      </c>
      <c r="J860">
        <v>20</v>
      </c>
      <c r="K860" t="s">
        <v>21</v>
      </c>
      <c r="L860">
        <v>57.735999999999997</v>
      </c>
      <c r="M860">
        <v>7.6721999999999992</v>
      </c>
      <c r="N860">
        <v>57.735999999999997</v>
      </c>
      <c r="O860">
        <v>7.52</v>
      </c>
    </row>
    <row r="861" spans="2:15" x14ac:dyDescent="0.25">
      <c r="B861" t="s">
        <v>1640</v>
      </c>
      <c r="C861" t="s">
        <v>103</v>
      </c>
      <c r="D861">
        <v>1E-4</v>
      </c>
      <c r="E861">
        <v>1E-3</v>
      </c>
      <c r="F861">
        <v>1.0000000000000001E-9</v>
      </c>
      <c r="G861" t="s">
        <v>24</v>
      </c>
      <c r="H861" t="s">
        <v>22</v>
      </c>
      <c r="I861">
        <v>20</v>
      </c>
      <c r="J861">
        <v>50</v>
      </c>
      <c r="K861" t="s">
        <v>21</v>
      </c>
      <c r="L861">
        <v>0.47</v>
      </c>
      <c r="M861">
        <v>4700</v>
      </c>
      <c r="N861">
        <v>0.46128000000000002</v>
      </c>
      <c r="O861">
        <v>4664.3999999999996</v>
      </c>
    </row>
    <row r="862" spans="2:15" x14ac:dyDescent="0.25">
      <c r="B862" t="s">
        <v>1641</v>
      </c>
      <c r="C862" t="s">
        <v>103</v>
      </c>
      <c r="D862">
        <v>1E-4</v>
      </c>
      <c r="E862">
        <v>1E-3</v>
      </c>
      <c r="F862">
        <v>1E-8</v>
      </c>
      <c r="G862" t="s">
        <v>24</v>
      </c>
      <c r="H862" t="s">
        <v>22</v>
      </c>
      <c r="I862">
        <v>20</v>
      </c>
      <c r="J862">
        <v>50</v>
      </c>
      <c r="K862" t="s">
        <v>21</v>
      </c>
      <c r="L862">
        <v>0.47</v>
      </c>
      <c r="M862">
        <v>4700</v>
      </c>
      <c r="N862">
        <v>0.46325</v>
      </c>
      <c r="O862">
        <v>4662.8</v>
      </c>
    </row>
    <row r="863" spans="2:15" x14ac:dyDescent="0.25">
      <c r="B863" t="s">
        <v>1642</v>
      </c>
      <c r="C863" t="s">
        <v>103</v>
      </c>
      <c r="D863">
        <v>1E-4</v>
      </c>
      <c r="E863">
        <v>1E-3</v>
      </c>
      <c r="F863">
        <v>9.9999999999999995E-8</v>
      </c>
      <c r="G863" t="s">
        <v>24</v>
      </c>
      <c r="H863" t="s">
        <v>22</v>
      </c>
      <c r="I863">
        <v>20</v>
      </c>
      <c r="J863">
        <v>50</v>
      </c>
      <c r="K863" t="s">
        <v>21</v>
      </c>
      <c r="L863">
        <v>0.6403899999999999</v>
      </c>
      <c r="M863">
        <v>4529.6000000000004</v>
      </c>
      <c r="N863">
        <v>0.64111999999999991</v>
      </c>
      <c r="O863">
        <v>4517.1000000000004</v>
      </c>
    </row>
    <row r="864" spans="2:15" x14ac:dyDescent="0.25">
      <c r="B864" t="s">
        <v>1643</v>
      </c>
      <c r="C864" t="s">
        <v>103</v>
      </c>
      <c r="D864">
        <v>1E-4</v>
      </c>
      <c r="E864">
        <v>1E-3</v>
      </c>
      <c r="F864">
        <v>9.9999999999999995E-7</v>
      </c>
      <c r="G864" t="s">
        <v>24</v>
      </c>
      <c r="H864" t="s">
        <v>22</v>
      </c>
      <c r="I864">
        <v>20</v>
      </c>
      <c r="J864">
        <v>50</v>
      </c>
      <c r="K864" t="s">
        <v>21</v>
      </c>
      <c r="L864">
        <v>5.6398999999999999</v>
      </c>
      <c r="M864">
        <v>2082.3999999999996</v>
      </c>
      <c r="N864">
        <v>5.6395999999999997</v>
      </c>
      <c r="O864">
        <v>2081.3000000000002</v>
      </c>
    </row>
    <row r="865" spans="2:15" x14ac:dyDescent="0.25">
      <c r="B865" t="s">
        <v>1644</v>
      </c>
      <c r="C865" t="s">
        <v>103</v>
      </c>
      <c r="D865">
        <v>1E-4</v>
      </c>
      <c r="E865">
        <v>1E-3</v>
      </c>
      <c r="F865">
        <v>9.9999999999999991E-6</v>
      </c>
      <c r="G865" t="s">
        <v>24</v>
      </c>
      <c r="H865" t="s">
        <v>22</v>
      </c>
      <c r="I865">
        <v>20</v>
      </c>
      <c r="J865">
        <v>50</v>
      </c>
      <c r="K865" t="s">
        <v>21</v>
      </c>
      <c r="L865">
        <v>57.719000000000001</v>
      </c>
      <c r="M865">
        <v>244.82999999999998</v>
      </c>
      <c r="N865">
        <v>57.719000000000001</v>
      </c>
      <c r="O865">
        <v>244.19</v>
      </c>
    </row>
    <row r="866" spans="2:15" x14ac:dyDescent="0.25">
      <c r="B866" t="s">
        <v>1645</v>
      </c>
      <c r="C866" t="s">
        <v>103</v>
      </c>
      <c r="D866">
        <v>1E-4</v>
      </c>
      <c r="E866">
        <v>1E-3</v>
      </c>
      <c r="F866">
        <v>1.0000000000000001E-9</v>
      </c>
      <c r="G866" t="s">
        <v>24</v>
      </c>
      <c r="H866" t="s">
        <v>22</v>
      </c>
      <c r="I866">
        <v>50</v>
      </c>
      <c r="J866">
        <v>100</v>
      </c>
      <c r="K866" t="s">
        <v>21</v>
      </c>
      <c r="L866">
        <v>1.8</v>
      </c>
      <c r="M866">
        <v>6400</v>
      </c>
      <c r="N866">
        <v>1.7354000000000001</v>
      </c>
      <c r="O866">
        <v>6419.2</v>
      </c>
    </row>
    <row r="867" spans="2:15" x14ac:dyDescent="0.25">
      <c r="B867" t="s">
        <v>1646</v>
      </c>
      <c r="C867" t="s">
        <v>103</v>
      </c>
      <c r="D867">
        <v>1E-4</v>
      </c>
      <c r="E867">
        <v>1E-3</v>
      </c>
      <c r="F867">
        <v>1E-8</v>
      </c>
      <c r="G867" t="s">
        <v>24</v>
      </c>
      <c r="H867" t="s">
        <v>22</v>
      </c>
      <c r="I867">
        <v>50</v>
      </c>
      <c r="J867">
        <v>100</v>
      </c>
      <c r="K867" t="s">
        <v>21</v>
      </c>
      <c r="L867">
        <v>1.8</v>
      </c>
      <c r="M867">
        <v>6400</v>
      </c>
      <c r="N867">
        <v>1.7363</v>
      </c>
      <c r="O867">
        <v>6418.8</v>
      </c>
    </row>
    <row r="868" spans="2:15" x14ac:dyDescent="0.25">
      <c r="B868" t="s">
        <v>1647</v>
      </c>
      <c r="C868" t="s">
        <v>103</v>
      </c>
      <c r="D868">
        <v>1E-4</v>
      </c>
      <c r="E868">
        <v>1E-3</v>
      </c>
      <c r="F868">
        <v>9.9999999999999995E-8</v>
      </c>
      <c r="G868" t="s">
        <v>24</v>
      </c>
      <c r="H868" t="s">
        <v>22</v>
      </c>
      <c r="I868">
        <v>50</v>
      </c>
      <c r="J868">
        <v>100</v>
      </c>
      <c r="K868" t="s">
        <v>21</v>
      </c>
      <c r="L868">
        <v>1.8112999999999999</v>
      </c>
      <c r="M868">
        <v>6388.8</v>
      </c>
      <c r="N868">
        <v>1.8106</v>
      </c>
      <c r="O868">
        <v>6365.7000000000007</v>
      </c>
    </row>
    <row r="869" spans="2:15" x14ac:dyDescent="0.25">
      <c r="B869" t="s">
        <v>1648</v>
      </c>
      <c r="C869" t="s">
        <v>103</v>
      </c>
      <c r="D869">
        <v>1E-4</v>
      </c>
      <c r="E869">
        <v>1E-3</v>
      </c>
      <c r="F869">
        <v>9.9999999999999995E-7</v>
      </c>
      <c r="G869" t="s">
        <v>24</v>
      </c>
      <c r="H869" t="s">
        <v>22</v>
      </c>
      <c r="I869">
        <v>50</v>
      </c>
      <c r="J869">
        <v>100</v>
      </c>
      <c r="K869" t="s">
        <v>21</v>
      </c>
      <c r="L869">
        <v>5.8315999999999999</v>
      </c>
      <c r="M869">
        <v>4181</v>
      </c>
      <c r="N869">
        <v>5.8281999999999998</v>
      </c>
      <c r="O869">
        <v>4167.5</v>
      </c>
    </row>
    <row r="870" spans="2:15" x14ac:dyDescent="0.25">
      <c r="B870" t="s">
        <v>1649</v>
      </c>
      <c r="C870" t="s">
        <v>103</v>
      </c>
      <c r="D870">
        <v>1E-4</v>
      </c>
      <c r="E870">
        <v>1E-3</v>
      </c>
      <c r="F870">
        <v>9.9999999999999991E-6</v>
      </c>
      <c r="G870" t="s">
        <v>24</v>
      </c>
      <c r="H870" t="s">
        <v>22</v>
      </c>
      <c r="I870">
        <v>50</v>
      </c>
      <c r="J870">
        <v>100</v>
      </c>
      <c r="K870" t="s">
        <v>21</v>
      </c>
      <c r="L870">
        <v>57.726999999999997</v>
      </c>
      <c r="M870">
        <v>595.61</v>
      </c>
      <c r="N870">
        <v>57.725999999999999</v>
      </c>
      <c r="O870">
        <v>584.99</v>
      </c>
    </row>
    <row r="871" spans="2:15" x14ac:dyDescent="0.25">
      <c r="B871" t="s">
        <v>1650</v>
      </c>
      <c r="C871" t="s">
        <v>103</v>
      </c>
      <c r="D871">
        <v>1E-3</v>
      </c>
      <c r="E871">
        <v>0.01</v>
      </c>
      <c r="F871">
        <v>1.0000000000000001E-7</v>
      </c>
      <c r="G871" t="s">
        <v>24</v>
      </c>
      <c r="H871" t="s">
        <v>22</v>
      </c>
      <c r="I871">
        <v>1E-3</v>
      </c>
      <c r="J871">
        <v>0.02</v>
      </c>
      <c r="K871" t="s">
        <v>21</v>
      </c>
      <c r="L871">
        <v>2.5</v>
      </c>
      <c r="M871">
        <v>4600</v>
      </c>
      <c r="N871">
        <v>2.3096999999999999</v>
      </c>
      <c r="O871">
        <v>4618.8</v>
      </c>
    </row>
    <row r="872" spans="2:15" x14ac:dyDescent="0.25">
      <c r="B872" t="s">
        <v>1651</v>
      </c>
      <c r="C872" t="s">
        <v>103</v>
      </c>
      <c r="D872">
        <v>1E-3</v>
      </c>
      <c r="E872">
        <v>0.01</v>
      </c>
      <c r="F872">
        <v>9.9999999999999995E-7</v>
      </c>
      <c r="G872" t="s">
        <v>24</v>
      </c>
      <c r="H872" t="s">
        <v>22</v>
      </c>
      <c r="I872">
        <v>1E-3</v>
      </c>
      <c r="J872">
        <v>0.02</v>
      </c>
      <c r="K872" t="s">
        <v>21</v>
      </c>
      <c r="L872">
        <v>2.5002000000000004</v>
      </c>
      <c r="M872">
        <v>4600.2</v>
      </c>
      <c r="N872">
        <v>2.3362000000000003</v>
      </c>
      <c r="O872">
        <v>4616.5</v>
      </c>
    </row>
    <row r="873" spans="2:15" x14ac:dyDescent="0.25">
      <c r="B873" t="s">
        <v>1652</v>
      </c>
      <c r="C873" t="s">
        <v>103</v>
      </c>
      <c r="D873">
        <v>1E-3</v>
      </c>
      <c r="E873">
        <v>0.01</v>
      </c>
      <c r="F873">
        <v>1.0000000000000001E-5</v>
      </c>
      <c r="G873" t="s">
        <v>24</v>
      </c>
      <c r="H873" t="s">
        <v>22</v>
      </c>
      <c r="I873">
        <v>1E-3</v>
      </c>
      <c r="J873">
        <v>0.02</v>
      </c>
      <c r="K873" t="s">
        <v>21</v>
      </c>
      <c r="L873">
        <v>4.6000999999999994</v>
      </c>
      <c r="M873">
        <v>4424.5</v>
      </c>
      <c r="N873">
        <v>4.5950999999999995</v>
      </c>
      <c r="O873">
        <v>4424.5999999999995</v>
      </c>
    </row>
    <row r="874" spans="2:15" x14ac:dyDescent="0.25">
      <c r="B874" t="s">
        <v>1653</v>
      </c>
      <c r="C874" t="s">
        <v>103</v>
      </c>
      <c r="D874">
        <v>1E-3</v>
      </c>
      <c r="E874">
        <v>0.01</v>
      </c>
      <c r="F874">
        <v>1E-4</v>
      </c>
      <c r="G874" t="s">
        <v>24</v>
      </c>
      <c r="H874" t="s">
        <v>22</v>
      </c>
      <c r="I874">
        <v>1E-3</v>
      </c>
      <c r="J874">
        <v>0.02</v>
      </c>
      <c r="K874" t="s">
        <v>21</v>
      </c>
      <c r="L874">
        <v>56.234999999999999</v>
      </c>
      <c r="M874">
        <v>1918</v>
      </c>
      <c r="N874">
        <v>56.232999999999997</v>
      </c>
      <c r="O874">
        <v>1917.1000000000001</v>
      </c>
    </row>
    <row r="875" spans="2:15" x14ac:dyDescent="0.25">
      <c r="B875" t="s">
        <v>1654</v>
      </c>
      <c r="C875" t="s">
        <v>103</v>
      </c>
      <c r="D875">
        <v>1E-3</v>
      </c>
      <c r="E875">
        <v>0.01</v>
      </c>
      <c r="F875">
        <v>1E-3</v>
      </c>
      <c r="G875" t="s">
        <v>24</v>
      </c>
      <c r="H875" t="s">
        <v>22</v>
      </c>
      <c r="I875">
        <v>1E-3</v>
      </c>
      <c r="J875">
        <v>0.02</v>
      </c>
      <c r="K875" t="s">
        <v>21</v>
      </c>
      <c r="L875">
        <v>577.17999999999995</v>
      </c>
      <c r="M875">
        <v>221.92000000000002</v>
      </c>
      <c r="N875">
        <v>577.17999999999995</v>
      </c>
      <c r="O875">
        <v>221.42999999999998</v>
      </c>
    </row>
    <row r="876" spans="2:15" x14ac:dyDescent="0.25">
      <c r="B876" t="s">
        <v>1655</v>
      </c>
      <c r="C876" t="s">
        <v>103</v>
      </c>
      <c r="D876">
        <v>1E-3</v>
      </c>
      <c r="E876">
        <v>0.01</v>
      </c>
      <c r="F876">
        <v>1.0000000000000001E-7</v>
      </c>
      <c r="G876" t="s">
        <v>24</v>
      </c>
      <c r="H876" t="s">
        <v>22</v>
      </c>
      <c r="I876">
        <v>0.02</v>
      </c>
      <c r="J876">
        <v>4.4999999999999998E-2</v>
      </c>
      <c r="K876" t="s">
        <v>21</v>
      </c>
      <c r="L876">
        <v>2.7</v>
      </c>
      <c r="M876">
        <v>1700</v>
      </c>
      <c r="N876">
        <v>2.3102</v>
      </c>
      <c r="O876">
        <v>1732</v>
      </c>
    </row>
    <row r="877" spans="2:15" x14ac:dyDescent="0.25">
      <c r="B877" t="s">
        <v>1656</v>
      </c>
      <c r="C877" t="s">
        <v>103</v>
      </c>
      <c r="D877">
        <v>1E-3</v>
      </c>
      <c r="E877">
        <v>0.01</v>
      </c>
      <c r="F877">
        <v>9.9999999999999995E-7</v>
      </c>
      <c r="G877" t="s">
        <v>24</v>
      </c>
      <c r="H877" t="s">
        <v>22</v>
      </c>
      <c r="I877">
        <v>0.02</v>
      </c>
      <c r="J877">
        <v>4.4999999999999998E-2</v>
      </c>
      <c r="K877" t="s">
        <v>21</v>
      </c>
      <c r="L877">
        <v>2.7</v>
      </c>
      <c r="M877">
        <v>1700</v>
      </c>
      <c r="N877">
        <v>2.3551000000000002</v>
      </c>
      <c r="O877">
        <v>1728.3999999999999</v>
      </c>
    </row>
    <row r="878" spans="2:15" x14ac:dyDescent="0.25">
      <c r="B878" t="s">
        <v>1657</v>
      </c>
      <c r="C878" t="s">
        <v>103</v>
      </c>
      <c r="D878">
        <v>1E-3</v>
      </c>
      <c r="E878">
        <v>0.01</v>
      </c>
      <c r="F878">
        <v>1.0000000000000001E-5</v>
      </c>
      <c r="G878" t="s">
        <v>24</v>
      </c>
      <c r="H878" t="s">
        <v>22</v>
      </c>
      <c r="I878">
        <v>0.02</v>
      </c>
      <c r="J878">
        <v>4.4999999999999998E-2</v>
      </c>
      <c r="K878" t="s">
        <v>21</v>
      </c>
      <c r="L878">
        <v>5.5640000000000001</v>
      </c>
      <c r="M878">
        <v>1491</v>
      </c>
      <c r="N878">
        <v>5.5588999999999995</v>
      </c>
      <c r="O878">
        <v>1490.5</v>
      </c>
    </row>
    <row r="879" spans="2:15" x14ac:dyDescent="0.25">
      <c r="B879" t="s">
        <v>1658</v>
      </c>
      <c r="C879" t="s">
        <v>103</v>
      </c>
      <c r="D879">
        <v>1E-3</v>
      </c>
      <c r="E879">
        <v>0.01</v>
      </c>
      <c r="F879">
        <v>1E-4</v>
      </c>
      <c r="G879" t="s">
        <v>24</v>
      </c>
      <c r="H879" t="s">
        <v>22</v>
      </c>
      <c r="I879">
        <v>0.02</v>
      </c>
      <c r="J879">
        <v>4.4999999999999998E-2</v>
      </c>
      <c r="K879" t="s">
        <v>21</v>
      </c>
      <c r="L879">
        <v>57.533999999999999</v>
      </c>
      <c r="M879">
        <v>346.39</v>
      </c>
      <c r="N879">
        <v>57.531999999999996</v>
      </c>
      <c r="O879">
        <v>345.24</v>
      </c>
    </row>
    <row r="880" spans="2:15" x14ac:dyDescent="0.25">
      <c r="B880" t="s">
        <v>1659</v>
      </c>
      <c r="C880" t="s">
        <v>103</v>
      </c>
      <c r="D880">
        <v>1E-3</v>
      </c>
      <c r="E880">
        <v>0.01</v>
      </c>
      <c r="F880">
        <v>1E-3</v>
      </c>
      <c r="G880" t="s">
        <v>24</v>
      </c>
      <c r="H880" t="s">
        <v>22</v>
      </c>
      <c r="I880">
        <v>0.02</v>
      </c>
      <c r="J880">
        <v>4.4999999999999998E-2</v>
      </c>
      <c r="K880" t="s">
        <v>21</v>
      </c>
      <c r="L880">
        <v>577.33000000000004</v>
      </c>
      <c r="M880">
        <v>36.110999999999997</v>
      </c>
      <c r="N880">
        <v>577.33000000000004</v>
      </c>
      <c r="O880">
        <v>35.619</v>
      </c>
    </row>
    <row r="881" spans="2:15" x14ac:dyDescent="0.25">
      <c r="B881" t="s">
        <v>1660</v>
      </c>
      <c r="C881" t="s">
        <v>103</v>
      </c>
      <c r="D881">
        <v>1E-3</v>
      </c>
      <c r="E881">
        <v>0.01</v>
      </c>
      <c r="F881">
        <v>1.0000000000000001E-7</v>
      </c>
      <c r="G881" t="s">
        <v>24</v>
      </c>
      <c r="H881" t="s">
        <v>22</v>
      </c>
      <c r="I881">
        <v>4.4999999999999998E-2</v>
      </c>
      <c r="J881">
        <v>0.1</v>
      </c>
      <c r="K881" t="s">
        <v>21</v>
      </c>
      <c r="L881">
        <v>2.4</v>
      </c>
      <c r="M881">
        <v>690</v>
      </c>
      <c r="N881">
        <v>2.3102</v>
      </c>
      <c r="O881">
        <v>692.82999999999993</v>
      </c>
    </row>
    <row r="882" spans="2:15" x14ac:dyDescent="0.25">
      <c r="B882" t="s">
        <v>1661</v>
      </c>
      <c r="C882" t="s">
        <v>103</v>
      </c>
      <c r="D882">
        <v>1E-3</v>
      </c>
      <c r="E882">
        <v>0.01</v>
      </c>
      <c r="F882">
        <v>9.9999999999999995E-7</v>
      </c>
      <c r="G882" t="s">
        <v>24</v>
      </c>
      <c r="H882" t="s">
        <v>22</v>
      </c>
      <c r="I882">
        <v>4.4999999999999998E-2</v>
      </c>
      <c r="J882">
        <v>0.1</v>
      </c>
      <c r="K882" t="s">
        <v>21</v>
      </c>
      <c r="L882">
        <v>2.4</v>
      </c>
      <c r="M882">
        <v>690</v>
      </c>
      <c r="N882">
        <v>2.3694000000000002</v>
      </c>
      <c r="O882">
        <v>688.8</v>
      </c>
    </row>
    <row r="883" spans="2:15" x14ac:dyDescent="0.25">
      <c r="B883" t="s">
        <v>1662</v>
      </c>
      <c r="C883" t="s">
        <v>103</v>
      </c>
      <c r="D883">
        <v>1E-3</v>
      </c>
      <c r="E883">
        <v>0.01</v>
      </c>
      <c r="F883">
        <v>1.0000000000000001E-5</v>
      </c>
      <c r="G883" t="s">
        <v>24</v>
      </c>
      <c r="H883" t="s">
        <v>22</v>
      </c>
      <c r="I883">
        <v>4.4999999999999998E-2</v>
      </c>
      <c r="J883">
        <v>0.1</v>
      </c>
      <c r="K883" t="s">
        <v>21</v>
      </c>
      <c r="L883">
        <v>6.0266000000000002</v>
      </c>
      <c r="M883">
        <v>489.03999999999996</v>
      </c>
      <c r="N883">
        <v>6.0213999999999999</v>
      </c>
      <c r="O883">
        <v>487.70000000000005</v>
      </c>
    </row>
    <row r="884" spans="2:15" x14ac:dyDescent="0.25">
      <c r="B884" t="s">
        <v>1663</v>
      </c>
      <c r="C884" t="s">
        <v>103</v>
      </c>
      <c r="D884">
        <v>1E-3</v>
      </c>
      <c r="E884">
        <v>0.01</v>
      </c>
      <c r="F884">
        <v>1E-4</v>
      </c>
      <c r="G884" t="s">
        <v>24</v>
      </c>
      <c r="H884" t="s">
        <v>22</v>
      </c>
      <c r="I884">
        <v>4.4999999999999998E-2</v>
      </c>
      <c r="J884">
        <v>0.1</v>
      </c>
      <c r="K884" t="s">
        <v>21</v>
      </c>
      <c r="L884">
        <v>57.742999999999995</v>
      </c>
      <c r="M884">
        <v>74.445999999999998</v>
      </c>
      <c r="N884">
        <v>57.741</v>
      </c>
      <c r="O884">
        <v>73.234999999999999</v>
      </c>
    </row>
    <row r="885" spans="2:15" x14ac:dyDescent="0.25">
      <c r="B885" t="s">
        <v>1664</v>
      </c>
      <c r="C885" t="s">
        <v>103</v>
      </c>
      <c r="D885">
        <v>1E-3</v>
      </c>
      <c r="E885">
        <v>0.01</v>
      </c>
      <c r="F885">
        <v>1E-3</v>
      </c>
      <c r="G885" t="s">
        <v>24</v>
      </c>
      <c r="H885" t="s">
        <v>22</v>
      </c>
      <c r="I885">
        <v>4.4999999999999998E-2</v>
      </c>
      <c r="J885">
        <v>0.1</v>
      </c>
      <c r="K885" t="s">
        <v>21</v>
      </c>
      <c r="L885">
        <v>577.36</v>
      </c>
      <c r="M885">
        <v>7.9590000000000005</v>
      </c>
      <c r="N885">
        <v>577.36</v>
      </c>
      <c r="O885">
        <v>7.4669999999999996</v>
      </c>
    </row>
    <row r="886" spans="2:15" x14ac:dyDescent="0.25">
      <c r="B886" t="s">
        <v>1665</v>
      </c>
      <c r="C886" t="s">
        <v>103</v>
      </c>
      <c r="D886">
        <v>1E-3</v>
      </c>
      <c r="E886">
        <v>0.01</v>
      </c>
      <c r="F886">
        <v>1.0000000000000001E-7</v>
      </c>
      <c r="G886" t="s">
        <v>24</v>
      </c>
      <c r="H886" t="s">
        <v>22</v>
      </c>
      <c r="I886">
        <v>0.1</v>
      </c>
      <c r="J886">
        <v>5</v>
      </c>
      <c r="K886" t="s">
        <v>21</v>
      </c>
      <c r="L886">
        <v>2.4</v>
      </c>
      <c r="M886">
        <v>350</v>
      </c>
      <c r="N886">
        <v>2.3064</v>
      </c>
      <c r="O886">
        <v>351.39</v>
      </c>
    </row>
    <row r="887" spans="2:15" x14ac:dyDescent="0.25">
      <c r="B887" t="s">
        <v>1666</v>
      </c>
      <c r="C887" t="s">
        <v>103</v>
      </c>
      <c r="D887">
        <v>1E-3</v>
      </c>
      <c r="E887">
        <v>0.01</v>
      </c>
      <c r="F887">
        <v>9.9999999999999995E-7</v>
      </c>
      <c r="G887" t="s">
        <v>24</v>
      </c>
      <c r="H887" t="s">
        <v>22</v>
      </c>
      <c r="I887">
        <v>0.1</v>
      </c>
      <c r="J887">
        <v>5</v>
      </c>
      <c r="K887" t="s">
        <v>21</v>
      </c>
      <c r="L887">
        <v>2.4</v>
      </c>
      <c r="M887">
        <v>350</v>
      </c>
      <c r="N887">
        <v>2.3722000000000003</v>
      </c>
      <c r="O887">
        <v>347.81</v>
      </c>
    </row>
    <row r="888" spans="2:15" x14ac:dyDescent="0.25">
      <c r="B888" t="s">
        <v>1667</v>
      </c>
      <c r="C888" t="s">
        <v>103</v>
      </c>
      <c r="D888">
        <v>1E-3</v>
      </c>
      <c r="E888">
        <v>0.01</v>
      </c>
      <c r="F888">
        <v>1.0000000000000001E-5</v>
      </c>
      <c r="G888" t="s">
        <v>24</v>
      </c>
      <c r="H888" t="s">
        <v>22</v>
      </c>
      <c r="I888">
        <v>0.1</v>
      </c>
      <c r="J888">
        <v>5</v>
      </c>
      <c r="K888" t="s">
        <v>21</v>
      </c>
      <c r="L888">
        <v>6.1566999999999998</v>
      </c>
      <c r="M888">
        <v>207.16000000000003</v>
      </c>
      <c r="N888">
        <v>6.1520999999999999</v>
      </c>
      <c r="O888">
        <v>205.17</v>
      </c>
    </row>
    <row r="889" spans="2:15" x14ac:dyDescent="0.25">
      <c r="B889" t="s">
        <v>1668</v>
      </c>
      <c r="C889" t="s">
        <v>103</v>
      </c>
      <c r="D889">
        <v>1E-3</v>
      </c>
      <c r="E889">
        <v>0.01</v>
      </c>
      <c r="F889">
        <v>1E-4</v>
      </c>
      <c r="G889" t="s">
        <v>24</v>
      </c>
      <c r="H889" t="s">
        <v>22</v>
      </c>
      <c r="I889">
        <v>0.1</v>
      </c>
      <c r="J889">
        <v>5</v>
      </c>
      <c r="K889" t="s">
        <v>21</v>
      </c>
      <c r="L889">
        <v>57.772999999999996</v>
      </c>
      <c r="M889">
        <v>27.244</v>
      </c>
      <c r="N889">
        <v>57.771000000000001</v>
      </c>
      <c r="O889">
        <v>26.021999999999998</v>
      </c>
    </row>
    <row r="890" spans="2:15" x14ac:dyDescent="0.25">
      <c r="B890" t="s">
        <v>1669</v>
      </c>
      <c r="C890" t="s">
        <v>103</v>
      </c>
      <c r="D890">
        <v>1E-3</v>
      </c>
      <c r="E890">
        <v>0.01</v>
      </c>
      <c r="F890">
        <v>1E-3</v>
      </c>
      <c r="G890" t="s">
        <v>24</v>
      </c>
      <c r="H890" t="s">
        <v>22</v>
      </c>
      <c r="I890">
        <v>0.1</v>
      </c>
      <c r="J890">
        <v>5</v>
      </c>
      <c r="K890" t="s">
        <v>21</v>
      </c>
      <c r="L890">
        <v>577.36</v>
      </c>
      <c r="M890">
        <v>3.1943999999999999</v>
      </c>
      <c r="N890">
        <v>577.36</v>
      </c>
      <c r="O890">
        <v>2.7024000000000004</v>
      </c>
    </row>
    <row r="891" spans="2:15" x14ac:dyDescent="0.25">
      <c r="B891" t="s">
        <v>1670</v>
      </c>
      <c r="C891" t="s">
        <v>103</v>
      </c>
      <c r="D891">
        <v>1E-3</v>
      </c>
      <c r="E891">
        <v>0.01</v>
      </c>
      <c r="F891">
        <v>1.0000000000000001E-7</v>
      </c>
      <c r="G891" t="s">
        <v>24</v>
      </c>
      <c r="H891" t="s">
        <v>22</v>
      </c>
      <c r="I891">
        <v>5</v>
      </c>
      <c r="J891">
        <v>20</v>
      </c>
      <c r="K891" t="s">
        <v>21</v>
      </c>
      <c r="L891">
        <v>2.4</v>
      </c>
      <c r="M891">
        <v>700</v>
      </c>
      <c r="N891">
        <v>2.3048999999999999</v>
      </c>
      <c r="O891">
        <v>700.68</v>
      </c>
    </row>
    <row r="892" spans="2:15" x14ac:dyDescent="0.25">
      <c r="B892" t="s">
        <v>1671</v>
      </c>
      <c r="C892" t="s">
        <v>103</v>
      </c>
      <c r="D892">
        <v>1E-3</v>
      </c>
      <c r="E892">
        <v>0.01</v>
      </c>
      <c r="F892">
        <v>9.9999999999999995E-7</v>
      </c>
      <c r="G892" t="s">
        <v>24</v>
      </c>
      <c r="H892" t="s">
        <v>22</v>
      </c>
      <c r="I892">
        <v>5</v>
      </c>
      <c r="J892">
        <v>20</v>
      </c>
      <c r="K892" t="s">
        <v>21</v>
      </c>
      <c r="L892">
        <v>2.4</v>
      </c>
      <c r="M892">
        <v>700</v>
      </c>
      <c r="N892">
        <v>2.3640000000000003</v>
      </c>
      <c r="O892">
        <v>696.65</v>
      </c>
    </row>
    <row r="893" spans="2:15" x14ac:dyDescent="0.25">
      <c r="B893" t="s">
        <v>1672</v>
      </c>
      <c r="C893" t="s">
        <v>103</v>
      </c>
      <c r="D893">
        <v>1E-3</v>
      </c>
      <c r="E893">
        <v>0.01</v>
      </c>
      <c r="F893">
        <v>1.0000000000000001E-5</v>
      </c>
      <c r="G893" t="s">
        <v>24</v>
      </c>
      <c r="H893" t="s">
        <v>22</v>
      </c>
      <c r="I893">
        <v>5</v>
      </c>
      <c r="J893">
        <v>20</v>
      </c>
      <c r="K893" t="s">
        <v>21</v>
      </c>
      <c r="L893">
        <v>6.0209999999999999</v>
      </c>
      <c r="M893">
        <v>495.8</v>
      </c>
      <c r="N893">
        <v>6.0157999999999996</v>
      </c>
      <c r="O893">
        <v>494.47</v>
      </c>
    </row>
    <row r="894" spans="2:15" x14ac:dyDescent="0.25">
      <c r="B894" t="s">
        <v>1673</v>
      </c>
      <c r="C894" t="s">
        <v>103</v>
      </c>
      <c r="D894">
        <v>1E-3</v>
      </c>
      <c r="E894">
        <v>0.01</v>
      </c>
      <c r="F894">
        <v>1E-4</v>
      </c>
      <c r="G894" t="s">
        <v>24</v>
      </c>
      <c r="H894" t="s">
        <v>22</v>
      </c>
      <c r="I894">
        <v>5</v>
      </c>
      <c r="J894">
        <v>20</v>
      </c>
      <c r="K894" t="s">
        <v>21</v>
      </c>
      <c r="L894">
        <v>57.741999999999997</v>
      </c>
      <c r="M894">
        <v>75.721000000000004</v>
      </c>
      <c r="N894">
        <v>57.739999999999995</v>
      </c>
      <c r="O894">
        <v>74.510000000000005</v>
      </c>
    </row>
    <row r="895" spans="2:15" x14ac:dyDescent="0.25">
      <c r="B895" t="s">
        <v>1674</v>
      </c>
      <c r="C895" t="s">
        <v>103</v>
      </c>
      <c r="D895">
        <v>1E-3</v>
      </c>
      <c r="E895">
        <v>0.01</v>
      </c>
      <c r="F895">
        <v>1E-3</v>
      </c>
      <c r="G895" t="s">
        <v>24</v>
      </c>
      <c r="H895" t="s">
        <v>22</v>
      </c>
      <c r="I895">
        <v>5</v>
      </c>
      <c r="J895">
        <v>20</v>
      </c>
      <c r="K895" t="s">
        <v>21</v>
      </c>
      <c r="L895">
        <v>577.36</v>
      </c>
      <c r="M895">
        <v>8.0881000000000007</v>
      </c>
      <c r="N895">
        <v>577.36</v>
      </c>
      <c r="O895">
        <v>7.5961999999999996</v>
      </c>
    </row>
    <row r="896" spans="2:15" x14ac:dyDescent="0.25">
      <c r="B896" t="s">
        <v>1675</v>
      </c>
      <c r="C896" t="s">
        <v>103</v>
      </c>
      <c r="D896">
        <v>1E-3</v>
      </c>
      <c r="E896">
        <v>0.01</v>
      </c>
      <c r="F896">
        <v>1.0000000000000001E-7</v>
      </c>
      <c r="G896" t="s">
        <v>24</v>
      </c>
      <c r="H896" t="s">
        <v>22</v>
      </c>
      <c r="I896">
        <v>20</v>
      </c>
      <c r="J896">
        <v>50</v>
      </c>
      <c r="K896" t="s">
        <v>21</v>
      </c>
      <c r="L896">
        <v>4.7</v>
      </c>
      <c r="M896">
        <v>4700</v>
      </c>
      <c r="N896">
        <v>4.6092000000000004</v>
      </c>
      <c r="O896">
        <v>4653.9000000000005</v>
      </c>
    </row>
    <row r="897" spans="2:15" x14ac:dyDescent="0.25">
      <c r="B897" t="s">
        <v>1676</v>
      </c>
      <c r="C897" t="s">
        <v>103</v>
      </c>
      <c r="D897">
        <v>1E-3</v>
      </c>
      <c r="E897">
        <v>0.01</v>
      </c>
      <c r="F897">
        <v>9.9999999999999995E-7</v>
      </c>
      <c r="G897" t="s">
        <v>24</v>
      </c>
      <c r="H897" t="s">
        <v>22</v>
      </c>
      <c r="I897">
        <v>20</v>
      </c>
      <c r="J897">
        <v>50</v>
      </c>
      <c r="K897" t="s">
        <v>21</v>
      </c>
      <c r="L897">
        <v>4.7</v>
      </c>
      <c r="M897">
        <v>4700</v>
      </c>
      <c r="N897">
        <v>4.6285999999999996</v>
      </c>
      <c r="O897">
        <v>4652.3</v>
      </c>
    </row>
    <row r="898" spans="2:15" x14ac:dyDescent="0.25">
      <c r="B898" t="s">
        <v>1677</v>
      </c>
      <c r="C898" t="s">
        <v>103</v>
      </c>
      <c r="D898">
        <v>1E-3</v>
      </c>
      <c r="E898">
        <v>0.01</v>
      </c>
      <c r="F898">
        <v>1.0000000000000001E-5</v>
      </c>
      <c r="G898" t="s">
        <v>24</v>
      </c>
      <c r="H898" t="s">
        <v>22</v>
      </c>
      <c r="I898">
        <v>20</v>
      </c>
      <c r="J898">
        <v>50</v>
      </c>
      <c r="K898" t="s">
        <v>21</v>
      </c>
      <c r="L898">
        <v>6.3881999999999994</v>
      </c>
      <c r="M898">
        <v>4531.2</v>
      </c>
      <c r="N898">
        <v>6.4089999999999998</v>
      </c>
      <c r="O898">
        <v>4506.5</v>
      </c>
    </row>
    <row r="899" spans="2:15" x14ac:dyDescent="0.25">
      <c r="B899" t="s">
        <v>1678</v>
      </c>
      <c r="C899" t="s">
        <v>103</v>
      </c>
      <c r="D899">
        <v>1E-3</v>
      </c>
      <c r="E899">
        <v>0.01</v>
      </c>
      <c r="F899">
        <v>1E-4</v>
      </c>
      <c r="G899" t="s">
        <v>24</v>
      </c>
      <c r="H899" t="s">
        <v>22</v>
      </c>
      <c r="I899">
        <v>20</v>
      </c>
      <c r="J899">
        <v>50</v>
      </c>
      <c r="K899" t="s">
        <v>21</v>
      </c>
      <c r="L899">
        <v>56.402999999999999</v>
      </c>
      <c r="M899">
        <v>2074.3000000000002</v>
      </c>
      <c r="N899">
        <v>56.400999999999996</v>
      </c>
      <c r="O899">
        <v>2073.5</v>
      </c>
    </row>
    <row r="900" spans="2:15" x14ac:dyDescent="0.25">
      <c r="B900" t="s">
        <v>1679</v>
      </c>
      <c r="C900" t="s">
        <v>103</v>
      </c>
      <c r="D900">
        <v>1E-3</v>
      </c>
      <c r="E900">
        <v>0.01</v>
      </c>
      <c r="F900">
        <v>1E-3</v>
      </c>
      <c r="G900" t="s">
        <v>24</v>
      </c>
      <c r="H900" t="s">
        <v>22</v>
      </c>
      <c r="I900">
        <v>20</v>
      </c>
      <c r="J900">
        <v>50</v>
      </c>
      <c r="K900" t="s">
        <v>21</v>
      </c>
      <c r="L900">
        <v>577.18999999999994</v>
      </c>
      <c r="M900">
        <v>243.60000000000002</v>
      </c>
      <c r="N900">
        <v>577.18999999999994</v>
      </c>
      <c r="O900">
        <v>243.10999999999999</v>
      </c>
    </row>
    <row r="901" spans="2:15" x14ac:dyDescent="0.25">
      <c r="B901" t="s">
        <v>1680</v>
      </c>
      <c r="C901" t="s">
        <v>103</v>
      </c>
      <c r="D901">
        <v>1E-3</v>
      </c>
      <c r="E901">
        <v>0.01</v>
      </c>
      <c r="F901">
        <v>1.0000000000000001E-7</v>
      </c>
      <c r="G901" t="s">
        <v>24</v>
      </c>
      <c r="H901" t="s">
        <v>22</v>
      </c>
      <c r="I901">
        <v>50</v>
      </c>
      <c r="J901">
        <v>100</v>
      </c>
      <c r="K901" t="s">
        <v>21</v>
      </c>
      <c r="L901">
        <v>18</v>
      </c>
      <c r="M901">
        <v>6400</v>
      </c>
      <c r="N901">
        <v>17.277000000000001</v>
      </c>
      <c r="O901">
        <v>6419.6</v>
      </c>
    </row>
    <row r="902" spans="2:15" x14ac:dyDescent="0.25">
      <c r="B902" t="s">
        <v>1681</v>
      </c>
      <c r="C902" t="s">
        <v>103</v>
      </c>
      <c r="D902">
        <v>1E-3</v>
      </c>
      <c r="E902">
        <v>0.01</v>
      </c>
      <c r="F902">
        <v>9.9999999999999995E-7</v>
      </c>
      <c r="G902" t="s">
        <v>24</v>
      </c>
      <c r="H902" t="s">
        <v>22</v>
      </c>
      <c r="I902">
        <v>50</v>
      </c>
      <c r="J902">
        <v>100</v>
      </c>
      <c r="K902" t="s">
        <v>21</v>
      </c>
      <c r="L902">
        <v>18</v>
      </c>
      <c r="M902">
        <v>6400</v>
      </c>
      <c r="N902">
        <v>17.286000000000001</v>
      </c>
      <c r="O902">
        <v>6419.1</v>
      </c>
    </row>
    <row r="903" spans="2:15" x14ac:dyDescent="0.25">
      <c r="B903" t="s">
        <v>1682</v>
      </c>
      <c r="C903" t="s">
        <v>103</v>
      </c>
      <c r="D903">
        <v>1E-3</v>
      </c>
      <c r="E903">
        <v>0.01</v>
      </c>
      <c r="F903">
        <v>1.0000000000000001E-5</v>
      </c>
      <c r="G903" t="s">
        <v>24</v>
      </c>
      <c r="H903" t="s">
        <v>22</v>
      </c>
      <c r="I903">
        <v>50</v>
      </c>
      <c r="J903">
        <v>100</v>
      </c>
      <c r="K903" t="s">
        <v>21</v>
      </c>
      <c r="L903">
        <v>18.019000000000002</v>
      </c>
      <c r="M903">
        <v>6398.1</v>
      </c>
      <c r="N903">
        <v>18.03</v>
      </c>
      <c r="O903">
        <v>6365.4000000000005</v>
      </c>
    </row>
    <row r="904" spans="2:15" x14ac:dyDescent="0.25">
      <c r="B904" t="s">
        <v>1683</v>
      </c>
      <c r="C904" t="s">
        <v>103</v>
      </c>
      <c r="D904">
        <v>1E-3</v>
      </c>
      <c r="E904">
        <v>0.01</v>
      </c>
      <c r="F904">
        <v>1E-4</v>
      </c>
      <c r="G904" t="s">
        <v>24</v>
      </c>
      <c r="H904" t="s">
        <v>22</v>
      </c>
      <c r="I904">
        <v>50</v>
      </c>
      <c r="J904">
        <v>100</v>
      </c>
      <c r="K904" t="s">
        <v>21</v>
      </c>
      <c r="L904">
        <v>58.283999999999999</v>
      </c>
      <c r="M904">
        <v>4168.3</v>
      </c>
      <c r="N904">
        <v>58.254999999999995</v>
      </c>
      <c r="O904">
        <v>4162.3</v>
      </c>
    </row>
    <row r="905" spans="2:15" x14ac:dyDescent="0.25">
      <c r="B905" t="s">
        <v>1684</v>
      </c>
      <c r="C905" t="s">
        <v>103</v>
      </c>
      <c r="D905">
        <v>1E-3</v>
      </c>
      <c r="E905">
        <v>0.01</v>
      </c>
      <c r="F905">
        <v>1E-3</v>
      </c>
      <c r="G905" t="s">
        <v>24</v>
      </c>
      <c r="H905" t="s">
        <v>22</v>
      </c>
      <c r="I905">
        <v>50</v>
      </c>
      <c r="J905">
        <v>100</v>
      </c>
      <c r="K905" t="s">
        <v>21</v>
      </c>
      <c r="L905">
        <v>577.27</v>
      </c>
      <c r="M905">
        <v>587.91999999999996</v>
      </c>
      <c r="N905">
        <v>577.26</v>
      </c>
      <c r="O905">
        <v>582.84</v>
      </c>
    </row>
    <row r="906" spans="2:15" x14ac:dyDescent="0.25">
      <c r="B906" t="s">
        <v>1685</v>
      </c>
      <c r="C906" t="s">
        <v>103</v>
      </c>
      <c r="D906">
        <v>0.01</v>
      </c>
      <c r="E906">
        <v>0.1</v>
      </c>
      <c r="F906">
        <v>9.9999999999999995E-7</v>
      </c>
      <c r="G906" t="s">
        <v>24</v>
      </c>
      <c r="H906" t="s">
        <v>22</v>
      </c>
      <c r="I906">
        <v>1E-3</v>
      </c>
      <c r="J906">
        <v>0.02</v>
      </c>
      <c r="K906" t="s">
        <v>21</v>
      </c>
      <c r="L906">
        <v>25</v>
      </c>
      <c r="M906">
        <v>4600</v>
      </c>
      <c r="N906">
        <v>23.097000000000001</v>
      </c>
      <c r="O906">
        <v>4618.8</v>
      </c>
    </row>
    <row r="907" spans="2:15" x14ac:dyDescent="0.25">
      <c r="B907" t="s">
        <v>1686</v>
      </c>
      <c r="C907" t="s">
        <v>103</v>
      </c>
      <c r="D907">
        <v>0.01</v>
      </c>
      <c r="E907">
        <v>0.1</v>
      </c>
      <c r="F907">
        <v>1.0000000000000001E-5</v>
      </c>
      <c r="G907" t="s">
        <v>24</v>
      </c>
      <c r="H907" t="s">
        <v>22</v>
      </c>
      <c r="I907">
        <v>1E-3</v>
      </c>
      <c r="J907">
        <v>0.02</v>
      </c>
      <c r="K907" t="s">
        <v>21</v>
      </c>
      <c r="L907">
        <v>25</v>
      </c>
      <c r="M907">
        <v>4600.2</v>
      </c>
      <c r="N907">
        <v>23.361000000000001</v>
      </c>
      <c r="O907">
        <v>4616.5</v>
      </c>
    </row>
    <row r="908" spans="2:15" x14ac:dyDescent="0.25">
      <c r="B908" t="s">
        <v>1687</v>
      </c>
      <c r="C908" t="s">
        <v>103</v>
      </c>
      <c r="D908">
        <v>0.01</v>
      </c>
      <c r="E908">
        <v>0.1</v>
      </c>
      <c r="F908">
        <v>1E-4</v>
      </c>
      <c r="G908" t="s">
        <v>24</v>
      </c>
      <c r="H908" t="s">
        <v>22</v>
      </c>
      <c r="I908">
        <v>1E-3</v>
      </c>
      <c r="J908">
        <v>0.02</v>
      </c>
      <c r="K908" t="s">
        <v>21</v>
      </c>
      <c r="L908">
        <v>45.970999999999997</v>
      </c>
      <c r="M908">
        <v>4424.5999999999995</v>
      </c>
      <c r="N908">
        <v>45.945999999999998</v>
      </c>
      <c r="O908">
        <v>4424.5999999999995</v>
      </c>
    </row>
    <row r="909" spans="2:15" x14ac:dyDescent="0.25">
      <c r="B909" t="s">
        <v>1688</v>
      </c>
      <c r="C909" t="s">
        <v>103</v>
      </c>
      <c r="D909">
        <v>0.01</v>
      </c>
      <c r="E909">
        <v>0.1</v>
      </c>
      <c r="F909">
        <v>1E-3</v>
      </c>
      <c r="G909" t="s">
        <v>24</v>
      </c>
      <c r="H909" t="s">
        <v>22</v>
      </c>
      <c r="I909">
        <v>1E-3</v>
      </c>
      <c r="J909">
        <v>0.02</v>
      </c>
      <c r="K909" t="s">
        <v>21</v>
      </c>
      <c r="L909">
        <v>562.35</v>
      </c>
      <c r="M909">
        <v>1917.4</v>
      </c>
      <c r="N909">
        <v>562.33000000000004</v>
      </c>
      <c r="O909">
        <v>1917</v>
      </c>
    </row>
    <row r="910" spans="2:15" x14ac:dyDescent="0.25">
      <c r="B910" t="s">
        <v>1689</v>
      </c>
      <c r="C910" t="s">
        <v>103</v>
      </c>
      <c r="D910">
        <v>0.01</v>
      </c>
      <c r="E910">
        <v>0.1</v>
      </c>
      <c r="F910">
        <v>0.01</v>
      </c>
      <c r="G910" t="s">
        <v>24</v>
      </c>
      <c r="H910" t="s">
        <v>22</v>
      </c>
      <c r="I910">
        <v>1E-3</v>
      </c>
      <c r="J910">
        <v>0.02</v>
      </c>
      <c r="K910" t="s">
        <v>21</v>
      </c>
      <c r="L910">
        <v>5771.8</v>
      </c>
      <c r="M910">
        <v>221.62</v>
      </c>
      <c r="N910">
        <v>5771.8</v>
      </c>
      <c r="O910">
        <v>221.37</v>
      </c>
    </row>
    <row r="911" spans="2:15" x14ac:dyDescent="0.25">
      <c r="B911" t="s">
        <v>1690</v>
      </c>
      <c r="C911" t="s">
        <v>103</v>
      </c>
      <c r="D911">
        <v>0.01</v>
      </c>
      <c r="E911">
        <v>0.1</v>
      </c>
      <c r="F911">
        <v>9.9999999999999995E-7</v>
      </c>
      <c r="G911" t="s">
        <v>24</v>
      </c>
      <c r="H911" t="s">
        <v>22</v>
      </c>
      <c r="I911">
        <v>0.02</v>
      </c>
      <c r="J911">
        <v>4.4999999999999998E-2</v>
      </c>
      <c r="K911" t="s">
        <v>21</v>
      </c>
      <c r="L911">
        <v>27</v>
      </c>
      <c r="M911">
        <v>1700</v>
      </c>
      <c r="N911">
        <v>23.100999999999999</v>
      </c>
      <c r="O911">
        <v>1732</v>
      </c>
    </row>
    <row r="912" spans="2:15" x14ac:dyDescent="0.25">
      <c r="B912" t="s">
        <v>1691</v>
      </c>
      <c r="C912" t="s">
        <v>103</v>
      </c>
      <c r="D912">
        <v>0.01</v>
      </c>
      <c r="E912">
        <v>0.1</v>
      </c>
      <c r="F912">
        <v>1.0000000000000001E-5</v>
      </c>
      <c r="G912" t="s">
        <v>24</v>
      </c>
      <c r="H912" t="s">
        <v>22</v>
      </c>
      <c r="I912">
        <v>0.02</v>
      </c>
      <c r="J912">
        <v>4.4999999999999998E-2</v>
      </c>
      <c r="K912" t="s">
        <v>21</v>
      </c>
      <c r="L912">
        <v>27</v>
      </c>
      <c r="M912">
        <v>1700</v>
      </c>
      <c r="N912">
        <v>23.548000000000002</v>
      </c>
      <c r="O912">
        <v>1728.3999999999999</v>
      </c>
    </row>
    <row r="913" spans="2:15" x14ac:dyDescent="0.25">
      <c r="B913" t="s">
        <v>1692</v>
      </c>
      <c r="C913" t="s">
        <v>103</v>
      </c>
      <c r="D913">
        <v>0.01</v>
      </c>
      <c r="E913">
        <v>0.1</v>
      </c>
      <c r="F913">
        <v>1E-4</v>
      </c>
      <c r="G913" t="s">
        <v>24</v>
      </c>
      <c r="H913" t="s">
        <v>22</v>
      </c>
      <c r="I913">
        <v>0.02</v>
      </c>
      <c r="J913">
        <v>4.4999999999999998E-2</v>
      </c>
      <c r="K913" t="s">
        <v>21</v>
      </c>
      <c r="L913">
        <v>55.607999999999997</v>
      </c>
      <c r="M913">
        <v>1490.6999999999998</v>
      </c>
      <c r="N913">
        <v>55.577999999999996</v>
      </c>
      <c r="O913">
        <v>1490.5</v>
      </c>
    </row>
    <row r="914" spans="2:15" x14ac:dyDescent="0.25">
      <c r="B914" t="s">
        <v>1693</v>
      </c>
      <c r="C914" t="s">
        <v>103</v>
      </c>
      <c r="D914">
        <v>0.01</v>
      </c>
      <c r="E914">
        <v>0.1</v>
      </c>
      <c r="F914">
        <v>1E-3</v>
      </c>
      <c r="G914" t="s">
        <v>24</v>
      </c>
      <c r="H914" t="s">
        <v>22</v>
      </c>
      <c r="I914">
        <v>0.02</v>
      </c>
      <c r="J914">
        <v>4.4999999999999998E-2</v>
      </c>
      <c r="K914" t="s">
        <v>21</v>
      </c>
      <c r="L914">
        <v>575.33000000000004</v>
      </c>
      <c r="M914">
        <v>345.69</v>
      </c>
      <c r="N914">
        <v>575.31999999999994</v>
      </c>
      <c r="O914">
        <v>345.1</v>
      </c>
    </row>
    <row r="915" spans="2:15" x14ac:dyDescent="0.25">
      <c r="B915" t="s">
        <v>1694</v>
      </c>
      <c r="C915" t="s">
        <v>103</v>
      </c>
      <c r="D915">
        <v>0.01</v>
      </c>
      <c r="E915">
        <v>0.1</v>
      </c>
      <c r="F915">
        <v>0.01</v>
      </c>
      <c r="G915" t="s">
        <v>24</v>
      </c>
      <c r="H915" t="s">
        <v>22</v>
      </c>
      <c r="I915">
        <v>0.02</v>
      </c>
      <c r="J915">
        <v>4.4999999999999998E-2</v>
      </c>
      <c r="K915" t="s">
        <v>21</v>
      </c>
      <c r="L915">
        <v>5773.3</v>
      </c>
      <c r="M915">
        <v>35.811</v>
      </c>
      <c r="N915">
        <v>5773.3</v>
      </c>
      <c r="O915">
        <v>35.56</v>
      </c>
    </row>
    <row r="916" spans="2:15" x14ac:dyDescent="0.25">
      <c r="B916" t="s">
        <v>1695</v>
      </c>
      <c r="C916" t="s">
        <v>103</v>
      </c>
      <c r="D916">
        <v>0.01</v>
      </c>
      <c r="E916">
        <v>0.1</v>
      </c>
      <c r="F916">
        <v>9.9999999999999995E-7</v>
      </c>
      <c r="G916" t="s">
        <v>24</v>
      </c>
      <c r="H916" t="s">
        <v>22</v>
      </c>
      <c r="I916">
        <v>4.4999999999999998E-2</v>
      </c>
      <c r="J916">
        <v>0.1</v>
      </c>
      <c r="K916" t="s">
        <v>21</v>
      </c>
      <c r="L916">
        <v>24</v>
      </c>
      <c r="M916">
        <v>690</v>
      </c>
      <c r="N916">
        <v>23.100999999999999</v>
      </c>
      <c r="O916">
        <v>692.82999999999993</v>
      </c>
    </row>
    <row r="917" spans="2:15" x14ac:dyDescent="0.25">
      <c r="B917" t="s">
        <v>1696</v>
      </c>
      <c r="C917" t="s">
        <v>103</v>
      </c>
      <c r="D917">
        <v>0.01</v>
      </c>
      <c r="E917">
        <v>0.1</v>
      </c>
      <c r="F917">
        <v>1.0000000000000001E-5</v>
      </c>
      <c r="G917" t="s">
        <v>24</v>
      </c>
      <c r="H917" t="s">
        <v>22</v>
      </c>
      <c r="I917">
        <v>4.4999999999999998E-2</v>
      </c>
      <c r="J917">
        <v>0.1</v>
      </c>
      <c r="K917" t="s">
        <v>21</v>
      </c>
      <c r="L917">
        <v>24</v>
      </c>
      <c r="M917">
        <v>690</v>
      </c>
      <c r="N917">
        <v>23.69</v>
      </c>
      <c r="O917">
        <v>688.78</v>
      </c>
    </row>
    <row r="918" spans="2:15" x14ac:dyDescent="0.25">
      <c r="B918" t="s">
        <v>1697</v>
      </c>
      <c r="C918" t="s">
        <v>103</v>
      </c>
      <c r="D918">
        <v>0.01</v>
      </c>
      <c r="E918">
        <v>0.1</v>
      </c>
      <c r="F918">
        <v>1E-4</v>
      </c>
      <c r="G918" t="s">
        <v>24</v>
      </c>
      <c r="H918" t="s">
        <v>22</v>
      </c>
      <c r="I918">
        <v>4.4999999999999998E-2</v>
      </c>
      <c r="J918">
        <v>0.1</v>
      </c>
      <c r="K918" t="s">
        <v>21</v>
      </c>
      <c r="L918">
        <v>60.234999999999999</v>
      </c>
      <c r="M918">
        <v>488.21999999999997</v>
      </c>
      <c r="N918">
        <v>60.207999999999998</v>
      </c>
      <c r="O918">
        <v>487.53999999999996</v>
      </c>
    </row>
    <row r="919" spans="2:15" x14ac:dyDescent="0.25">
      <c r="B919" t="s">
        <v>1698</v>
      </c>
      <c r="C919" t="s">
        <v>103</v>
      </c>
      <c r="D919">
        <v>0.01</v>
      </c>
      <c r="E919">
        <v>0.1</v>
      </c>
      <c r="F919">
        <v>1E-3</v>
      </c>
      <c r="G919" t="s">
        <v>24</v>
      </c>
      <c r="H919" t="s">
        <v>22</v>
      </c>
      <c r="I919">
        <v>4.4999999999999998E-2</v>
      </c>
      <c r="J919">
        <v>0.1</v>
      </c>
      <c r="K919" t="s">
        <v>21</v>
      </c>
      <c r="L919">
        <v>577.41999999999996</v>
      </c>
      <c r="M919">
        <v>73.707999999999998</v>
      </c>
      <c r="N919">
        <v>577.41</v>
      </c>
      <c r="O919">
        <v>73.087999999999994</v>
      </c>
    </row>
    <row r="920" spans="2:15" x14ac:dyDescent="0.25">
      <c r="B920" t="s">
        <v>1699</v>
      </c>
      <c r="C920" t="s">
        <v>103</v>
      </c>
      <c r="D920">
        <v>0.01</v>
      </c>
      <c r="E920">
        <v>0.1</v>
      </c>
      <c r="F920">
        <v>0.01</v>
      </c>
      <c r="G920" t="s">
        <v>24</v>
      </c>
      <c r="H920" t="s">
        <v>22</v>
      </c>
      <c r="I920">
        <v>4.4999999999999998E-2</v>
      </c>
      <c r="J920">
        <v>0.1</v>
      </c>
      <c r="K920" t="s">
        <v>21</v>
      </c>
      <c r="L920">
        <v>5773.6</v>
      </c>
      <c r="M920">
        <v>7.6591000000000005</v>
      </c>
      <c r="N920">
        <v>5773.6</v>
      </c>
      <c r="O920">
        <v>7.4070999999999998</v>
      </c>
    </row>
    <row r="921" spans="2:15" x14ac:dyDescent="0.25">
      <c r="B921" t="s">
        <v>1700</v>
      </c>
      <c r="C921" t="s">
        <v>103</v>
      </c>
      <c r="D921">
        <v>0.01</v>
      </c>
      <c r="E921">
        <v>0.1</v>
      </c>
      <c r="F921">
        <v>9.9999999999999995E-7</v>
      </c>
      <c r="G921" t="s">
        <v>24</v>
      </c>
      <c r="H921" t="s">
        <v>22</v>
      </c>
      <c r="I921">
        <v>0.1</v>
      </c>
      <c r="J921">
        <v>5</v>
      </c>
      <c r="K921" t="s">
        <v>21</v>
      </c>
      <c r="L921">
        <v>24</v>
      </c>
      <c r="M921">
        <v>350</v>
      </c>
      <c r="N921">
        <v>23.062000000000001</v>
      </c>
      <c r="O921">
        <v>351.38000000000005</v>
      </c>
    </row>
    <row r="922" spans="2:15" x14ac:dyDescent="0.25">
      <c r="B922" t="s">
        <v>1701</v>
      </c>
      <c r="C922" t="s">
        <v>103</v>
      </c>
      <c r="D922">
        <v>0.01</v>
      </c>
      <c r="E922">
        <v>0.1</v>
      </c>
      <c r="F922">
        <v>1.0000000000000001E-5</v>
      </c>
      <c r="G922" t="s">
        <v>24</v>
      </c>
      <c r="H922" t="s">
        <v>22</v>
      </c>
      <c r="I922">
        <v>0.1</v>
      </c>
      <c r="J922">
        <v>5</v>
      </c>
      <c r="K922" t="s">
        <v>21</v>
      </c>
      <c r="L922">
        <v>24</v>
      </c>
      <c r="M922">
        <v>350</v>
      </c>
      <c r="N922">
        <v>23.716000000000001</v>
      </c>
      <c r="O922">
        <v>347.76</v>
      </c>
    </row>
    <row r="923" spans="2:15" x14ac:dyDescent="0.25">
      <c r="B923" t="s">
        <v>1702</v>
      </c>
      <c r="C923" t="s">
        <v>103</v>
      </c>
      <c r="D923">
        <v>0.01</v>
      </c>
      <c r="E923">
        <v>0.1</v>
      </c>
      <c r="F923">
        <v>1E-4</v>
      </c>
      <c r="G923" t="s">
        <v>24</v>
      </c>
      <c r="H923" t="s">
        <v>22</v>
      </c>
      <c r="I923">
        <v>0.1</v>
      </c>
      <c r="J923">
        <v>5</v>
      </c>
      <c r="K923" t="s">
        <v>21</v>
      </c>
      <c r="L923">
        <v>61.538999999999994</v>
      </c>
      <c r="M923">
        <v>205.95</v>
      </c>
      <c r="N923">
        <v>61.515000000000001</v>
      </c>
      <c r="O923">
        <v>204.93</v>
      </c>
    </row>
    <row r="924" spans="2:15" x14ac:dyDescent="0.25">
      <c r="B924" t="s">
        <v>1703</v>
      </c>
      <c r="C924" t="s">
        <v>103</v>
      </c>
      <c r="D924">
        <v>0.01</v>
      </c>
      <c r="E924">
        <v>0.1</v>
      </c>
      <c r="F924">
        <v>1E-3</v>
      </c>
      <c r="G924" t="s">
        <v>24</v>
      </c>
      <c r="H924" t="s">
        <v>22</v>
      </c>
      <c r="I924">
        <v>0.1</v>
      </c>
      <c r="J924">
        <v>5</v>
      </c>
      <c r="K924" t="s">
        <v>21</v>
      </c>
      <c r="L924">
        <v>577.72</v>
      </c>
      <c r="M924">
        <v>26.5</v>
      </c>
      <c r="N924">
        <v>577.71</v>
      </c>
      <c r="O924">
        <v>25.873000000000001</v>
      </c>
    </row>
    <row r="925" spans="2:15" x14ac:dyDescent="0.25">
      <c r="B925" t="s">
        <v>1704</v>
      </c>
      <c r="C925" t="s">
        <v>103</v>
      </c>
      <c r="D925">
        <v>0.01</v>
      </c>
      <c r="E925">
        <v>0.1</v>
      </c>
      <c r="F925">
        <v>0.01</v>
      </c>
      <c r="G925" t="s">
        <v>24</v>
      </c>
      <c r="H925" t="s">
        <v>22</v>
      </c>
      <c r="I925">
        <v>0.1</v>
      </c>
      <c r="J925">
        <v>5</v>
      </c>
      <c r="K925" t="s">
        <v>21</v>
      </c>
      <c r="L925">
        <v>5773.6</v>
      </c>
      <c r="M925">
        <v>2.8946000000000001</v>
      </c>
      <c r="N925">
        <v>5773.6</v>
      </c>
      <c r="O925">
        <v>2.6425000000000001</v>
      </c>
    </row>
    <row r="926" spans="2:15" x14ac:dyDescent="0.25">
      <c r="B926" t="s">
        <v>1705</v>
      </c>
      <c r="C926" t="s">
        <v>103</v>
      </c>
      <c r="D926">
        <v>0.01</v>
      </c>
      <c r="E926">
        <v>0.1</v>
      </c>
      <c r="F926">
        <v>9.9999999999999995E-7</v>
      </c>
      <c r="G926" t="s">
        <v>24</v>
      </c>
      <c r="H926" t="s">
        <v>22</v>
      </c>
      <c r="I926">
        <v>5</v>
      </c>
      <c r="J926">
        <v>20</v>
      </c>
      <c r="K926" t="s">
        <v>21</v>
      </c>
      <c r="L926">
        <v>24</v>
      </c>
      <c r="M926">
        <v>700</v>
      </c>
      <c r="N926">
        <v>23.045000000000002</v>
      </c>
      <c r="O926">
        <v>700.7</v>
      </c>
    </row>
    <row r="927" spans="2:15" x14ac:dyDescent="0.25">
      <c r="B927" t="s">
        <v>1706</v>
      </c>
      <c r="C927" t="s">
        <v>103</v>
      </c>
      <c r="D927">
        <v>0.01</v>
      </c>
      <c r="E927">
        <v>0.1</v>
      </c>
      <c r="F927">
        <v>1.0000000000000001E-5</v>
      </c>
      <c r="G927" t="s">
        <v>24</v>
      </c>
      <c r="H927" t="s">
        <v>22</v>
      </c>
      <c r="I927">
        <v>5</v>
      </c>
      <c r="J927">
        <v>20</v>
      </c>
      <c r="K927" t="s">
        <v>21</v>
      </c>
      <c r="L927">
        <v>24</v>
      </c>
      <c r="M927">
        <v>700</v>
      </c>
      <c r="N927">
        <v>23.633000000000003</v>
      </c>
      <c r="O927">
        <v>696.65</v>
      </c>
    </row>
    <row r="928" spans="2:15" x14ac:dyDescent="0.25">
      <c r="B928" t="s">
        <v>1707</v>
      </c>
      <c r="C928" t="s">
        <v>103</v>
      </c>
      <c r="D928">
        <v>0.01</v>
      </c>
      <c r="E928">
        <v>0.1</v>
      </c>
      <c r="F928">
        <v>1E-4</v>
      </c>
      <c r="G928" t="s">
        <v>24</v>
      </c>
      <c r="H928" t="s">
        <v>22</v>
      </c>
      <c r="I928">
        <v>5</v>
      </c>
      <c r="J928">
        <v>20</v>
      </c>
      <c r="K928" t="s">
        <v>21</v>
      </c>
      <c r="L928">
        <v>60.177999999999997</v>
      </c>
      <c r="M928">
        <v>495</v>
      </c>
      <c r="N928">
        <v>60.150999999999996</v>
      </c>
      <c r="O928">
        <v>494.32</v>
      </c>
    </row>
    <row r="929" spans="2:15" x14ac:dyDescent="0.25">
      <c r="B929" t="s">
        <v>1708</v>
      </c>
      <c r="C929" t="s">
        <v>103</v>
      </c>
      <c r="D929">
        <v>0.01</v>
      </c>
      <c r="E929">
        <v>0.1</v>
      </c>
      <c r="F929">
        <v>1E-3</v>
      </c>
      <c r="G929" t="s">
        <v>24</v>
      </c>
      <c r="H929" t="s">
        <v>22</v>
      </c>
      <c r="I929">
        <v>5</v>
      </c>
      <c r="J929">
        <v>20</v>
      </c>
      <c r="K929" t="s">
        <v>21</v>
      </c>
      <c r="L929">
        <v>577.41</v>
      </c>
      <c r="M929">
        <v>74.983999999999995</v>
      </c>
      <c r="N929">
        <v>577.4</v>
      </c>
      <c r="O929">
        <v>74.364000000000004</v>
      </c>
    </row>
    <row r="930" spans="2:15" x14ac:dyDescent="0.25">
      <c r="B930" t="s">
        <v>1709</v>
      </c>
      <c r="C930" t="s">
        <v>103</v>
      </c>
      <c r="D930">
        <v>0.01</v>
      </c>
      <c r="E930">
        <v>0.1</v>
      </c>
      <c r="F930">
        <v>0.01</v>
      </c>
      <c r="G930" t="s">
        <v>24</v>
      </c>
      <c r="H930" t="s">
        <v>22</v>
      </c>
      <c r="I930">
        <v>5</v>
      </c>
      <c r="J930">
        <v>20</v>
      </c>
      <c r="K930" t="s">
        <v>21</v>
      </c>
      <c r="L930">
        <v>5773.6</v>
      </c>
      <c r="M930">
        <v>7.7884000000000002</v>
      </c>
      <c r="N930">
        <v>5773.6</v>
      </c>
      <c r="O930">
        <v>7.5362999999999998</v>
      </c>
    </row>
    <row r="931" spans="2:15" x14ac:dyDescent="0.25">
      <c r="B931" t="s">
        <v>1710</v>
      </c>
      <c r="C931" t="s">
        <v>103</v>
      </c>
      <c r="D931">
        <v>0.01</v>
      </c>
      <c r="E931">
        <v>0.1</v>
      </c>
      <c r="F931">
        <v>9.9999999999999995E-7</v>
      </c>
      <c r="G931" t="s">
        <v>24</v>
      </c>
      <c r="H931" t="s">
        <v>22</v>
      </c>
      <c r="I931">
        <v>20</v>
      </c>
      <c r="J931">
        <v>50</v>
      </c>
      <c r="K931" t="s">
        <v>21</v>
      </c>
      <c r="L931">
        <v>47</v>
      </c>
      <c r="M931">
        <v>4700</v>
      </c>
      <c r="N931">
        <v>46.031999999999996</v>
      </c>
      <c r="O931">
        <v>4653.9000000000005</v>
      </c>
    </row>
    <row r="932" spans="2:15" x14ac:dyDescent="0.25">
      <c r="B932" t="s">
        <v>1711</v>
      </c>
      <c r="C932" t="s">
        <v>103</v>
      </c>
      <c r="D932">
        <v>0.01</v>
      </c>
      <c r="E932">
        <v>0.1</v>
      </c>
      <c r="F932">
        <v>1.0000000000000001E-5</v>
      </c>
      <c r="G932" t="s">
        <v>24</v>
      </c>
      <c r="H932" t="s">
        <v>22</v>
      </c>
      <c r="I932">
        <v>20</v>
      </c>
      <c r="J932">
        <v>50</v>
      </c>
      <c r="K932" t="s">
        <v>21</v>
      </c>
      <c r="L932">
        <v>47</v>
      </c>
      <c r="M932">
        <v>4700</v>
      </c>
      <c r="N932">
        <v>46.228999999999999</v>
      </c>
      <c r="O932">
        <v>4652.3</v>
      </c>
    </row>
    <row r="933" spans="2:15" x14ac:dyDescent="0.25">
      <c r="B933" t="s">
        <v>1712</v>
      </c>
      <c r="C933" t="s">
        <v>103</v>
      </c>
      <c r="D933">
        <v>0.01</v>
      </c>
      <c r="E933">
        <v>0.1</v>
      </c>
      <c r="F933">
        <v>1E-4</v>
      </c>
      <c r="G933" t="s">
        <v>24</v>
      </c>
      <c r="H933" t="s">
        <v>22</v>
      </c>
      <c r="I933">
        <v>20</v>
      </c>
      <c r="J933">
        <v>50</v>
      </c>
      <c r="K933" t="s">
        <v>21</v>
      </c>
      <c r="L933">
        <v>63.903999999999996</v>
      </c>
      <c r="M933">
        <v>4531</v>
      </c>
      <c r="N933">
        <v>64.059000000000012</v>
      </c>
      <c r="O933">
        <v>4506.3</v>
      </c>
    </row>
    <row r="934" spans="2:15" x14ac:dyDescent="0.25">
      <c r="B934" t="s">
        <v>1713</v>
      </c>
      <c r="C934" t="s">
        <v>103</v>
      </c>
      <c r="D934">
        <v>0.01</v>
      </c>
      <c r="E934">
        <v>0.1</v>
      </c>
      <c r="F934">
        <v>1E-3</v>
      </c>
      <c r="G934" t="s">
        <v>24</v>
      </c>
      <c r="H934" t="s">
        <v>22</v>
      </c>
      <c r="I934">
        <v>20</v>
      </c>
      <c r="J934">
        <v>50</v>
      </c>
      <c r="K934" t="s">
        <v>21</v>
      </c>
      <c r="L934">
        <v>564.06999999999994</v>
      </c>
      <c r="M934">
        <v>2074.8000000000002</v>
      </c>
      <c r="N934">
        <v>564.01</v>
      </c>
      <c r="O934">
        <v>2073.3000000000002</v>
      </c>
    </row>
    <row r="935" spans="2:15" x14ac:dyDescent="0.25">
      <c r="B935" t="s">
        <v>1714</v>
      </c>
      <c r="C935" t="s">
        <v>103</v>
      </c>
      <c r="D935">
        <v>0.01</v>
      </c>
      <c r="E935">
        <v>0.1</v>
      </c>
      <c r="F935">
        <v>0.01</v>
      </c>
      <c r="G935" t="s">
        <v>24</v>
      </c>
      <c r="H935" t="s">
        <v>22</v>
      </c>
      <c r="I935">
        <v>20</v>
      </c>
      <c r="J935">
        <v>50</v>
      </c>
      <c r="K935" t="s">
        <v>21</v>
      </c>
      <c r="L935">
        <v>5771.9000000000005</v>
      </c>
      <c r="M935">
        <v>244.07999999999998</v>
      </c>
      <c r="N935">
        <v>5771.9000000000005</v>
      </c>
      <c r="O935">
        <v>243.17</v>
      </c>
    </row>
    <row r="936" spans="2:15" x14ac:dyDescent="0.25">
      <c r="B936" t="s">
        <v>1715</v>
      </c>
      <c r="C936" t="s">
        <v>103</v>
      </c>
      <c r="D936">
        <v>0.01</v>
      </c>
      <c r="E936">
        <v>0.1</v>
      </c>
      <c r="F936">
        <v>9.9999999999999995E-7</v>
      </c>
      <c r="G936" t="s">
        <v>24</v>
      </c>
      <c r="H936" t="s">
        <v>22</v>
      </c>
      <c r="I936">
        <v>50</v>
      </c>
      <c r="J936">
        <v>100</v>
      </c>
      <c r="K936" t="s">
        <v>21</v>
      </c>
      <c r="L936">
        <v>180</v>
      </c>
      <c r="M936">
        <v>6400</v>
      </c>
      <c r="N936">
        <v>172.74</v>
      </c>
      <c r="O936">
        <v>6420</v>
      </c>
    </row>
    <row r="937" spans="2:15" x14ac:dyDescent="0.25">
      <c r="B937" t="s">
        <v>1716</v>
      </c>
      <c r="C937" t="s">
        <v>103</v>
      </c>
      <c r="D937">
        <v>0.01</v>
      </c>
      <c r="E937">
        <v>0.1</v>
      </c>
      <c r="F937">
        <v>1.0000000000000001E-5</v>
      </c>
      <c r="G937" t="s">
        <v>24</v>
      </c>
      <c r="H937" t="s">
        <v>22</v>
      </c>
      <c r="I937">
        <v>50</v>
      </c>
      <c r="J937">
        <v>100</v>
      </c>
      <c r="K937" t="s">
        <v>21</v>
      </c>
      <c r="L937">
        <v>180</v>
      </c>
      <c r="M937">
        <v>6400</v>
      </c>
      <c r="N937">
        <v>172.82999999999998</v>
      </c>
      <c r="O937">
        <v>6419.6</v>
      </c>
    </row>
    <row r="938" spans="2:15" x14ac:dyDescent="0.25">
      <c r="B938" t="s">
        <v>1717</v>
      </c>
      <c r="C938" t="s">
        <v>103</v>
      </c>
      <c r="D938">
        <v>0.01</v>
      </c>
      <c r="E938">
        <v>0.1</v>
      </c>
      <c r="F938">
        <v>1E-4</v>
      </c>
      <c r="G938" t="s">
        <v>24</v>
      </c>
      <c r="H938" t="s">
        <v>22</v>
      </c>
      <c r="I938">
        <v>50</v>
      </c>
      <c r="J938">
        <v>100</v>
      </c>
      <c r="K938" t="s">
        <v>21</v>
      </c>
      <c r="L938">
        <v>180.17</v>
      </c>
      <c r="M938">
        <v>6398.4</v>
      </c>
      <c r="N938">
        <v>180.26</v>
      </c>
      <c r="O938">
        <v>6366.5</v>
      </c>
    </row>
    <row r="939" spans="2:15" x14ac:dyDescent="0.25">
      <c r="B939" t="s">
        <v>1718</v>
      </c>
      <c r="C939" t="s">
        <v>103</v>
      </c>
      <c r="D939">
        <v>0.01</v>
      </c>
      <c r="E939">
        <v>0.1</v>
      </c>
      <c r="F939">
        <v>1E-3</v>
      </c>
      <c r="G939" t="s">
        <v>24</v>
      </c>
      <c r="H939" t="s">
        <v>22</v>
      </c>
      <c r="I939">
        <v>50</v>
      </c>
      <c r="J939">
        <v>100</v>
      </c>
      <c r="K939" t="s">
        <v>21</v>
      </c>
      <c r="L939">
        <v>582.70000000000005</v>
      </c>
      <c r="M939">
        <v>4181.6000000000004</v>
      </c>
      <c r="N939">
        <v>582.52</v>
      </c>
      <c r="O939">
        <v>4165</v>
      </c>
    </row>
    <row r="940" spans="2:15" x14ac:dyDescent="0.25">
      <c r="B940" t="s">
        <v>1719</v>
      </c>
      <c r="C940" t="s">
        <v>103</v>
      </c>
      <c r="D940">
        <v>0.01</v>
      </c>
      <c r="E940">
        <v>0.1</v>
      </c>
      <c r="F940">
        <v>0.01</v>
      </c>
      <c r="G940" t="s">
        <v>24</v>
      </c>
      <c r="H940" t="s">
        <v>22</v>
      </c>
      <c r="I940">
        <v>50</v>
      </c>
      <c r="J940">
        <v>100</v>
      </c>
      <c r="K940" t="s">
        <v>21</v>
      </c>
      <c r="L940">
        <v>5772.6</v>
      </c>
      <c r="M940">
        <v>597.02</v>
      </c>
      <c r="N940">
        <v>5772.6</v>
      </c>
      <c r="O940">
        <v>584.66</v>
      </c>
    </row>
    <row r="941" spans="2:15" x14ac:dyDescent="0.25">
      <c r="B941" t="s">
        <v>1720</v>
      </c>
      <c r="C941" t="s">
        <v>103</v>
      </c>
      <c r="D941">
        <v>0.1</v>
      </c>
      <c r="E941">
        <v>1</v>
      </c>
      <c r="F941">
        <v>1.0000000000000001E-5</v>
      </c>
      <c r="G941" t="s">
        <v>24</v>
      </c>
      <c r="H941" t="s">
        <v>23</v>
      </c>
      <c r="I941">
        <v>1E-3</v>
      </c>
      <c r="J941">
        <v>0.02</v>
      </c>
      <c r="K941" t="s">
        <v>21</v>
      </c>
      <c r="L941">
        <v>0.25</v>
      </c>
      <c r="M941">
        <v>4.5999999999999996</v>
      </c>
      <c r="N941">
        <v>0.23097000000000001</v>
      </c>
      <c r="O941">
        <v>4.6188000000000002</v>
      </c>
    </row>
    <row r="942" spans="2:15" x14ac:dyDescent="0.25">
      <c r="B942" t="s">
        <v>1721</v>
      </c>
      <c r="C942" t="s">
        <v>103</v>
      </c>
      <c r="D942">
        <v>0.1</v>
      </c>
      <c r="E942">
        <v>1</v>
      </c>
      <c r="F942">
        <v>1E-4</v>
      </c>
      <c r="G942" t="s">
        <v>24</v>
      </c>
      <c r="H942" t="s">
        <v>23</v>
      </c>
      <c r="I942">
        <v>1E-3</v>
      </c>
      <c r="J942">
        <v>0.02</v>
      </c>
      <c r="K942" t="s">
        <v>21</v>
      </c>
      <c r="L942">
        <v>0.25003999999999998</v>
      </c>
      <c r="M942">
        <v>4.6001000000000003</v>
      </c>
      <c r="N942">
        <v>0.2336</v>
      </c>
      <c r="O942">
        <v>4.6165000000000003</v>
      </c>
    </row>
    <row r="943" spans="2:15" x14ac:dyDescent="0.25">
      <c r="B943" t="s">
        <v>1722</v>
      </c>
      <c r="C943" t="s">
        <v>103</v>
      </c>
      <c r="D943">
        <v>0.1</v>
      </c>
      <c r="E943">
        <v>1</v>
      </c>
      <c r="F943">
        <v>1E-3</v>
      </c>
      <c r="G943" t="s">
        <v>24</v>
      </c>
      <c r="H943" t="s">
        <v>23</v>
      </c>
      <c r="I943">
        <v>1E-3</v>
      </c>
      <c r="J943">
        <v>0.02</v>
      </c>
      <c r="K943" t="s">
        <v>21</v>
      </c>
      <c r="L943">
        <v>0.45979999999999999</v>
      </c>
      <c r="M943">
        <v>4.4244000000000003</v>
      </c>
      <c r="N943">
        <v>0.45946999999999999</v>
      </c>
      <c r="O943">
        <v>4.4245999999999999</v>
      </c>
    </row>
    <row r="944" spans="2:15" x14ac:dyDescent="0.25">
      <c r="B944" t="s">
        <v>1723</v>
      </c>
      <c r="C944" t="s">
        <v>103</v>
      </c>
      <c r="D944">
        <v>0.1</v>
      </c>
      <c r="E944">
        <v>1</v>
      </c>
      <c r="F944">
        <v>0.01</v>
      </c>
      <c r="G944" t="s">
        <v>24</v>
      </c>
      <c r="H944" t="s">
        <v>23</v>
      </c>
      <c r="I944">
        <v>1E-3</v>
      </c>
      <c r="J944">
        <v>0.02</v>
      </c>
      <c r="K944" t="s">
        <v>21</v>
      </c>
      <c r="L944">
        <v>5.6234999999999999</v>
      </c>
      <c r="M944">
        <v>1.9171</v>
      </c>
      <c r="N944">
        <v>5.6234000000000002</v>
      </c>
      <c r="O944">
        <v>1.9169</v>
      </c>
    </row>
    <row r="945" spans="2:15" x14ac:dyDescent="0.25">
      <c r="B945" t="s">
        <v>1724</v>
      </c>
      <c r="C945" t="s">
        <v>103</v>
      </c>
      <c r="D945">
        <v>0.1</v>
      </c>
      <c r="E945">
        <v>1</v>
      </c>
      <c r="F945">
        <v>0.1</v>
      </c>
      <c r="G945" t="s">
        <v>24</v>
      </c>
      <c r="H945" t="s">
        <v>23</v>
      </c>
      <c r="I945">
        <v>1E-3</v>
      </c>
      <c r="J945">
        <v>0.02</v>
      </c>
      <c r="K945" t="s">
        <v>21</v>
      </c>
      <c r="L945">
        <v>57.717999999999996</v>
      </c>
      <c r="M945">
        <v>0.22147</v>
      </c>
      <c r="N945">
        <v>57.717999999999996</v>
      </c>
      <c r="O945">
        <v>0.22133999999999998</v>
      </c>
    </row>
    <row r="946" spans="2:15" x14ac:dyDescent="0.25">
      <c r="B946" t="s">
        <v>1725</v>
      </c>
      <c r="C946" t="s">
        <v>103</v>
      </c>
      <c r="D946">
        <v>0.1</v>
      </c>
      <c r="E946">
        <v>1</v>
      </c>
      <c r="F946">
        <v>1.0000000000000001E-5</v>
      </c>
      <c r="G946" t="s">
        <v>24</v>
      </c>
      <c r="H946" t="s">
        <v>23</v>
      </c>
      <c r="I946">
        <v>0.02</v>
      </c>
      <c r="J946">
        <v>4.4999999999999998E-2</v>
      </c>
      <c r="K946" t="s">
        <v>21</v>
      </c>
      <c r="L946">
        <v>0.28000000000000003</v>
      </c>
      <c r="M946">
        <v>1.8</v>
      </c>
      <c r="N946">
        <v>0.23099</v>
      </c>
      <c r="O946">
        <v>1.8474999999999999</v>
      </c>
    </row>
    <row r="947" spans="2:15" x14ac:dyDescent="0.25">
      <c r="B947" t="s">
        <v>1726</v>
      </c>
      <c r="C947" t="s">
        <v>103</v>
      </c>
      <c r="D947">
        <v>0.1</v>
      </c>
      <c r="E947">
        <v>1</v>
      </c>
      <c r="F947">
        <v>1E-4</v>
      </c>
      <c r="G947" t="s">
        <v>24</v>
      </c>
      <c r="H947" t="s">
        <v>23</v>
      </c>
      <c r="I947">
        <v>0.02</v>
      </c>
      <c r="J947">
        <v>4.4999999999999998E-2</v>
      </c>
      <c r="K947" t="s">
        <v>21</v>
      </c>
      <c r="L947">
        <v>0.28000000000000003</v>
      </c>
      <c r="M947">
        <v>1.8</v>
      </c>
      <c r="N947">
        <v>0.23533000000000001</v>
      </c>
      <c r="O947">
        <v>1.8439999999999999</v>
      </c>
    </row>
    <row r="948" spans="2:15" x14ac:dyDescent="0.25">
      <c r="B948" t="s">
        <v>1727</v>
      </c>
      <c r="C948" t="s">
        <v>103</v>
      </c>
      <c r="D948">
        <v>0.1</v>
      </c>
      <c r="E948">
        <v>1</v>
      </c>
      <c r="F948">
        <v>1E-3</v>
      </c>
      <c r="G948" t="s">
        <v>24</v>
      </c>
      <c r="H948" t="s">
        <v>23</v>
      </c>
      <c r="I948">
        <v>0.02</v>
      </c>
      <c r="J948">
        <v>4.4999999999999998E-2</v>
      </c>
      <c r="K948" t="s">
        <v>21</v>
      </c>
      <c r="L948">
        <v>0.55128999999999995</v>
      </c>
      <c r="M948">
        <v>1.6063000000000001</v>
      </c>
      <c r="N948">
        <v>0.55088999999999999</v>
      </c>
      <c r="O948">
        <v>1.6064000000000001</v>
      </c>
    </row>
    <row r="949" spans="2:15" x14ac:dyDescent="0.25">
      <c r="B949" t="s">
        <v>1728</v>
      </c>
      <c r="C949" t="s">
        <v>103</v>
      </c>
      <c r="D949">
        <v>0.1</v>
      </c>
      <c r="E949">
        <v>1</v>
      </c>
      <c r="F949">
        <v>0.01</v>
      </c>
      <c r="G949" t="s">
        <v>24</v>
      </c>
      <c r="H949" t="s">
        <v>23</v>
      </c>
      <c r="I949">
        <v>0.02</v>
      </c>
      <c r="J949">
        <v>4.4999999999999998E-2</v>
      </c>
      <c r="K949" t="s">
        <v>21</v>
      </c>
      <c r="L949">
        <v>5.7500999999999998</v>
      </c>
      <c r="M949">
        <v>0.38681000000000004</v>
      </c>
      <c r="N949">
        <v>5.7498999999999993</v>
      </c>
      <c r="O949">
        <v>0.38651000000000002</v>
      </c>
    </row>
    <row r="950" spans="2:15" x14ac:dyDescent="0.25">
      <c r="B950" t="s">
        <v>1729</v>
      </c>
      <c r="C950" t="s">
        <v>103</v>
      </c>
      <c r="D950">
        <v>0.1</v>
      </c>
      <c r="E950">
        <v>1</v>
      </c>
      <c r="F950">
        <v>0.1</v>
      </c>
      <c r="G950" t="s">
        <v>24</v>
      </c>
      <c r="H950" t="s">
        <v>23</v>
      </c>
      <c r="I950">
        <v>0.02</v>
      </c>
      <c r="J950">
        <v>4.4999999999999998E-2</v>
      </c>
      <c r="K950" t="s">
        <v>21</v>
      </c>
      <c r="L950">
        <v>57.732999999999997</v>
      </c>
      <c r="M950">
        <v>4.0059999999999998E-2</v>
      </c>
      <c r="N950">
        <v>57.732999999999997</v>
      </c>
      <c r="O950">
        <v>3.9926999999999997E-2</v>
      </c>
    </row>
    <row r="951" spans="2:15" x14ac:dyDescent="0.25">
      <c r="B951" t="s">
        <v>1730</v>
      </c>
      <c r="C951" t="s">
        <v>103</v>
      </c>
      <c r="D951">
        <v>0.1</v>
      </c>
      <c r="E951">
        <v>1</v>
      </c>
      <c r="F951">
        <v>1.0000000000000001E-5</v>
      </c>
      <c r="G951" t="s">
        <v>24</v>
      </c>
      <c r="H951" t="s">
        <v>23</v>
      </c>
      <c r="I951">
        <v>4.4999999999999998E-2</v>
      </c>
      <c r="J951">
        <v>0.1</v>
      </c>
      <c r="K951" t="s">
        <v>21</v>
      </c>
      <c r="L951">
        <v>0.34</v>
      </c>
      <c r="M951">
        <v>0.82</v>
      </c>
      <c r="N951">
        <v>0.23100000000000001</v>
      </c>
      <c r="O951">
        <v>0.92380999999999991</v>
      </c>
    </row>
    <row r="952" spans="2:15" x14ac:dyDescent="0.25">
      <c r="B952" t="s">
        <v>1731</v>
      </c>
      <c r="C952" t="s">
        <v>103</v>
      </c>
      <c r="D952">
        <v>0.1</v>
      </c>
      <c r="E952">
        <v>1</v>
      </c>
      <c r="F952">
        <v>1E-4</v>
      </c>
      <c r="G952" t="s">
        <v>24</v>
      </c>
      <c r="H952" t="s">
        <v>23</v>
      </c>
      <c r="I952">
        <v>4.4999999999999998E-2</v>
      </c>
      <c r="J952">
        <v>0.1</v>
      </c>
      <c r="K952" t="s">
        <v>21</v>
      </c>
      <c r="L952">
        <v>0.34</v>
      </c>
      <c r="M952">
        <v>0.82</v>
      </c>
      <c r="N952">
        <v>0.23651</v>
      </c>
      <c r="O952">
        <v>0.91976000000000002</v>
      </c>
    </row>
    <row r="953" spans="2:15" x14ac:dyDescent="0.25">
      <c r="B953" t="s">
        <v>1732</v>
      </c>
      <c r="C953" t="s">
        <v>103</v>
      </c>
      <c r="D953">
        <v>0.1</v>
      </c>
      <c r="E953">
        <v>1</v>
      </c>
      <c r="F953">
        <v>1E-3</v>
      </c>
      <c r="G953" t="s">
        <v>24</v>
      </c>
      <c r="H953" t="s">
        <v>23</v>
      </c>
      <c r="I953">
        <v>4.4999999999999998E-2</v>
      </c>
      <c r="J953">
        <v>0.1</v>
      </c>
      <c r="K953" t="s">
        <v>21</v>
      </c>
      <c r="L953">
        <v>0.59228999999999998</v>
      </c>
      <c r="M953">
        <v>0.69947000000000004</v>
      </c>
      <c r="N953">
        <v>0.59188999999999992</v>
      </c>
      <c r="O953">
        <v>0.69932000000000005</v>
      </c>
    </row>
    <row r="954" spans="2:15" x14ac:dyDescent="0.25">
      <c r="B954" t="s">
        <v>1733</v>
      </c>
      <c r="C954" t="s">
        <v>103</v>
      </c>
      <c r="D954">
        <v>0.1</v>
      </c>
      <c r="E954">
        <v>1</v>
      </c>
      <c r="F954">
        <v>0.01</v>
      </c>
      <c r="G954" t="s">
        <v>24</v>
      </c>
      <c r="H954" t="s">
        <v>23</v>
      </c>
      <c r="I954">
        <v>4.4999999999999998E-2</v>
      </c>
      <c r="J954">
        <v>0.1</v>
      </c>
      <c r="K954" t="s">
        <v>21</v>
      </c>
      <c r="L954">
        <v>5.7710999999999997</v>
      </c>
      <c r="M954">
        <v>0.11741</v>
      </c>
      <c r="N954">
        <v>5.7709000000000001</v>
      </c>
      <c r="O954">
        <v>0.11709</v>
      </c>
    </row>
    <row r="955" spans="2:15" x14ac:dyDescent="0.25">
      <c r="B955" t="s">
        <v>1734</v>
      </c>
      <c r="C955" t="s">
        <v>103</v>
      </c>
      <c r="D955">
        <v>0.1</v>
      </c>
      <c r="E955">
        <v>1</v>
      </c>
      <c r="F955">
        <v>0.1</v>
      </c>
      <c r="G955" t="s">
        <v>24</v>
      </c>
      <c r="H955" t="s">
        <v>23</v>
      </c>
      <c r="I955">
        <v>4.4999999999999998E-2</v>
      </c>
      <c r="J955">
        <v>0.1</v>
      </c>
      <c r="K955" t="s">
        <v>21</v>
      </c>
      <c r="L955">
        <v>57.734999999999999</v>
      </c>
      <c r="M955">
        <v>1.1991E-2</v>
      </c>
      <c r="N955">
        <v>57.734999999999999</v>
      </c>
      <c r="O955">
        <v>1.1858E-2</v>
      </c>
    </row>
    <row r="956" spans="2:15" x14ac:dyDescent="0.25">
      <c r="B956" t="s">
        <v>1735</v>
      </c>
      <c r="C956" t="s">
        <v>103</v>
      </c>
      <c r="D956">
        <v>0.1</v>
      </c>
      <c r="E956">
        <v>1</v>
      </c>
      <c r="F956">
        <v>1.0000000000000001E-5</v>
      </c>
      <c r="G956" t="s">
        <v>24</v>
      </c>
      <c r="H956" t="s">
        <v>23</v>
      </c>
      <c r="I956">
        <v>0.1</v>
      </c>
      <c r="J956">
        <v>5</v>
      </c>
      <c r="K956" t="s">
        <v>21</v>
      </c>
      <c r="L956">
        <v>0.24</v>
      </c>
      <c r="M956">
        <v>1.2</v>
      </c>
      <c r="N956">
        <v>0.23058000000000001</v>
      </c>
      <c r="O956">
        <v>1.1597</v>
      </c>
    </row>
    <row r="957" spans="2:15" x14ac:dyDescent="0.25">
      <c r="B957" t="s">
        <v>1736</v>
      </c>
      <c r="C957" t="s">
        <v>103</v>
      </c>
      <c r="D957">
        <v>0.1</v>
      </c>
      <c r="E957">
        <v>1</v>
      </c>
      <c r="F957">
        <v>1E-4</v>
      </c>
      <c r="G957" t="s">
        <v>24</v>
      </c>
      <c r="H957" t="s">
        <v>23</v>
      </c>
      <c r="I957">
        <v>0.1</v>
      </c>
      <c r="J957">
        <v>5</v>
      </c>
      <c r="K957" t="s">
        <v>21</v>
      </c>
      <c r="L957">
        <v>0.24</v>
      </c>
      <c r="M957">
        <v>1.2</v>
      </c>
      <c r="N957">
        <v>0.23578000000000002</v>
      </c>
      <c r="O957">
        <v>1.1556999999999999</v>
      </c>
    </row>
    <row r="958" spans="2:15" x14ac:dyDescent="0.25">
      <c r="B958" t="s">
        <v>1737</v>
      </c>
      <c r="C958" t="s">
        <v>103</v>
      </c>
      <c r="D958">
        <v>0.1</v>
      </c>
      <c r="E958">
        <v>1</v>
      </c>
      <c r="F958">
        <v>1E-3</v>
      </c>
      <c r="G958" t="s">
        <v>24</v>
      </c>
      <c r="H958" t="s">
        <v>23</v>
      </c>
      <c r="I958">
        <v>0.1</v>
      </c>
      <c r="J958">
        <v>5</v>
      </c>
      <c r="K958" t="s">
        <v>21</v>
      </c>
      <c r="L958">
        <v>0.58139999999999992</v>
      </c>
      <c r="M958">
        <v>0.92454999999999998</v>
      </c>
      <c r="N958">
        <v>0.58099999999999996</v>
      </c>
      <c r="O958">
        <v>0.92447999999999997</v>
      </c>
    </row>
    <row r="959" spans="2:15" x14ac:dyDescent="0.25">
      <c r="B959" t="s">
        <v>1738</v>
      </c>
      <c r="C959" t="s">
        <v>103</v>
      </c>
      <c r="D959">
        <v>0.1</v>
      </c>
      <c r="E959">
        <v>1</v>
      </c>
      <c r="F959">
        <v>0.01</v>
      </c>
      <c r="G959" t="s">
        <v>24</v>
      </c>
      <c r="H959" t="s">
        <v>23</v>
      </c>
      <c r="I959">
        <v>0.1</v>
      </c>
      <c r="J959">
        <v>5</v>
      </c>
      <c r="K959" t="s">
        <v>21</v>
      </c>
      <c r="L959">
        <v>5.7669999999999995</v>
      </c>
      <c r="M959">
        <v>0.17222000000000001</v>
      </c>
      <c r="N959">
        <v>5.7667999999999999</v>
      </c>
      <c r="O959">
        <v>0.1719</v>
      </c>
    </row>
    <row r="960" spans="2:15" x14ac:dyDescent="0.25">
      <c r="B960" t="s">
        <v>1739</v>
      </c>
      <c r="C960" t="s">
        <v>103</v>
      </c>
      <c r="D960">
        <v>0.1</v>
      </c>
      <c r="E960">
        <v>1</v>
      </c>
      <c r="F960">
        <v>0.1</v>
      </c>
      <c r="G960" t="s">
        <v>24</v>
      </c>
      <c r="H960" t="s">
        <v>23</v>
      </c>
      <c r="I960">
        <v>0.1</v>
      </c>
      <c r="J960">
        <v>5</v>
      </c>
      <c r="K960" t="s">
        <v>21</v>
      </c>
      <c r="L960">
        <v>57.734999999999999</v>
      </c>
      <c r="M960">
        <v>1.7606999999999998E-2</v>
      </c>
      <c r="N960">
        <v>57.734999999999999</v>
      </c>
      <c r="O960">
        <v>1.7472999999999999E-2</v>
      </c>
    </row>
    <row r="961" spans="2:15" x14ac:dyDescent="0.25">
      <c r="B961" t="s">
        <v>1740</v>
      </c>
      <c r="C961" t="s">
        <v>103</v>
      </c>
      <c r="D961">
        <v>0.1</v>
      </c>
      <c r="E961">
        <v>1</v>
      </c>
      <c r="F961">
        <v>1.0000000000000001E-5</v>
      </c>
      <c r="G961" t="s">
        <v>24</v>
      </c>
      <c r="H961" t="s">
        <v>23</v>
      </c>
      <c r="I961">
        <v>5</v>
      </c>
      <c r="J961">
        <v>20</v>
      </c>
      <c r="K961" t="s">
        <v>21</v>
      </c>
      <c r="L961">
        <v>0.23</v>
      </c>
      <c r="M961">
        <v>3.5</v>
      </c>
      <c r="N961">
        <v>0.22975000000000001</v>
      </c>
      <c r="O961">
        <v>3.4775999999999998</v>
      </c>
    </row>
    <row r="962" spans="2:15" x14ac:dyDescent="0.25">
      <c r="B962" t="s">
        <v>1741</v>
      </c>
      <c r="C962" t="s">
        <v>103</v>
      </c>
      <c r="D962">
        <v>0.1</v>
      </c>
      <c r="E962">
        <v>1</v>
      </c>
      <c r="F962">
        <v>1E-4</v>
      </c>
      <c r="G962" t="s">
        <v>24</v>
      </c>
      <c r="H962" t="s">
        <v>23</v>
      </c>
      <c r="I962">
        <v>5</v>
      </c>
      <c r="J962">
        <v>20</v>
      </c>
      <c r="K962" t="s">
        <v>21</v>
      </c>
      <c r="L962">
        <v>0.23056000000000001</v>
      </c>
      <c r="M962">
        <v>3.4994000000000001</v>
      </c>
      <c r="N962">
        <v>0.23289000000000001</v>
      </c>
      <c r="O962">
        <v>3.4748999999999999</v>
      </c>
    </row>
    <row r="963" spans="2:15" x14ac:dyDescent="0.25">
      <c r="B963" t="s">
        <v>1742</v>
      </c>
      <c r="C963" t="s">
        <v>103</v>
      </c>
      <c r="D963">
        <v>0.1</v>
      </c>
      <c r="E963">
        <v>1</v>
      </c>
      <c r="F963">
        <v>1E-3</v>
      </c>
      <c r="G963" t="s">
        <v>24</v>
      </c>
      <c r="H963" t="s">
        <v>23</v>
      </c>
      <c r="I963">
        <v>5</v>
      </c>
      <c r="J963">
        <v>20</v>
      </c>
      <c r="K963" t="s">
        <v>21</v>
      </c>
      <c r="L963">
        <v>0.49087000000000003</v>
      </c>
      <c r="M963">
        <v>3.2613999999999996</v>
      </c>
      <c r="N963">
        <v>0.49054999999999999</v>
      </c>
      <c r="O963">
        <v>3.2615000000000003</v>
      </c>
    </row>
    <row r="964" spans="2:15" x14ac:dyDescent="0.25">
      <c r="B964" t="s">
        <v>1743</v>
      </c>
      <c r="C964" t="s">
        <v>103</v>
      </c>
      <c r="D964">
        <v>0.1</v>
      </c>
      <c r="E964">
        <v>1</v>
      </c>
      <c r="F964">
        <v>0.01</v>
      </c>
      <c r="G964" t="s">
        <v>24</v>
      </c>
      <c r="H964" t="s">
        <v>23</v>
      </c>
      <c r="I964">
        <v>5</v>
      </c>
      <c r="J964">
        <v>20</v>
      </c>
      <c r="K964" t="s">
        <v>21</v>
      </c>
      <c r="L964">
        <v>5.6848999999999998</v>
      </c>
      <c r="M964">
        <v>1.177</v>
      </c>
      <c r="N964">
        <v>5.6848000000000001</v>
      </c>
      <c r="O964">
        <v>1.1766999999999999</v>
      </c>
    </row>
    <row r="965" spans="2:15" x14ac:dyDescent="0.25">
      <c r="B965" t="s">
        <v>1744</v>
      </c>
      <c r="C965" t="s">
        <v>103</v>
      </c>
      <c r="D965">
        <v>0.1</v>
      </c>
      <c r="E965">
        <v>1</v>
      </c>
      <c r="F965">
        <v>0.1</v>
      </c>
      <c r="G965" t="s">
        <v>24</v>
      </c>
      <c r="H965" t="s">
        <v>23</v>
      </c>
      <c r="I965">
        <v>5</v>
      </c>
      <c r="J965">
        <v>20</v>
      </c>
      <c r="K965" t="s">
        <v>21</v>
      </c>
      <c r="L965">
        <v>57.725999999999999</v>
      </c>
      <c r="M965">
        <v>0.12907000000000002</v>
      </c>
      <c r="N965">
        <v>57.725999999999999</v>
      </c>
      <c r="O965">
        <v>0.12894</v>
      </c>
    </row>
    <row r="966" spans="2:15" x14ac:dyDescent="0.25">
      <c r="B966" t="s">
        <v>1745</v>
      </c>
      <c r="C966" t="s">
        <v>103</v>
      </c>
      <c r="D966">
        <v>0.1</v>
      </c>
      <c r="E966">
        <v>1</v>
      </c>
      <c r="F966">
        <v>1.0000000000000001E-5</v>
      </c>
      <c r="G966" t="s">
        <v>24</v>
      </c>
      <c r="H966" t="s">
        <v>23</v>
      </c>
      <c r="I966">
        <v>20</v>
      </c>
      <c r="J966">
        <v>50</v>
      </c>
      <c r="K966" t="s">
        <v>21</v>
      </c>
      <c r="L966">
        <v>0.46</v>
      </c>
      <c r="M966">
        <v>12</v>
      </c>
      <c r="N966">
        <v>0.45898</v>
      </c>
      <c r="O966">
        <v>11.587</v>
      </c>
    </row>
    <row r="967" spans="2:15" x14ac:dyDescent="0.25">
      <c r="B967" t="s">
        <v>1746</v>
      </c>
      <c r="C967" t="s">
        <v>103</v>
      </c>
      <c r="D967">
        <v>0.1</v>
      </c>
      <c r="E967">
        <v>1</v>
      </c>
      <c r="F967">
        <v>1E-4</v>
      </c>
      <c r="G967" t="s">
        <v>24</v>
      </c>
      <c r="H967" t="s">
        <v>23</v>
      </c>
      <c r="I967">
        <v>20</v>
      </c>
      <c r="J967">
        <v>50</v>
      </c>
      <c r="K967" t="s">
        <v>21</v>
      </c>
      <c r="L967">
        <v>0.46</v>
      </c>
      <c r="M967">
        <v>12</v>
      </c>
      <c r="N967">
        <v>0.4602</v>
      </c>
      <c r="O967">
        <v>11.586</v>
      </c>
    </row>
    <row r="968" spans="2:15" x14ac:dyDescent="0.25">
      <c r="B968" t="s">
        <v>1747</v>
      </c>
      <c r="C968" t="s">
        <v>103</v>
      </c>
      <c r="D968">
        <v>0.1</v>
      </c>
      <c r="E968">
        <v>1</v>
      </c>
      <c r="F968">
        <v>1E-3</v>
      </c>
      <c r="G968" t="s">
        <v>24</v>
      </c>
      <c r="H968" t="s">
        <v>23</v>
      </c>
      <c r="I968">
        <v>20</v>
      </c>
      <c r="J968">
        <v>50</v>
      </c>
      <c r="K968" t="s">
        <v>21</v>
      </c>
      <c r="L968">
        <v>0.52660999999999991</v>
      </c>
      <c r="M968">
        <v>11.933</v>
      </c>
      <c r="N968">
        <v>0.56907999999999992</v>
      </c>
      <c r="O968">
        <v>11.491</v>
      </c>
    </row>
    <row r="969" spans="2:15" x14ac:dyDescent="0.25">
      <c r="B969" t="s">
        <v>1748</v>
      </c>
      <c r="C969" t="s">
        <v>103</v>
      </c>
      <c r="D969">
        <v>0.1</v>
      </c>
      <c r="E969">
        <v>1</v>
      </c>
      <c r="F969">
        <v>0.01</v>
      </c>
      <c r="G969" t="s">
        <v>24</v>
      </c>
      <c r="H969" t="s">
        <v>23</v>
      </c>
      <c r="I969">
        <v>20</v>
      </c>
      <c r="J969">
        <v>50</v>
      </c>
      <c r="K969" t="s">
        <v>21</v>
      </c>
      <c r="L969">
        <v>5.1798999999999999</v>
      </c>
      <c r="M969">
        <v>8.1869999999999994</v>
      </c>
      <c r="N969">
        <v>5.1783000000000001</v>
      </c>
      <c r="O969">
        <v>8.1814999999999998</v>
      </c>
    </row>
    <row r="970" spans="2:15" x14ac:dyDescent="0.25">
      <c r="B970" t="s">
        <v>1749</v>
      </c>
      <c r="C970" t="s">
        <v>103</v>
      </c>
      <c r="D970">
        <v>0.1</v>
      </c>
      <c r="E970">
        <v>1</v>
      </c>
      <c r="F970">
        <v>0.1</v>
      </c>
      <c r="G970" t="s">
        <v>24</v>
      </c>
      <c r="H970" t="s">
        <v>23</v>
      </c>
      <c r="I970">
        <v>20</v>
      </c>
      <c r="J970">
        <v>50</v>
      </c>
      <c r="K970" t="s">
        <v>21</v>
      </c>
      <c r="L970">
        <v>57.622999999999998</v>
      </c>
      <c r="M970">
        <v>1.3638999999999999</v>
      </c>
      <c r="N970">
        <v>57.622999999999998</v>
      </c>
      <c r="O970">
        <v>1.3577000000000001</v>
      </c>
    </row>
    <row r="971" spans="2:15" x14ac:dyDescent="0.25">
      <c r="B971" t="s">
        <v>1750</v>
      </c>
      <c r="C971" t="s">
        <v>103</v>
      </c>
      <c r="D971">
        <v>1</v>
      </c>
      <c r="E971">
        <v>10</v>
      </c>
      <c r="F971">
        <v>1E-4</v>
      </c>
      <c r="G971" t="s">
        <v>24</v>
      </c>
      <c r="H971" t="s">
        <v>23</v>
      </c>
      <c r="I971">
        <v>1E-3</v>
      </c>
      <c r="J971">
        <v>0.05</v>
      </c>
      <c r="K971" t="s">
        <v>21</v>
      </c>
      <c r="L971">
        <v>0.5</v>
      </c>
      <c r="M971">
        <v>0.19</v>
      </c>
      <c r="N971">
        <v>0.49922</v>
      </c>
      <c r="O971">
        <v>0.12453</v>
      </c>
    </row>
    <row r="972" spans="2:15" x14ac:dyDescent="0.25">
      <c r="B972" t="s">
        <v>1751</v>
      </c>
      <c r="C972" t="s">
        <v>103</v>
      </c>
      <c r="D972">
        <v>1</v>
      </c>
      <c r="E972">
        <v>10</v>
      </c>
      <c r="F972">
        <v>1E-3</v>
      </c>
      <c r="G972" t="s">
        <v>24</v>
      </c>
      <c r="H972" t="s">
        <v>23</v>
      </c>
      <c r="I972">
        <v>1E-3</v>
      </c>
      <c r="J972">
        <v>0.05</v>
      </c>
      <c r="K972" t="s">
        <v>21</v>
      </c>
      <c r="L972">
        <v>0.67981999999999998</v>
      </c>
      <c r="M972">
        <v>0.17202000000000001</v>
      </c>
      <c r="N972">
        <v>0.73876999999999993</v>
      </c>
      <c r="O972">
        <v>0.10982</v>
      </c>
    </row>
    <row r="973" spans="2:15" x14ac:dyDescent="0.25">
      <c r="B973" t="s">
        <v>1752</v>
      </c>
      <c r="C973" t="s">
        <v>103</v>
      </c>
      <c r="D973">
        <v>1</v>
      </c>
      <c r="E973">
        <v>10</v>
      </c>
      <c r="F973">
        <v>0.01</v>
      </c>
      <c r="G973" t="s">
        <v>24</v>
      </c>
      <c r="H973" t="s">
        <v>23</v>
      </c>
      <c r="I973">
        <v>1E-3</v>
      </c>
      <c r="J973">
        <v>0.05</v>
      </c>
      <c r="K973" t="s">
        <v>21</v>
      </c>
      <c r="L973">
        <v>5.7843</v>
      </c>
      <c r="M973">
        <v>2.4903999999999999E-2</v>
      </c>
      <c r="N973">
        <v>5.7824</v>
      </c>
      <c r="O973">
        <v>2.4912E-2</v>
      </c>
    </row>
    <row r="974" spans="2:15" x14ac:dyDescent="0.25">
      <c r="B974" t="s">
        <v>1753</v>
      </c>
      <c r="C974" t="s">
        <v>103</v>
      </c>
      <c r="D974">
        <v>1</v>
      </c>
      <c r="E974">
        <v>10</v>
      </c>
      <c r="F974">
        <v>0.1</v>
      </c>
      <c r="G974" t="s">
        <v>24</v>
      </c>
      <c r="H974" t="s">
        <v>23</v>
      </c>
      <c r="I974">
        <v>1E-3</v>
      </c>
      <c r="J974">
        <v>0.05</v>
      </c>
      <c r="K974" t="s">
        <v>21</v>
      </c>
      <c r="L974">
        <v>57.736999999999995</v>
      </c>
      <c r="M974">
        <v>2.5533999999999999E-3</v>
      </c>
      <c r="N974">
        <v>57.736999999999995</v>
      </c>
      <c r="O974">
        <v>2.5533999999999999E-3</v>
      </c>
    </row>
    <row r="975" spans="2:15" x14ac:dyDescent="0.25">
      <c r="B975" t="s">
        <v>1754</v>
      </c>
      <c r="C975" t="s">
        <v>103</v>
      </c>
      <c r="D975">
        <v>1</v>
      </c>
      <c r="E975">
        <v>10</v>
      </c>
      <c r="F975">
        <v>1</v>
      </c>
      <c r="G975" t="s">
        <v>24</v>
      </c>
      <c r="H975" t="s">
        <v>23</v>
      </c>
      <c r="I975">
        <v>1E-3</v>
      </c>
      <c r="J975">
        <v>0.05</v>
      </c>
      <c r="K975" t="s">
        <v>21</v>
      </c>
      <c r="L975">
        <v>577.36</v>
      </c>
      <c r="M975">
        <v>2.5541000000000002E-4</v>
      </c>
      <c r="N975">
        <v>577.36</v>
      </c>
      <c r="O975">
        <v>2.5541000000000002E-4</v>
      </c>
    </row>
    <row r="976" spans="2:15" x14ac:dyDescent="0.25">
      <c r="B976" t="s">
        <v>1755</v>
      </c>
      <c r="C976" t="s">
        <v>103</v>
      </c>
      <c r="D976">
        <v>1</v>
      </c>
      <c r="E976">
        <v>10</v>
      </c>
      <c r="F976">
        <v>1E-4</v>
      </c>
      <c r="G976" t="s">
        <v>24</v>
      </c>
      <c r="H976" t="s">
        <v>23</v>
      </c>
      <c r="I976">
        <v>0.05</v>
      </c>
      <c r="J976">
        <v>1</v>
      </c>
      <c r="K976" t="s">
        <v>21</v>
      </c>
      <c r="L976">
        <v>0.46</v>
      </c>
      <c r="M976">
        <v>0.18</v>
      </c>
      <c r="N976">
        <v>0.43867</v>
      </c>
      <c r="O976">
        <v>0.1699</v>
      </c>
    </row>
    <row r="977" spans="2:15" x14ac:dyDescent="0.25">
      <c r="B977" t="s">
        <v>1756</v>
      </c>
      <c r="C977" t="s">
        <v>103</v>
      </c>
      <c r="D977">
        <v>1</v>
      </c>
      <c r="E977">
        <v>10</v>
      </c>
      <c r="F977">
        <v>1E-3</v>
      </c>
      <c r="G977" t="s">
        <v>24</v>
      </c>
      <c r="H977" t="s">
        <v>23</v>
      </c>
      <c r="I977">
        <v>0.05</v>
      </c>
      <c r="J977">
        <v>1</v>
      </c>
      <c r="K977" t="s">
        <v>21</v>
      </c>
      <c r="L977">
        <v>0.68307999999999991</v>
      </c>
      <c r="M977">
        <v>0.15769</v>
      </c>
      <c r="N977">
        <v>0.68454999999999999</v>
      </c>
      <c r="O977">
        <v>0.15292</v>
      </c>
    </row>
    <row r="978" spans="2:15" x14ac:dyDescent="0.25">
      <c r="B978" t="s">
        <v>1757</v>
      </c>
      <c r="C978" t="s">
        <v>103</v>
      </c>
      <c r="D978">
        <v>1</v>
      </c>
      <c r="E978">
        <v>10</v>
      </c>
      <c r="F978">
        <v>0.01</v>
      </c>
      <c r="G978" t="s">
        <v>24</v>
      </c>
      <c r="H978" t="s">
        <v>23</v>
      </c>
      <c r="I978">
        <v>0.05</v>
      </c>
      <c r="J978">
        <v>1</v>
      </c>
      <c r="K978" t="s">
        <v>21</v>
      </c>
      <c r="L978">
        <v>5.7686000000000002</v>
      </c>
      <c r="M978">
        <v>3.8993E-2</v>
      </c>
      <c r="N978">
        <v>5.7667000000000002</v>
      </c>
      <c r="O978">
        <v>3.9004999999999998E-2</v>
      </c>
    </row>
    <row r="979" spans="2:15" x14ac:dyDescent="0.25">
      <c r="B979" t="s">
        <v>1758</v>
      </c>
      <c r="C979" t="s">
        <v>103</v>
      </c>
      <c r="D979">
        <v>1</v>
      </c>
      <c r="E979">
        <v>10</v>
      </c>
      <c r="F979">
        <v>0.1</v>
      </c>
      <c r="G979" t="s">
        <v>24</v>
      </c>
      <c r="H979" t="s">
        <v>23</v>
      </c>
      <c r="I979">
        <v>0.05</v>
      </c>
      <c r="J979">
        <v>1</v>
      </c>
      <c r="K979" t="s">
        <v>21</v>
      </c>
      <c r="L979">
        <v>57.735999999999997</v>
      </c>
      <c r="M979">
        <v>4.0391999999999997E-3</v>
      </c>
      <c r="N979">
        <v>57.734999999999999</v>
      </c>
      <c r="O979">
        <v>4.0393E-3</v>
      </c>
    </row>
    <row r="980" spans="2:15" x14ac:dyDescent="0.25">
      <c r="B980" t="s">
        <v>1759</v>
      </c>
      <c r="C980" t="s">
        <v>103</v>
      </c>
      <c r="D980">
        <v>1</v>
      </c>
      <c r="E980">
        <v>10</v>
      </c>
      <c r="F980">
        <v>1</v>
      </c>
      <c r="G980" t="s">
        <v>24</v>
      </c>
      <c r="H980" t="s">
        <v>23</v>
      </c>
      <c r="I980">
        <v>0.05</v>
      </c>
      <c r="J980">
        <v>1</v>
      </c>
      <c r="K980" t="s">
        <v>21</v>
      </c>
      <c r="L980">
        <v>577.36</v>
      </c>
      <c r="M980">
        <v>4.0408000000000002E-4</v>
      </c>
      <c r="N980">
        <v>577.36</v>
      </c>
      <c r="O980">
        <v>4.0408000000000002E-4</v>
      </c>
    </row>
    <row r="981" spans="2:15" x14ac:dyDescent="0.25">
      <c r="B981" t="s">
        <v>1760</v>
      </c>
      <c r="C981" t="s">
        <v>103</v>
      </c>
      <c r="D981">
        <v>1</v>
      </c>
      <c r="E981">
        <v>10</v>
      </c>
      <c r="F981">
        <v>1E-4</v>
      </c>
      <c r="G981" t="s">
        <v>24</v>
      </c>
      <c r="H981" t="s">
        <v>23</v>
      </c>
      <c r="I981">
        <v>1</v>
      </c>
      <c r="J981">
        <v>5</v>
      </c>
      <c r="K981" t="s">
        <v>21</v>
      </c>
      <c r="L981">
        <v>0.71</v>
      </c>
      <c r="M981">
        <v>0.17</v>
      </c>
      <c r="N981">
        <v>0.68947000000000003</v>
      </c>
      <c r="O981">
        <v>0.17149</v>
      </c>
    </row>
    <row r="982" spans="2:15" x14ac:dyDescent="0.25">
      <c r="B982" t="s">
        <v>1761</v>
      </c>
      <c r="C982" t="s">
        <v>103</v>
      </c>
      <c r="D982">
        <v>1</v>
      </c>
      <c r="E982">
        <v>10</v>
      </c>
      <c r="F982">
        <v>1E-3</v>
      </c>
      <c r="G982" t="s">
        <v>24</v>
      </c>
      <c r="H982" t="s">
        <v>23</v>
      </c>
      <c r="I982">
        <v>1</v>
      </c>
      <c r="J982">
        <v>5</v>
      </c>
      <c r="K982" t="s">
        <v>21</v>
      </c>
      <c r="L982">
        <v>0.87873999999999997</v>
      </c>
      <c r="M982">
        <v>0.15945999999999999</v>
      </c>
      <c r="N982">
        <v>0.87591999999999992</v>
      </c>
      <c r="O982">
        <v>0.15962999999999999</v>
      </c>
    </row>
    <row r="983" spans="2:15" x14ac:dyDescent="0.25">
      <c r="B983" t="s">
        <v>1762</v>
      </c>
      <c r="C983" t="s">
        <v>103</v>
      </c>
      <c r="D983">
        <v>1</v>
      </c>
      <c r="E983">
        <v>10</v>
      </c>
      <c r="F983">
        <v>0.01</v>
      </c>
      <c r="G983" t="s">
        <v>24</v>
      </c>
      <c r="H983" t="s">
        <v>23</v>
      </c>
      <c r="I983">
        <v>1</v>
      </c>
      <c r="J983">
        <v>5</v>
      </c>
      <c r="K983" t="s">
        <v>21</v>
      </c>
      <c r="L983">
        <v>5.7931999999999997</v>
      </c>
      <c r="M983">
        <v>4.6295000000000003E-2</v>
      </c>
      <c r="N983">
        <v>5.7911999999999999</v>
      </c>
      <c r="O983">
        <v>4.6309000000000003E-2</v>
      </c>
    </row>
    <row r="984" spans="2:15" x14ac:dyDescent="0.25">
      <c r="B984" t="s">
        <v>1763</v>
      </c>
      <c r="C984" t="s">
        <v>103</v>
      </c>
      <c r="D984">
        <v>1</v>
      </c>
      <c r="E984">
        <v>10</v>
      </c>
      <c r="F984">
        <v>0.1</v>
      </c>
      <c r="G984" t="s">
        <v>24</v>
      </c>
      <c r="H984" t="s">
        <v>23</v>
      </c>
      <c r="I984">
        <v>1</v>
      </c>
      <c r="J984">
        <v>5</v>
      </c>
      <c r="K984" t="s">
        <v>21</v>
      </c>
      <c r="L984">
        <v>57.738</v>
      </c>
      <c r="M984">
        <v>4.8469000000000003E-3</v>
      </c>
      <c r="N984">
        <v>57.736999999999995</v>
      </c>
      <c r="O984">
        <v>4.8469000000000003E-3</v>
      </c>
    </row>
    <row r="985" spans="2:15" x14ac:dyDescent="0.25">
      <c r="B985" t="s">
        <v>1764</v>
      </c>
      <c r="C985" t="s">
        <v>103</v>
      </c>
      <c r="D985">
        <v>1</v>
      </c>
      <c r="E985">
        <v>10</v>
      </c>
      <c r="F985">
        <v>1</v>
      </c>
      <c r="G985" t="s">
        <v>24</v>
      </c>
      <c r="H985" t="s">
        <v>23</v>
      </c>
      <c r="I985">
        <v>1</v>
      </c>
      <c r="J985">
        <v>5</v>
      </c>
      <c r="K985" t="s">
        <v>21</v>
      </c>
      <c r="L985">
        <v>577.36</v>
      </c>
      <c r="M985">
        <v>4.8493000000000001E-4</v>
      </c>
      <c r="N985">
        <v>577.36</v>
      </c>
      <c r="O985">
        <v>4.8493000000000001E-4</v>
      </c>
    </row>
    <row r="986" spans="2:15" x14ac:dyDescent="0.25">
      <c r="B986" t="s">
        <v>1765</v>
      </c>
      <c r="C986" t="s">
        <v>103</v>
      </c>
      <c r="D986">
        <v>10</v>
      </c>
      <c r="E986">
        <v>20</v>
      </c>
      <c r="F986">
        <v>1E-4</v>
      </c>
      <c r="G986" t="s">
        <v>24</v>
      </c>
      <c r="H986" t="s">
        <v>23</v>
      </c>
      <c r="I986">
        <v>1E-3</v>
      </c>
      <c r="J986">
        <v>0.05</v>
      </c>
      <c r="K986" t="s">
        <v>21</v>
      </c>
      <c r="L986">
        <v>0.92</v>
      </c>
      <c r="M986">
        <v>0.49</v>
      </c>
      <c r="N986">
        <v>0.84721999999999997</v>
      </c>
      <c r="O986">
        <v>0.49356</v>
      </c>
    </row>
    <row r="987" spans="2:15" x14ac:dyDescent="0.25">
      <c r="B987" t="s">
        <v>1766</v>
      </c>
      <c r="C987" t="s">
        <v>103</v>
      </c>
      <c r="D987">
        <v>10</v>
      </c>
      <c r="E987">
        <v>20</v>
      </c>
      <c r="F987">
        <v>1E-3</v>
      </c>
      <c r="G987" t="s">
        <v>24</v>
      </c>
      <c r="H987" t="s">
        <v>23</v>
      </c>
      <c r="I987">
        <v>1E-3</v>
      </c>
      <c r="J987">
        <v>0.05</v>
      </c>
      <c r="K987" t="s">
        <v>21</v>
      </c>
      <c r="L987">
        <v>0.92</v>
      </c>
      <c r="M987">
        <v>0.49223</v>
      </c>
      <c r="N987">
        <v>0.88885999999999998</v>
      </c>
      <c r="O987">
        <v>0.49225000000000002</v>
      </c>
    </row>
    <row r="988" spans="2:15" x14ac:dyDescent="0.25">
      <c r="B988" t="s">
        <v>1767</v>
      </c>
      <c r="C988" t="s">
        <v>103</v>
      </c>
      <c r="D988">
        <v>10</v>
      </c>
      <c r="E988">
        <v>20</v>
      </c>
      <c r="F988">
        <v>0.01</v>
      </c>
      <c r="G988" t="s">
        <v>24</v>
      </c>
      <c r="H988" t="s">
        <v>23</v>
      </c>
      <c r="I988">
        <v>1E-3</v>
      </c>
      <c r="J988">
        <v>0.05</v>
      </c>
      <c r="K988" t="s">
        <v>21</v>
      </c>
      <c r="L988">
        <v>4.1705999999999994</v>
      </c>
      <c r="M988">
        <v>0.40024999999999999</v>
      </c>
      <c r="N988">
        <v>4.1688000000000001</v>
      </c>
      <c r="O988">
        <v>0.40028999999999998</v>
      </c>
    </row>
    <row r="989" spans="2:15" x14ac:dyDescent="0.25">
      <c r="B989" t="s">
        <v>1768</v>
      </c>
      <c r="C989" t="s">
        <v>103</v>
      </c>
      <c r="D989">
        <v>10</v>
      </c>
      <c r="E989">
        <v>20</v>
      </c>
      <c r="F989">
        <v>0.1</v>
      </c>
      <c r="G989" t="s">
        <v>24</v>
      </c>
      <c r="H989" t="s">
        <v>23</v>
      </c>
      <c r="I989">
        <v>1E-3</v>
      </c>
      <c r="J989">
        <v>0.05</v>
      </c>
      <c r="K989" t="s">
        <v>21</v>
      </c>
      <c r="L989">
        <v>57.327999999999996</v>
      </c>
      <c r="M989">
        <v>6.9761000000000004E-2</v>
      </c>
      <c r="N989">
        <v>57.326999999999998</v>
      </c>
      <c r="O989">
        <v>6.9762000000000005E-2</v>
      </c>
    </row>
    <row r="990" spans="2:15" x14ac:dyDescent="0.25">
      <c r="B990" t="s">
        <v>1769</v>
      </c>
      <c r="C990" t="s">
        <v>103</v>
      </c>
      <c r="D990">
        <v>10</v>
      </c>
      <c r="E990">
        <v>20</v>
      </c>
      <c r="F990">
        <v>1</v>
      </c>
      <c r="G990" t="s">
        <v>24</v>
      </c>
      <c r="H990" t="s">
        <v>23</v>
      </c>
      <c r="I990">
        <v>1E-3</v>
      </c>
      <c r="J990">
        <v>0.05</v>
      </c>
      <c r="K990" t="s">
        <v>21</v>
      </c>
      <c r="L990">
        <v>577.30999999999995</v>
      </c>
      <c r="M990">
        <v>7.0524999999999997E-3</v>
      </c>
      <c r="N990">
        <v>577.30999999999995</v>
      </c>
      <c r="O990">
        <v>7.0524999999999997E-3</v>
      </c>
    </row>
    <row r="991" spans="2:15" x14ac:dyDescent="0.25">
      <c r="B991" t="s">
        <v>1770</v>
      </c>
      <c r="C991" t="s">
        <v>103</v>
      </c>
      <c r="D991">
        <v>10</v>
      </c>
      <c r="E991">
        <v>20</v>
      </c>
      <c r="F991">
        <v>1E-4</v>
      </c>
      <c r="G991" t="s">
        <v>24</v>
      </c>
      <c r="H991" t="s">
        <v>23</v>
      </c>
      <c r="I991">
        <v>0.05</v>
      </c>
      <c r="J991">
        <v>1</v>
      </c>
      <c r="K991" t="s">
        <v>21</v>
      </c>
      <c r="L991">
        <v>2</v>
      </c>
      <c r="M991">
        <v>0.5</v>
      </c>
      <c r="N991">
        <v>-2.6160999999999999</v>
      </c>
      <c r="O991">
        <v>0.62219000000000002</v>
      </c>
    </row>
    <row r="992" spans="2:15" x14ac:dyDescent="0.25">
      <c r="B992" t="s">
        <v>1771</v>
      </c>
      <c r="C992" t="s">
        <v>103</v>
      </c>
      <c r="D992">
        <v>10</v>
      </c>
      <c r="E992">
        <v>20</v>
      </c>
      <c r="F992">
        <v>1E-3</v>
      </c>
      <c r="G992" t="s">
        <v>24</v>
      </c>
      <c r="H992" t="s">
        <v>23</v>
      </c>
      <c r="I992">
        <v>0.05</v>
      </c>
      <c r="J992">
        <v>1</v>
      </c>
      <c r="K992" t="s">
        <v>21</v>
      </c>
      <c r="L992">
        <v>2</v>
      </c>
      <c r="M992">
        <v>0.5</v>
      </c>
      <c r="N992">
        <v>-2.5419</v>
      </c>
      <c r="O992">
        <v>0.61931999999999998</v>
      </c>
    </row>
    <row r="993" spans="2:15" x14ac:dyDescent="0.25">
      <c r="B993" t="s">
        <v>1772</v>
      </c>
      <c r="C993" t="s">
        <v>103</v>
      </c>
      <c r="D993">
        <v>10</v>
      </c>
      <c r="E993">
        <v>20</v>
      </c>
      <c r="F993">
        <v>0.01</v>
      </c>
      <c r="G993" t="s">
        <v>24</v>
      </c>
      <c r="H993" t="s">
        <v>23</v>
      </c>
      <c r="I993">
        <v>0.05</v>
      </c>
      <c r="J993">
        <v>1</v>
      </c>
      <c r="K993" t="s">
        <v>21</v>
      </c>
      <c r="L993">
        <v>2</v>
      </c>
      <c r="M993">
        <v>0.5</v>
      </c>
      <c r="N993">
        <v>2.2160000000000002</v>
      </c>
      <c r="O993">
        <v>0.45911000000000002</v>
      </c>
    </row>
    <row r="994" spans="2:15" x14ac:dyDescent="0.25">
      <c r="B994" t="s">
        <v>1773</v>
      </c>
      <c r="C994" t="s">
        <v>103</v>
      </c>
      <c r="D994">
        <v>10</v>
      </c>
      <c r="E994">
        <v>20</v>
      </c>
      <c r="F994">
        <v>0.1</v>
      </c>
      <c r="G994" t="s">
        <v>24</v>
      </c>
      <c r="H994" t="s">
        <v>23</v>
      </c>
      <c r="I994">
        <v>0.05</v>
      </c>
      <c r="J994">
        <v>1</v>
      </c>
      <c r="K994" t="s">
        <v>21</v>
      </c>
      <c r="L994">
        <v>57.131</v>
      </c>
      <c r="M994">
        <v>7.1795999999999999E-2</v>
      </c>
      <c r="N994">
        <v>57.129999999999995</v>
      </c>
      <c r="O994">
        <v>7.1797E-2</v>
      </c>
    </row>
    <row r="995" spans="2:15" x14ac:dyDescent="0.25">
      <c r="B995" t="s">
        <v>1774</v>
      </c>
      <c r="C995" t="s">
        <v>103</v>
      </c>
      <c r="D995">
        <v>10</v>
      </c>
      <c r="E995">
        <v>20</v>
      </c>
      <c r="F995">
        <v>1</v>
      </c>
      <c r="G995" t="s">
        <v>24</v>
      </c>
      <c r="H995" t="s">
        <v>23</v>
      </c>
      <c r="I995">
        <v>0.05</v>
      </c>
      <c r="J995">
        <v>1</v>
      </c>
      <c r="K995" t="s">
        <v>21</v>
      </c>
      <c r="L995">
        <v>577.29</v>
      </c>
      <c r="M995">
        <v>7.2378E-3</v>
      </c>
      <c r="N995">
        <v>577.29</v>
      </c>
      <c r="O995">
        <v>7.2378E-3</v>
      </c>
    </row>
    <row r="996" spans="2:15" x14ac:dyDescent="0.25">
      <c r="B996" t="s">
        <v>1775</v>
      </c>
      <c r="C996" t="s">
        <v>103</v>
      </c>
      <c r="D996">
        <v>10</v>
      </c>
      <c r="E996">
        <v>20</v>
      </c>
      <c r="F996">
        <v>1E-4</v>
      </c>
      <c r="G996" t="s">
        <v>24</v>
      </c>
      <c r="H996" t="s">
        <v>23</v>
      </c>
      <c r="I996">
        <v>1</v>
      </c>
      <c r="J996">
        <v>5</v>
      </c>
      <c r="K996" t="s">
        <v>21</v>
      </c>
      <c r="L996">
        <v>2</v>
      </c>
      <c r="M996">
        <v>0.85</v>
      </c>
      <c r="N996">
        <v>-10.611000000000001</v>
      </c>
      <c r="O996">
        <v>1.4719</v>
      </c>
    </row>
    <row r="997" spans="2:15" x14ac:dyDescent="0.25">
      <c r="B997" t="s">
        <v>1776</v>
      </c>
      <c r="C997" t="s">
        <v>103</v>
      </c>
      <c r="D997">
        <v>10</v>
      </c>
      <c r="E997">
        <v>20</v>
      </c>
      <c r="F997">
        <v>1E-3</v>
      </c>
      <c r="G997" t="s">
        <v>24</v>
      </c>
      <c r="H997" t="s">
        <v>23</v>
      </c>
      <c r="I997">
        <v>1</v>
      </c>
      <c r="J997">
        <v>5</v>
      </c>
      <c r="K997" t="s">
        <v>21</v>
      </c>
      <c r="L997">
        <v>2</v>
      </c>
      <c r="M997">
        <v>0.85</v>
      </c>
      <c r="N997">
        <v>-10.540999999999999</v>
      </c>
      <c r="O997">
        <v>1.4688000000000001</v>
      </c>
    </row>
    <row r="998" spans="2:15" x14ac:dyDescent="0.25">
      <c r="B998" t="s">
        <v>1777</v>
      </c>
      <c r="C998" t="s">
        <v>103</v>
      </c>
      <c r="D998">
        <v>10</v>
      </c>
      <c r="E998">
        <v>20</v>
      </c>
      <c r="F998">
        <v>0.01</v>
      </c>
      <c r="G998" t="s">
        <v>24</v>
      </c>
      <c r="H998" t="s">
        <v>23</v>
      </c>
      <c r="I998">
        <v>1</v>
      </c>
      <c r="J998">
        <v>5</v>
      </c>
      <c r="K998" t="s">
        <v>21</v>
      </c>
      <c r="L998">
        <v>2</v>
      </c>
      <c r="M998">
        <v>0.91927999999999999</v>
      </c>
      <c r="N998">
        <v>-5.5198</v>
      </c>
      <c r="O998">
        <v>1.2605999999999999</v>
      </c>
    </row>
    <row r="999" spans="2:15" x14ac:dyDescent="0.25">
      <c r="B999" t="s">
        <v>1778</v>
      </c>
      <c r="C999" t="s">
        <v>103</v>
      </c>
      <c r="D999">
        <v>10</v>
      </c>
      <c r="E999">
        <v>20</v>
      </c>
      <c r="F999">
        <v>0.1</v>
      </c>
      <c r="G999" t="s">
        <v>24</v>
      </c>
      <c r="H999" t="s">
        <v>23</v>
      </c>
      <c r="I999">
        <v>1</v>
      </c>
      <c r="J999">
        <v>5</v>
      </c>
      <c r="K999" t="s">
        <v>21</v>
      </c>
      <c r="L999">
        <v>55.035999999999994</v>
      </c>
      <c r="M999">
        <v>0.28460999999999997</v>
      </c>
      <c r="N999">
        <v>55.035999999999994</v>
      </c>
      <c r="O999">
        <v>0.28460999999999997</v>
      </c>
    </row>
    <row r="1000" spans="2:15" x14ac:dyDescent="0.25">
      <c r="B1000" t="s">
        <v>1779</v>
      </c>
      <c r="C1000" t="s">
        <v>103</v>
      </c>
      <c r="D1000">
        <v>10</v>
      </c>
      <c r="E1000">
        <v>20</v>
      </c>
      <c r="F1000">
        <v>1</v>
      </c>
      <c r="G1000" t="s">
        <v>24</v>
      </c>
      <c r="H1000" t="s">
        <v>23</v>
      </c>
      <c r="I1000">
        <v>1</v>
      </c>
      <c r="J1000">
        <v>5</v>
      </c>
      <c r="K1000" t="s">
        <v>21</v>
      </c>
      <c r="L1000">
        <v>577.08000000000004</v>
      </c>
      <c r="M1000">
        <v>2.9227E-2</v>
      </c>
      <c r="N1000">
        <v>577.08000000000004</v>
      </c>
      <c r="O1000">
        <v>2.9227E-2</v>
      </c>
    </row>
    <row r="1001" spans="2:15" x14ac:dyDescent="0.25">
      <c r="B1001" t="s">
        <v>1780</v>
      </c>
      <c r="C1001" t="s">
        <v>29</v>
      </c>
      <c r="D1001">
        <v>1E-3</v>
      </c>
      <c r="E1001">
        <v>0.04</v>
      </c>
      <c r="G1001" t="s">
        <v>21</v>
      </c>
      <c r="H1001" t="s">
        <v>20</v>
      </c>
      <c r="L1001">
        <v>0</v>
      </c>
      <c r="M1001">
        <v>5.9999999999999995E-4</v>
      </c>
      <c r="N1001">
        <v>0</v>
      </c>
      <c r="O1001">
        <v>5.7779440691881631E-4</v>
      </c>
    </row>
    <row r="1002" spans="2:15" x14ac:dyDescent="0.25">
      <c r="B1002" t="s">
        <v>1781</v>
      </c>
      <c r="C1002" t="s">
        <v>29</v>
      </c>
      <c r="D1002">
        <v>0.04</v>
      </c>
      <c r="E1002">
        <v>10000</v>
      </c>
      <c r="G1002" t="s">
        <v>21</v>
      </c>
      <c r="H1002" t="s">
        <v>20</v>
      </c>
      <c r="L1002">
        <v>0</v>
      </c>
      <c r="M1002">
        <v>1.2E-4</v>
      </c>
      <c r="N1002">
        <v>0</v>
      </c>
      <c r="O1002">
        <v>1.1563159891079371E-4</v>
      </c>
    </row>
    <row r="1003" spans="2:15" x14ac:dyDescent="0.25">
      <c r="B1003" t="s">
        <v>1782</v>
      </c>
      <c r="C1003" t="s">
        <v>1783</v>
      </c>
      <c r="D1003">
        <v>-454</v>
      </c>
      <c r="E1003">
        <v>300</v>
      </c>
      <c r="F1003">
        <v>0.1</v>
      </c>
      <c r="G1003" t="s">
        <v>69</v>
      </c>
      <c r="H1003" t="s">
        <v>69</v>
      </c>
      <c r="L1003">
        <v>0.12</v>
      </c>
      <c r="M1003">
        <v>0</v>
      </c>
      <c r="N1003">
        <v>8.4426822631612108E-2</v>
      </c>
      <c r="O1003">
        <v>0</v>
      </c>
    </row>
    <row r="1004" spans="2:15" x14ac:dyDescent="0.25">
      <c r="B1004" t="s">
        <v>1784</v>
      </c>
      <c r="C1004" t="s">
        <v>1783</v>
      </c>
      <c r="D1004">
        <v>300.00099999999998</v>
      </c>
      <c r="E1004">
        <v>1100</v>
      </c>
      <c r="F1004">
        <v>0.1</v>
      </c>
      <c r="G1004" t="s">
        <v>69</v>
      </c>
      <c r="H1004" t="s">
        <v>69</v>
      </c>
      <c r="L1004">
        <v>0.09</v>
      </c>
      <c r="M1004">
        <v>0</v>
      </c>
      <c r="N1004">
        <v>8.3673707446042786E-2</v>
      </c>
      <c r="O1004">
        <v>0</v>
      </c>
    </row>
    <row r="1005" spans="2:15" x14ac:dyDescent="0.25">
      <c r="B1005" t="s">
        <v>1785</v>
      </c>
      <c r="C1005" t="s">
        <v>1783</v>
      </c>
      <c r="D1005">
        <v>1100.001</v>
      </c>
      <c r="E1005">
        <v>1832</v>
      </c>
      <c r="F1005">
        <v>0.1</v>
      </c>
      <c r="G1005" t="s">
        <v>69</v>
      </c>
      <c r="H1005" t="s">
        <v>69</v>
      </c>
      <c r="L1005">
        <v>9.0999999999999998E-2</v>
      </c>
      <c r="M1005">
        <v>0</v>
      </c>
      <c r="N1005">
        <v>8.6130536965929677E-2</v>
      </c>
      <c r="O1005">
        <v>0</v>
      </c>
    </row>
    <row r="1006" spans="2:15" x14ac:dyDescent="0.25">
      <c r="B1006" t="s">
        <v>1786</v>
      </c>
      <c r="C1006" t="s">
        <v>1783</v>
      </c>
      <c r="D1006">
        <v>-454</v>
      </c>
      <c r="E1006">
        <v>300</v>
      </c>
      <c r="F1006">
        <v>1</v>
      </c>
      <c r="G1006" t="s">
        <v>69</v>
      </c>
      <c r="H1006" t="s">
        <v>69</v>
      </c>
      <c r="L1006">
        <v>0.60174071524176409</v>
      </c>
      <c r="M1006">
        <v>0</v>
      </c>
      <c r="N1006">
        <v>0.58062715091499961</v>
      </c>
      <c r="O1006">
        <v>0</v>
      </c>
    </row>
    <row r="1007" spans="2:15" x14ac:dyDescent="0.25">
      <c r="B1007" t="s">
        <v>1787</v>
      </c>
      <c r="C1007" t="s">
        <v>1783</v>
      </c>
      <c r="D1007">
        <v>300.00099999999998</v>
      </c>
      <c r="E1007">
        <v>1100</v>
      </c>
      <c r="F1007">
        <v>1</v>
      </c>
      <c r="G1007" t="s">
        <v>69</v>
      </c>
      <c r="H1007" t="s">
        <v>69</v>
      </c>
      <c r="L1007">
        <v>0.58290227919913284</v>
      </c>
      <c r="M1007">
        <v>0</v>
      </c>
      <c r="N1007">
        <v>0.58051812143788073</v>
      </c>
      <c r="O1007">
        <v>0</v>
      </c>
    </row>
    <row r="1008" spans="2:15" x14ac:dyDescent="0.25">
      <c r="B1008" t="s">
        <v>1788</v>
      </c>
      <c r="C1008" t="s">
        <v>1783</v>
      </c>
      <c r="D1008">
        <v>1100.001</v>
      </c>
      <c r="E1008">
        <v>1832</v>
      </c>
      <c r="F1008">
        <v>1</v>
      </c>
      <c r="G1008" t="s">
        <v>69</v>
      </c>
      <c r="H1008" t="s">
        <v>69</v>
      </c>
      <c r="L1008">
        <v>0.5832600167813814</v>
      </c>
      <c r="M1008">
        <v>0</v>
      </c>
      <c r="N1008">
        <v>0.58087732732311004</v>
      </c>
      <c r="O1008">
        <v>0</v>
      </c>
    </row>
    <row r="1009" spans="2:15" x14ac:dyDescent="0.25">
      <c r="B1009" t="s">
        <v>1789</v>
      </c>
      <c r="C1009" t="s">
        <v>1783</v>
      </c>
      <c r="D1009">
        <v>-270</v>
      </c>
      <c r="E1009">
        <v>149</v>
      </c>
      <c r="F1009">
        <v>0.1</v>
      </c>
      <c r="G1009" t="s">
        <v>66</v>
      </c>
      <c r="H1009" t="s">
        <v>66</v>
      </c>
      <c r="L1009">
        <v>8.0212404696611408E-2</v>
      </c>
      <c r="M1009">
        <v>0</v>
      </c>
      <c r="N1009">
        <v>6.7140116914641515E-2</v>
      </c>
      <c r="O1009">
        <v>0</v>
      </c>
    </row>
    <row r="1010" spans="2:15" x14ac:dyDescent="0.25">
      <c r="B1010" t="s">
        <v>1790</v>
      </c>
      <c r="C1010" t="s">
        <v>1783</v>
      </c>
      <c r="D1010">
        <v>149.001</v>
      </c>
      <c r="E1010">
        <v>593</v>
      </c>
      <c r="F1010">
        <v>0.1</v>
      </c>
      <c r="G1010" t="s">
        <v>66</v>
      </c>
      <c r="H1010" t="s">
        <v>66</v>
      </c>
      <c r="L1010">
        <v>6.8417880143780321E-2</v>
      </c>
      <c r="M1010">
        <v>0</v>
      </c>
      <c r="N1010">
        <v>6.6835471572126673E-2</v>
      </c>
      <c r="O1010">
        <v>0</v>
      </c>
    </row>
    <row r="1011" spans="2:15" x14ac:dyDescent="0.25">
      <c r="B1011" t="s">
        <v>1791</v>
      </c>
      <c r="C1011" t="s">
        <v>1783</v>
      </c>
      <c r="D1011">
        <v>593.00099999999998</v>
      </c>
      <c r="E1011">
        <v>1000</v>
      </c>
      <c r="F1011">
        <v>0.1</v>
      </c>
      <c r="G1011" t="s">
        <v>66</v>
      </c>
      <c r="H1011" t="s">
        <v>66</v>
      </c>
      <c r="L1011">
        <v>6.9362327609740135E-2</v>
      </c>
      <c r="M1011">
        <v>0</v>
      </c>
      <c r="N1011">
        <v>6.7801964782303922E-2</v>
      </c>
      <c r="O1011">
        <v>0</v>
      </c>
    </row>
    <row r="1012" spans="2:15" x14ac:dyDescent="0.25">
      <c r="B1012" t="s">
        <v>1792</v>
      </c>
      <c r="C1012" t="s">
        <v>1783</v>
      </c>
      <c r="D1012">
        <v>-270</v>
      </c>
      <c r="E1012">
        <v>149</v>
      </c>
      <c r="F1012">
        <v>1</v>
      </c>
      <c r="G1012" t="s">
        <v>66</v>
      </c>
      <c r="H1012" t="s">
        <v>66</v>
      </c>
      <c r="L1012">
        <v>0.58498951577863068</v>
      </c>
      <c r="M1012">
        <v>0</v>
      </c>
      <c r="N1012">
        <v>0.57836648874162122</v>
      </c>
      <c r="O1012">
        <v>0</v>
      </c>
    </row>
    <row r="1013" spans="2:15" x14ac:dyDescent="0.25">
      <c r="B1013" t="s">
        <v>1793</v>
      </c>
      <c r="C1013" t="s">
        <v>1783</v>
      </c>
      <c r="D1013">
        <v>149.001</v>
      </c>
      <c r="E1013">
        <v>593</v>
      </c>
      <c r="F1013">
        <v>1</v>
      </c>
      <c r="G1013" t="s">
        <v>66</v>
      </c>
      <c r="H1013" t="s">
        <v>66</v>
      </c>
      <c r="L1013">
        <v>0.57907088038742649</v>
      </c>
      <c r="M1013">
        <v>0</v>
      </c>
      <c r="N1013">
        <v>0.57833120291081364</v>
      </c>
      <c r="O1013">
        <v>0</v>
      </c>
    </row>
    <row r="1014" spans="2:15" x14ac:dyDescent="0.25">
      <c r="B1014" t="s">
        <v>1794</v>
      </c>
      <c r="C1014" t="s">
        <v>1783</v>
      </c>
      <c r="D1014">
        <v>593.00099999999998</v>
      </c>
      <c r="E1014">
        <v>1000</v>
      </c>
      <c r="F1014">
        <v>1</v>
      </c>
      <c r="G1014" t="s">
        <v>66</v>
      </c>
      <c r="H1014" t="s">
        <v>66</v>
      </c>
      <c r="L1014">
        <v>0.57918322720943971</v>
      </c>
      <c r="M1014">
        <v>0</v>
      </c>
      <c r="N1014">
        <v>0.57844369339490675</v>
      </c>
      <c r="O1014">
        <v>0</v>
      </c>
    </row>
    <row r="1015" spans="2:15" x14ac:dyDescent="0.25">
      <c r="B1015" t="s">
        <v>1795</v>
      </c>
      <c r="C1015" t="s">
        <v>1796</v>
      </c>
      <c r="D1015">
        <v>-346</v>
      </c>
      <c r="E1015">
        <v>499.99900000000002</v>
      </c>
      <c r="F1015">
        <v>0.1</v>
      </c>
      <c r="G1015" t="s">
        <v>69</v>
      </c>
      <c r="H1015" t="s">
        <v>69</v>
      </c>
      <c r="L1015">
        <v>0.14000000000000001</v>
      </c>
      <c r="M1015">
        <v>0</v>
      </c>
      <c r="N1015">
        <v>9.1293914909540946E-2</v>
      </c>
      <c r="O1015">
        <v>0</v>
      </c>
    </row>
    <row r="1016" spans="2:15" x14ac:dyDescent="0.25">
      <c r="B1016" t="s">
        <v>1797</v>
      </c>
      <c r="C1016" t="s">
        <v>1796</v>
      </c>
      <c r="D1016">
        <v>500</v>
      </c>
      <c r="E1016">
        <v>1350</v>
      </c>
      <c r="F1016">
        <v>0.1</v>
      </c>
      <c r="G1016" t="s">
        <v>69</v>
      </c>
      <c r="H1016" t="s">
        <v>69</v>
      </c>
      <c r="L1016">
        <v>0.11</v>
      </c>
      <c r="M1016">
        <v>0</v>
      </c>
      <c r="N1016">
        <v>8.4615211958016454E-2</v>
      </c>
      <c r="O1016">
        <v>0</v>
      </c>
    </row>
    <row r="1017" spans="2:15" x14ac:dyDescent="0.25">
      <c r="B1017" t="s">
        <v>1798</v>
      </c>
      <c r="C1017" t="s">
        <v>1796</v>
      </c>
      <c r="D1017">
        <v>1350.001</v>
      </c>
      <c r="E1017">
        <v>2192</v>
      </c>
      <c r="F1017">
        <v>0.1</v>
      </c>
      <c r="G1017" t="s">
        <v>69</v>
      </c>
      <c r="H1017" t="s">
        <v>69</v>
      </c>
      <c r="L1017">
        <v>0.11</v>
      </c>
      <c r="M1017">
        <v>0</v>
      </c>
      <c r="N1017">
        <v>8.8259121266980517E-2</v>
      </c>
      <c r="O1017">
        <v>0</v>
      </c>
    </row>
    <row r="1018" spans="2:15" x14ac:dyDescent="0.25">
      <c r="B1018" t="s">
        <v>1799</v>
      </c>
      <c r="C1018" t="s">
        <v>1796</v>
      </c>
      <c r="D1018">
        <v>-346</v>
      </c>
      <c r="E1018">
        <v>499.99900000000002</v>
      </c>
      <c r="F1018">
        <v>1</v>
      </c>
      <c r="G1018" t="s">
        <v>69</v>
      </c>
      <c r="H1018" t="s">
        <v>69</v>
      </c>
      <c r="L1018">
        <v>0.61863965548932853</v>
      </c>
      <c r="M1018">
        <v>0</v>
      </c>
      <c r="N1018">
        <v>0.58166534957783989</v>
      </c>
      <c r="O1018">
        <v>0</v>
      </c>
    </row>
    <row r="1019" spans="2:15" x14ac:dyDescent="0.25">
      <c r="B1019" t="s">
        <v>1800</v>
      </c>
      <c r="C1019" t="s">
        <v>1796</v>
      </c>
      <c r="D1019">
        <v>500</v>
      </c>
      <c r="E1019">
        <v>1350</v>
      </c>
      <c r="F1019">
        <v>1</v>
      </c>
      <c r="G1019" t="s">
        <v>69</v>
      </c>
      <c r="H1019" t="s">
        <v>69</v>
      </c>
      <c r="L1019">
        <v>0.59110695575872962</v>
      </c>
      <c r="M1019">
        <v>0</v>
      </c>
      <c r="N1019">
        <v>0.58065457381708463</v>
      </c>
      <c r="O1019">
        <v>0</v>
      </c>
    </row>
    <row r="1020" spans="2:15" x14ac:dyDescent="0.25">
      <c r="B1020" t="s">
        <v>1801</v>
      </c>
      <c r="C1020" t="s">
        <v>1796</v>
      </c>
      <c r="D1020">
        <v>1350.001</v>
      </c>
      <c r="E1020">
        <v>2192</v>
      </c>
      <c r="F1020">
        <v>1</v>
      </c>
      <c r="G1020" t="s">
        <v>69</v>
      </c>
      <c r="H1020" t="s">
        <v>69</v>
      </c>
      <c r="L1020">
        <v>0.58890105303403684</v>
      </c>
      <c r="M1020">
        <v>0</v>
      </c>
      <c r="N1020">
        <v>0.58119675884060096</v>
      </c>
      <c r="O1020">
        <v>0</v>
      </c>
    </row>
    <row r="1021" spans="2:15" x14ac:dyDescent="0.25">
      <c r="B1021" t="s">
        <v>1802</v>
      </c>
      <c r="C1021" t="s">
        <v>1796</v>
      </c>
      <c r="D1021">
        <v>-210</v>
      </c>
      <c r="E1021">
        <v>259.99900000000002</v>
      </c>
      <c r="F1021">
        <v>0.1</v>
      </c>
      <c r="G1021" t="s">
        <v>66</v>
      </c>
      <c r="H1021" t="s">
        <v>66</v>
      </c>
      <c r="L1021">
        <v>9.1179633359444567E-2</v>
      </c>
      <c r="M1021">
        <v>0</v>
      </c>
      <c r="N1021">
        <v>6.9923590654088555E-2</v>
      </c>
      <c r="O1021">
        <v>0</v>
      </c>
    </row>
    <row r="1022" spans="2:15" x14ac:dyDescent="0.25">
      <c r="B1022" t="s">
        <v>1803</v>
      </c>
      <c r="C1022" t="s">
        <v>1796</v>
      </c>
      <c r="D1022">
        <v>260</v>
      </c>
      <c r="E1022">
        <v>732</v>
      </c>
      <c r="F1022">
        <v>0.1</v>
      </c>
      <c r="G1022" t="s">
        <v>66</v>
      </c>
      <c r="H1022" t="s">
        <v>66</v>
      </c>
      <c r="L1022">
        <v>7.3531185828734386E-2</v>
      </c>
      <c r="M1022">
        <v>0</v>
      </c>
      <c r="N1022">
        <v>6.7206284834653712E-2</v>
      </c>
      <c r="O1022">
        <v>0</v>
      </c>
    </row>
    <row r="1023" spans="2:15" x14ac:dyDescent="0.25">
      <c r="B1023" t="s">
        <v>1804</v>
      </c>
      <c r="C1023" t="s">
        <v>1796</v>
      </c>
      <c r="D1023">
        <v>732.00099999999998</v>
      </c>
      <c r="E1023">
        <v>1200</v>
      </c>
      <c r="F1023">
        <v>0.1</v>
      </c>
      <c r="G1023" t="s">
        <v>66</v>
      </c>
      <c r="H1023" t="s">
        <v>66</v>
      </c>
      <c r="L1023">
        <v>7.3544826106785005E-2</v>
      </c>
      <c r="M1023">
        <v>0</v>
      </c>
      <c r="N1023">
        <v>6.8653162651124811E-2</v>
      </c>
      <c r="O1023">
        <v>0</v>
      </c>
    </row>
    <row r="1024" spans="2:15" x14ac:dyDescent="0.25">
      <c r="B1024" t="s">
        <v>1805</v>
      </c>
      <c r="C1024" t="s">
        <v>1796</v>
      </c>
      <c r="D1024">
        <v>-210</v>
      </c>
      <c r="E1024">
        <v>259.99900000000002</v>
      </c>
      <c r="F1024">
        <v>1</v>
      </c>
      <c r="G1024" t="s">
        <v>66</v>
      </c>
      <c r="H1024" t="s">
        <v>66</v>
      </c>
      <c r="L1024">
        <v>0.59041254777347796</v>
      </c>
      <c r="M1024">
        <v>0</v>
      </c>
      <c r="N1024">
        <v>0.57869621437327601</v>
      </c>
      <c r="O1024">
        <v>0</v>
      </c>
    </row>
    <row r="1025" spans="2:15" x14ac:dyDescent="0.25">
      <c r="B1025" t="s">
        <v>1806</v>
      </c>
      <c r="C1025" t="s">
        <v>1796</v>
      </c>
      <c r="D1025">
        <v>260</v>
      </c>
      <c r="E1025">
        <v>732</v>
      </c>
      <c r="F1025">
        <v>1</v>
      </c>
      <c r="G1025" t="s">
        <v>66</v>
      </c>
      <c r="H1025" t="s">
        <v>66</v>
      </c>
      <c r="L1025">
        <v>0.58163234705545031</v>
      </c>
      <c r="M1025">
        <v>0</v>
      </c>
      <c r="N1025">
        <v>0.57837417362921451</v>
      </c>
      <c r="O1025">
        <v>0</v>
      </c>
    </row>
    <row r="1026" spans="2:15" x14ac:dyDescent="0.25">
      <c r="B1026" t="s">
        <v>1807</v>
      </c>
      <c r="C1026" t="s">
        <v>1796</v>
      </c>
      <c r="D1026">
        <v>732.00099999999998</v>
      </c>
      <c r="E1026">
        <v>1200</v>
      </c>
      <c r="F1026">
        <v>1</v>
      </c>
      <c r="G1026" t="s">
        <v>66</v>
      </c>
      <c r="H1026" t="s">
        <v>66</v>
      </c>
      <c r="L1026">
        <v>0.58094371118233445</v>
      </c>
      <c r="M1026">
        <v>0</v>
      </c>
      <c r="N1026">
        <v>0.5785440836634681</v>
      </c>
      <c r="O1026">
        <v>0</v>
      </c>
    </row>
    <row r="1027" spans="2:15" x14ac:dyDescent="0.25">
      <c r="B1027" t="s">
        <v>1808</v>
      </c>
      <c r="C1027" t="s">
        <v>1809</v>
      </c>
      <c r="D1027">
        <v>-454</v>
      </c>
      <c r="E1027">
        <v>-400.00099999999998</v>
      </c>
      <c r="F1027">
        <v>0.1</v>
      </c>
      <c r="G1027" t="s">
        <v>69</v>
      </c>
      <c r="H1027" t="s">
        <v>69</v>
      </c>
      <c r="L1027">
        <v>0.76</v>
      </c>
      <c r="M1027">
        <v>0</v>
      </c>
      <c r="N1027">
        <v>0.74712634120949173</v>
      </c>
      <c r="O1027">
        <v>0</v>
      </c>
    </row>
    <row r="1028" spans="2:15" x14ac:dyDescent="0.25">
      <c r="B1028" t="s">
        <v>1810</v>
      </c>
      <c r="C1028" t="s">
        <v>1809</v>
      </c>
      <c r="D1028">
        <v>-400</v>
      </c>
      <c r="E1028">
        <v>499.99900000000002</v>
      </c>
      <c r="F1028">
        <v>0.1</v>
      </c>
      <c r="G1028" t="s">
        <v>69</v>
      </c>
      <c r="H1028" t="s">
        <v>69</v>
      </c>
      <c r="L1028">
        <v>0.19</v>
      </c>
      <c r="M1028">
        <v>0</v>
      </c>
      <c r="N1028">
        <v>0.13406498917185575</v>
      </c>
      <c r="O1028">
        <v>0</v>
      </c>
    </row>
    <row r="1029" spans="2:15" x14ac:dyDescent="0.25">
      <c r="B1029" t="s">
        <v>1811</v>
      </c>
      <c r="C1029" t="s">
        <v>1809</v>
      </c>
      <c r="D1029">
        <v>500</v>
      </c>
      <c r="E1029">
        <v>1500</v>
      </c>
      <c r="F1029">
        <v>0.1</v>
      </c>
      <c r="G1029" t="s">
        <v>69</v>
      </c>
      <c r="H1029" t="s">
        <v>69</v>
      </c>
      <c r="L1029">
        <v>0.12</v>
      </c>
      <c r="M1029">
        <v>0</v>
      </c>
      <c r="N1029">
        <v>8.7399116669075461E-2</v>
      </c>
      <c r="O1029">
        <v>0</v>
      </c>
    </row>
    <row r="1030" spans="2:15" x14ac:dyDescent="0.25">
      <c r="B1030" t="s">
        <v>1812</v>
      </c>
      <c r="C1030" t="s">
        <v>1809</v>
      </c>
      <c r="D1030">
        <v>1500.001</v>
      </c>
      <c r="E1030">
        <v>2500</v>
      </c>
      <c r="F1030">
        <v>0.1</v>
      </c>
      <c r="G1030" t="s">
        <v>69</v>
      </c>
      <c r="H1030" t="s">
        <v>69</v>
      </c>
      <c r="L1030">
        <v>0.13</v>
      </c>
      <c r="M1030">
        <v>0</v>
      </c>
      <c r="N1030">
        <v>9.4911697006631171E-2</v>
      </c>
      <c r="O1030">
        <v>0</v>
      </c>
    </row>
    <row r="1031" spans="2:15" x14ac:dyDescent="0.25">
      <c r="B1031" t="s">
        <v>1813</v>
      </c>
      <c r="C1031" t="s">
        <v>1809</v>
      </c>
      <c r="D1031">
        <v>-454</v>
      </c>
      <c r="E1031">
        <v>-400.00099999999998</v>
      </c>
      <c r="F1031">
        <v>1</v>
      </c>
      <c r="G1031" t="s">
        <v>69</v>
      </c>
      <c r="H1031" t="s">
        <v>69</v>
      </c>
      <c r="L1031">
        <v>0.97818646981497448</v>
      </c>
      <c r="M1031">
        <v>0</v>
      </c>
      <c r="N1031">
        <v>0.94244244902756902</v>
      </c>
      <c r="O1031">
        <v>0</v>
      </c>
    </row>
    <row r="1032" spans="2:15" x14ac:dyDescent="0.25">
      <c r="B1032" t="s">
        <v>1814</v>
      </c>
      <c r="C1032" t="s">
        <v>1809</v>
      </c>
      <c r="D1032">
        <v>-400</v>
      </c>
      <c r="E1032">
        <v>499.99900000000002</v>
      </c>
      <c r="F1032">
        <v>1</v>
      </c>
      <c r="G1032" t="s">
        <v>69</v>
      </c>
      <c r="H1032" t="s">
        <v>69</v>
      </c>
      <c r="L1032">
        <v>0.63789983469148803</v>
      </c>
      <c r="M1032">
        <v>0</v>
      </c>
      <c r="N1032">
        <v>0.58989272018024597</v>
      </c>
      <c r="O1032">
        <v>0</v>
      </c>
    </row>
    <row r="1033" spans="2:15" x14ac:dyDescent="0.25">
      <c r="B1033" t="s">
        <v>1815</v>
      </c>
      <c r="C1033" t="s">
        <v>1809</v>
      </c>
      <c r="D1033">
        <v>500</v>
      </c>
      <c r="E1033">
        <v>1500</v>
      </c>
      <c r="F1033">
        <v>1</v>
      </c>
      <c r="G1033" t="s">
        <v>69</v>
      </c>
      <c r="H1033" t="s">
        <v>69</v>
      </c>
      <c r="L1033">
        <v>0.59927905300645423</v>
      </c>
      <c r="M1033">
        <v>0</v>
      </c>
      <c r="N1033">
        <v>0.5810667823878205</v>
      </c>
      <c r="O1033">
        <v>0</v>
      </c>
    </row>
    <row r="1034" spans="2:15" x14ac:dyDescent="0.25">
      <c r="B1034" t="s">
        <v>1816</v>
      </c>
      <c r="C1034" t="s">
        <v>1809</v>
      </c>
      <c r="D1034">
        <v>1500.001</v>
      </c>
      <c r="E1034">
        <v>2500</v>
      </c>
      <c r="F1034">
        <v>1</v>
      </c>
      <c r="G1034" t="s">
        <v>69</v>
      </c>
      <c r="H1034" t="s">
        <v>69</v>
      </c>
      <c r="L1034">
        <v>0.6073107452859613</v>
      </c>
      <c r="M1034">
        <v>0</v>
      </c>
      <c r="N1034">
        <v>0.582244132841782</v>
      </c>
      <c r="O1034">
        <v>0</v>
      </c>
    </row>
    <row r="1035" spans="2:15" x14ac:dyDescent="0.25">
      <c r="B1035" t="s">
        <v>1817</v>
      </c>
      <c r="C1035" t="s">
        <v>1809</v>
      </c>
      <c r="D1035">
        <v>-270</v>
      </c>
      <c r="E1035">
        <v>-240.001</v>
      </c>
      <c r="F1035">
        <v>0.1</v>
      </c>
      <c r="G1035" t="s">
        <v>66</v>
      </c>
      <c r="H1035" t="s">
        <v>66</v>
      </c>
      <c r="L1035">
        <v>0.42910226868372153</v>
      </c>
      <c r="M1035">
        <v>0</v>
      </c>
      <c r="N1035">
        <v>0.42288486840721595</v>
      </c>
      <c r="O1035">
        <v>0</v>
      </c>
    </row>
    <row r="1036" spans="2:15" x14ac:dyDescent="0.25">
      <c r="B1036" t="s">
        <v>1818</v>
      </c>
      <c r="C1036" t="s">
        <v>1809</v>
      </c>
      <c r="D1036">
        <v>-240</v>
      </c>
      <c r="E1036">
        <v>259.99900000000002</v>
      </c>
      <c r="F1036">
        <v>0.1</v>
      </c>
      <c r="G1036" t="s">
        <v>66</v>
      </c>
      <c r="H1036" t="s">
        <v>66</v>
      </c>
      <c r="L1036">
        <v>0.11174595941370535</v>
      </c>
      <c r="M1036">
        <v>0</v>
      </c>
      <c r="N1036">
        <v>8.9101658819640203E-2</v>
      </c>
      <c r="O1036">
        <v>0</v>
      </c>
    </row>
    <row r="1037" spans="2:15" x14ac:dyDescent="0.25">
      <c r="B1037" t="s">
        <v>1819</v>
      </c>
      <c r="C1037" t="s">
        <v>1809</v>
      </c>
      <c r="D1037">
        <v>260</v>
      </c>
      <c r="E1037">
        <v>816</v>
      </c>
      <c r="F1037">
        <v>0.1</v>
      </c>
      <c r="G1037" t="s">
        <v>66</v>
      </c>
      <c r="H1037" t="s">
        <v>66</v>
      </c>
      <c r="L1037">
        <v>7.9534875645267386E-2</v>
      </c>
      <c r="M1037">
        <v>0</v>
      </c>
      <c r="N1037">
        <v>6.8316136123774462E-2</v>
      </c>
      <c r="O1037">
        <v>0</v>
      </c>
    </row>
    <row r="1038" spans="2:15" x14ac:dyDescent="0.25">
      <c r="B1038" t="s">
        <v>1820</v>
      </c>
      <c r="C1038" t="s">
        <v>1809</v>
      </c>
      <c r="D1038">
        <v>816.00099999999998</v>
      </c>
      <c r="E1038">
        <v>1371</v>
      </c>
      <c r="F1038">
        <v>0.1</v>
      </c>
      <c r="G1038" t="s">
        <v>66</v>
      </c>
      <c r="H1038" t="s">
        <v>66</v>
      </c>
      <c r="L1038">
        <v>8.5998874559203631E-2</v>
      </c>
      <c r="M1038">
        <v>0</v>
      </c>
      <c r="N1038">
        <v>7.1379452555502029E-2</v>
      </c>
      <c r="O1038">
        <v>0</v>
      </c>
    </row>
    <row r="1039" spans="2:15" x14ac:dyDescent="0.25">
      <c r="B1039" t="s">
        <v>1821</v>
      </c>
      <c r="C1039" t="s">
        <v>1809</v>
      </c>
      <c r="D1039">
        <v>-270</v>
      </c>
      <c r="E1039">
        <v>-240.001</v>
      </c>
      <c r="F1039">
        <v>1</v>
      </c>
      <c r="G1039" t="s">
        <v>66</v>
      </c>
      <c r="H1039" t="s">
        <v>66</v>
      </c>
      <c r="L1039">
        <v>0.72802485683848872</v>
      </c>
      <c r="M1039">
        <v>0</v>
      </c>
      <c r="N1039">
        <v>0.71332433852195765</v>
      </c>
      <c r="O1039">
        <v>0</v>
      </c>
    </row>
    <row r="1040" spans="2:15" x14ac:dyDescent="0.25">
      <c r="B1040" t="s">
        <v>1822</v>
      </c>
      <c r="C1040" t="s">
        <v>1809</v>
      </c>
      <c r="D1040">
        <v>-240</v>
      </c>
      <c r="E1040">
        <v>259.99900000000002</v>
      </c>
      <c r="F1040">
        <v>1</v>
      </c>
      <c r="G1040" t="s">
        <v>66</v>
      </c>
      <c r="H1040" t="s">
        <v>66</v>
      </c>
      <c r="L1040">
        <v>0.59676739268154</v>
      </c>
      <c r="M1040">
        <v>0</v>
      </c>
      <c r="N1040">
        <v>0.58132530101863944</v>
      </c>
      <c r="O1040">
        <v>0</v>
      </c>
    </row>
    <row r="1041" spans="2:15" x14ac:dyDescent="0.25">
      <c r="B1041" t="s">
        <v>1823</v>
      </c>
      <c r="C1041" t="s">
        <v>1809</v>
      </c>
      <c r="D1041">
        <v>260</v>
      </c>
      <c r="E1041">
        <v>816</v>
      </c>
      <c r="F1041">
        <v>1</v>
      </c>
      <c r="G1041" t="s">
        <v>66</v>
      </c>
      <c r="H1041" t="s">
        <v>66</v>
      </c>
      <c r="L1041">
        <v>0.58421049495108046</v>
      </c>
      <c r="M1041">
        <v>0</v>
      </c>
      <c r="N1041">
        <v>0.57850418706771878</v>
      </c>
      <c r="O1041">
        <v>0</v>
      </c>
    </row>
    <row r="1042" spans="2:15" x14ac:dyDescent="0.25">
      <c r="B1042" t="s">
        <v>1824</v>
      </c>
      <c r="C1042" t="s">
        <v>1809</v>
      </c>
      <c r="D1042">
        <v>816.00099999999998</v>
      </c>
      <c r="E1042">
        <v>1371</v>
      </c>
      <c r="F1042">
        <v>1</v>
      </c>
      <c r="G1042" t="s">
        <v>66</v>
      </c>
      <c r="H1042" t="s">
        <v>66</v>
      </c>
      <c r="L1042">
        <v>0.58676924507035066</v>
      </c>
      <c r="M1042">
        <v>0</v>
      </c>
      <c r="N1042">
        <v>0.57887392949339433</v>
      </c>
      <c r="O1042">
        <v>0</v>
      </c>
    </row>
    <row r="1043" spans="2:15" x14ac:dyDescent="0.25">
      <c r="B1043" t="s">
        <v>1825</v>
      </c>
      <c r="C1043" t="s">
        <v>1826</v>
      </c>
      <c r="D1043">
        <v>-454</v>
      </c>
      <c r="E1043">
        <v>-400.00099999999998</v>
      </c>
      <c r="F1043">
        <v>0.1</v>
      </c>
      <c r="G1043" t="s">
        <v>69</v>
      </c>
      <c r="H1043" t="s">
        <v>69</v>
      </c>
      <c r="L1043">
        <v>1.5</v>
      </c>
      <c r="M1043">
        <v>0</v>
      </c>
      <c r="N1043">
        <v>1.4092184255033218</v>
      </c>
      <c r="O1043">
        <v>0</v>
      </c>
    </row>
    <row r="1044" spans="2:15" x14ac:dyDescent="0.25">
      <c r="B1044" t="s">
        <v>1827</v>
      </c>
      <c r="C1044" t="s">
        <v>1826</v>
      </c>
      <c r="D1044">
        <v>-400</v>
      </c>
      <c r="E1044">
        <v>-150.001</v>
      </c>
      <c r="F1044">
        <v>0.1</v>
      </c>
      <c r="G1044" t="s">
        <v>69</v>
      </c>
      <c r="H1044" t="s">
        <v>69</v>
      </c>
      <c r="L1044">
        <v>0.24</v>
      </c>
      <c r="M1044">
        <v>0</v>
      </c>
      <c r="N1044">
        <v>0.1964992671923122</v>
      </c>
      <c r="O1044">
        <v>0</v>
      </c>
    </row>
    <row r="1045" spans="2:15" x14ac:dyDescent="0.25">
      <c r="B1045" t="s">
        <v>1828</v>
      </c>
      <c r="C1045" t="s">
        <v>1826</v>
      </c>
      <c r="D1045">
        <v>-150</v>
      </c>
      <c r="E1045">
        <v>700</v>
      </c>
      <c r="F1045">
        <v>0.1</v>
      </c>
      <c r="G1045" t="s">
        <v>69</v>
      </c>
      <c r="H1045" t="s">
        <v>69</v>
      </c>
      <c r="L1045">
        <v>0.14000000000000001</v>
      </c>
      <c r="M1045">
        <v>0</v>
      </c>
      <c r="N1045">
        <v>8.7994560583858614E-2</v>
      </c>
      <c r="O1045">
        <v>0</v>
      </c>
    </row>
    <row r="1046" spans="2:15" x14ac:dyDescent="0.25">
      <c r="B1046" t="s">
        <v>1829</v>
      </c>
      <c r="C1046" t="s">
        <v>1826</v>
      </c>
      <c r="D1046">
        <v>700.00099999999998</v>
      </c>
      <c r="E1046">
        <v>1500</v>
      </c>
      <c r="F1046">
        <v>0.1</v>
      </c>
      <c r="G1046" t="s">
        <v>69</v>
      </c>
      <c r="H1046" t="s">
        <v>69</v>
      </c>
      <c r="L1046">
        <v>0.12</v>
      </c>
      <c r="M1046">
        <v>0</v>
      </c>
      <c r="N1046">
        <v>8.6893228923035623E-2</v>
      </c>
      <c r="O1046">
        <v>0</v>
      </c>
    </row>
    <row r="1047" spans="2:15" x14ac:dyDescent="0.25">
      <c r="B1047" t="s">
        <v>1830</v>
      </c>
      <c r="C1047" t="s">
        <v>1826</v>
      </c>
      <c r="D1047">
        <v>1500.001</v>
      </c>
      <c r="E1047">
        <v>2372</v>
      </c>
      <c r="F1047">
        <v>0.1</v>
      </c>
      <c r="G1047" t="s">
        <v>69</v>
      </c>
      <c r="H1047" t="s">
        <v>69</v>
      </c>
      <c r="L1047">
        <v>0.13</v>
      </c>
      <c r="M1047">
        <v>0</v>
      </c>
      <c r="N1047">
        <v>9.1887095352296902E-2</v>
      </c>
      <c r="O1047">
        <v>0</v>
      </c>
    </row>
    <row r="1048" spans="2:15" x14ac:dyDescent="0.25">
      <c r="B1048" t="s">
        <v>1831</v>
      </c>
      <c r="C1048" t="s">
        <v>1826</v>
      </c>
      <c r="D1048">
        <v>-454</v>
      </c>
      <c r="E1048">
        <v>-400.00099999999998</v>
      </c>
      <c r="F1048">
        <v>1</v>
      </c>
      <c r="G1048" t="s">
        <v>69</v>
      </c>
      <c r="H1048" t="s">
        <v>69</v>
      </c>
      <c r="L1048">
        <v>1.5424007310755872</v>
      </c>
      <c r="M1048">
        <v>0</v>
      </c>
      <c r="N1048">
        <v>1.521807008387746</v>
      </c>
      <c r="O1048">
        <v>0</v>
      </c>
    </row>
    <row r="1049" spans="2:15" x14ac:dyDescent="0.25">
      <c r="B1049" t="s">
        <v>1832</v>
      </c>
      <c r="C1049" t="s">
        <v>1826</v>
      </c>
      <c r="D1049">
        <v>-400</v>
      </c>
      <c r="E1049">
        <v>-150.001</v>
      </c>
      <c r="F1049">
        <v>1</v>
      </c>
      <c r="G1049" t="s">
        <v>69</v>
      </c>
      <c r="H1049" t="s">
        <v>69</v>
      </c>
      <c r="L1049">
        <v>0.65705053569079475</v>
      </c>
      <c r="M1049">
        <v>0</v>
      </c>
      <c r="N1049">
        <v>0.60713422075115797</v>
      </c>
      <c r="O1049">
        <v>0</v>
      </c>
    </row>
    <row r="1050" spans="2:15" x14ac:dyDescent="0.25">
      <c r="B1050" t="s">
        <v>1833</v>
      </c>
      <c r="C1050" t="s">
        <v>1826</v>
      </c>
      <c r="D1050">
        <v>-150</v>
      </c>
      <c r="E1050">
        <v>700</v>
      </c>
      <c r="F1050">
        <v>1</v>
      </c>
      <c r="G1050" t="s">
        <v>69</v>
      </c>
      <c r="H1050" t="s">
        <v>69</v>
      </c>
      <c r="L1050">
        <v>0.61816137629003554</v>
      </c>
      <c r="M1050">
        <v>0</v>
      </c>
      <c r="N1050">
        <v>0.58115664213045559</v>
      </c>
      <c r="O1050">
        <v>0</v>
      </c>
    </row>
    <row r="1051" spans="2:15" x14ac:dyDescent="0.25">
      <c r="B1051" t="s">
        <v>1834</v>
      </c>
      <c r="C1051" t="s">
        <v>1826</v>
      </c>
      <c r="D1051">
        <v>700.00099999999998</v>
      </c>
      <c r="E1051">
        <v>1500</v>
      </c>
      <c r="F1051">
        <v>1</v>
      </c>
      <c r="G1051" t="s">
        <v>69</v>
      </c>
      <c r="H1051" t="s">
        <v>69</v>
      </c>
      <c r="L1051">
        <v>0.60093888569785725</v>
      </c>
      <c r="M1051">
        <v>0</v>
      </c>
      <c r="N1051">
        <v>0.58099090632528083</v>
      </c>
      <c r="O1051">
        <v>0</v>
      </c>
    </row>
    <row r="1052" spans="2:15" x14ac:dyDescent="0.25">
      <c r="B1052" t="s">
        <v>1835</v>
      </c>
      <c r="C1052" t="s">
        <v>1826</v>
      </c>
      <c r="D1052">
        <v>1500.001</v>
      </c>
      <c r="E1052">
        <v>2372</v>
      </c>
      <c r="F1052">
        <v>1</v>
      </c>
      <c r="G1052" t="s">
        <v>69</v>
      </c>
      <c r="H1052" t="s">
        <v>69</v>
      </c>
      <c r="L1052">
        <v>0.60340755939640556</v>
      </c>
      <c r="M1052">
        <v>0</v>
      </c>
      <c r="N1052">
        <v>0.58175874578065623</v>
      </c>
      <c r="O1052">
        <v>0</v>
      </c>
    </row>
    <row r="1053" spans="2:15" x14ac:dyDescent="0.25">
      <c r="B1053" t="s">
        <v>1836</v>
      </c>
      <c r="C1053" t="s">
        <v>1826</v>
      </c>
      <c r="D1053">
        <v>-270</v>
      </c>
      <c r="E1053">
        <v>-240.001</v>
      </c>
      <c r="F1053">
        <v>0.1</v>
      </c>
      <c r="G1053" t="s">
        <v>66</v>
      </c>
      <c r="H1053" t="s">
        <v>66</v>
      </c>
      <c r="L1053">
        <v>0.7975669842355757</v>
      </c>
      <c r="M1053">
        <v>0</v>
      </c>
      <c r="N1053">
        <v>0.79450865407942717</v>
      </c>
      <c r="O1053">
        <v>0</v>
      </c>
    </row>
    <row r="1054" spans="2:15" x14ac:dyDescent="0.25">
      <c r="B1054" t="s">
        <v>1837</v>
      </c>
      <c r="C1054" t="s">
        <v>1826</v>
      </c>
      <c r="D1054">
        <v>-240</v>
      </c>
      <c r="E1054">
        <v>-101.001</v>
      </c>
      <c r="F1054">
        <v>0.1</v>
      </c>
      <c r="G1054" t="s">
        <v>66</v>
      </c>
      <c r="H1054" t="s">
        <v>66</v>
      </c>
      <c r="L1054">
        <v>0.13910321957754598</v>
      </c>
      <c r="M1054">
        <v>0</v>
      </c>
      <c r="N1054">
        <v>0.12033541773439295</v>
      </c>
      <c r="O1054">
        <v>0</v>
      </c>
    </row>
    <row r="1055" spans="2:15" x14ac:dyDescent="0.25">
      <c r="B1055" t="s">
        <v>1838</v>
      </c>
      <c r="C1055" t="s">
        <v>1826</v>
      </c>
      <c r="D1055">
        <v>-101</v>
      </c>
      <c r="E1055">
        <v>371</v>
      </c>
      <c r="F1055">
        <v>0.1</v>
      </c>
      <c r="G1055" t="s">
        <v>66</v>
      </c>
      <c r="H1055" t="s">
        <v>66</v>
      </c>
      <c r="L1055">
        <v>9.0154951045681858E-2</v>
      </c>
      <c r="M1055">
        <v>0</v>
      </c>
      <c r="N1055">
        <v>6.8582054419848743E-2</v>
      </c>
      <c r="O1055">
        <v>0</v>
      </c>
    </row>
    <row r="1056" spans="2:15" x14ac:dyDescent="0.25">
      <c r="B1056" t="s">
        <v>1839</v>
      </c>
      <c r="C1056" t="s">
        <v>1826</v>
      </c>
      <c r="D1056">
        <v>371.00099999999998</v>
      </c>
      <c r="E1056">
        <v>816</v>
      </c>
      <c r="F1056">
        <v>0.1</v>
      </c>
      <c r="G1056" t="s">
        <v>66</v>
      </c>
      <c r="H1056" t="s">
        <v>66</v>
      </c>
      <c r="L1056">
        <v>8.0367188363578243E-2</v>
      </c>
      <c r="M1056">
        <v>0</v>
      </c>
      <c r="N1056">
        <v>6.8115074903546124E-2</v>
      </c>
      <c r="O1056">
        <v>0</v>
      </c>
    </row>
    <row r="1057" spans="2:15" x14ac:dyDescent="0.25">
      <c r="B1057" t="s">
        <v>1840</v>
      </c>
      <c r="C1057" t="s">
        <v>1826</v>
      </c>
      <c r="D1057">
        <v>816.00099999999998</v>
      </c>
      <c r="E1057">
        <v>1300</v>
      </c>
      <c r="F1057">
        <v>0.1</v>
      </c>
      <c r="G1057" t="s">
        <v>66</v>
      </c>
      <c r="H1057" t="s">
        <v>66</v>
      </c>
      <c r="L1057">
        <v>8.3056110467415276E-2</v>
      </c>
      <c r="M1057">
        <v>0</v>
      </c>
      <c r="N1057">
        <v>7.0132563066661269E-2</v>
      </c>
      <c r="O1057">
        <v>0</v>
      </c>
    </row>
    <row r="1058" spans="2:15" x14ac:dyDescent="0.25">
      <c r="B1058" t="s">
        <v>1841</v>
      </c>
      <c r="C1058" t="s">
        <v>1826</v>
      </c>
      <c r="D1058">
        <v>-270</v>
      </c>
      <c r="E1058">
        <v>-240.001</v>
      </c>
      <c r="F1058">
        <v>1</v>
      </c>
      <c r="G1058" t="s">
        <v>66</v>
      </c>
      <c r="H1058" t="s">
        <v>66</v>
      </c>
      <c r="L1058">
        <v>0.99031327020757198</v>
      </c>
      <c r="M1058">
        <v>0</v>
      </c>
      <c r="N1058">
        <v>0.98043051839847528</v>
      </c>
      <c r="O1058">
        <v>0</v>
      </c>
    </row>
    <row r="1059" spans="2:15" x14ac:dyDescent="0.25">
      <c r="B1059" t="s">
        <v>1842</v>
      </c>
      <c r="C1059" t="s">
        <v>1826</v>
      </c>
      <c r="D1059">
        <v>-240</v>
      </c>
      <c r="E1059">
        <v>-101.001</v>
      </c>
      <c r="F1059">
        <v>1</v>
      </c>
      <c r="G1059" t="s">
        <v>66</v>
      </c>
      <c r="H1059" t="s">
        <v>66</v>
      </c>
      <c r="L1059">
        <v>0.60328847536101948</v>
      </c>
      <c r="M1059">
        <v>0</v>
      </c>
      <c r="N1059">
        <v>0.58692470791517282</v>
      </c>
      <c r="O1059">
        <v>0</v>
      </c>
    </row>
    <row r="1060" spans="2:15" x14ac:dyDescent="0.25">
      <c r="B1060" t="s">
        <v>1843</v>
      </c>
      <c r="C1060" t="s">
        <v>1826</v>
      </c>
      <c r="D1060">
        <v>-101</v>
      </c>
      <c r="E1060">
        <v>371</v>
      </c>
      <c r="F1060">
        <v>1</v>
      </c>
      <c r="G1060" t="s">
        <v>66</v>
      </c>
      <c r="H1060" t="s">
        <v>66</v>
      </c>
      <c r="L1060">
        <v>0.59025517043635967</v>
      </c>
      <c r="M1060">
        <v>0</v>
      </c>
      <c r="N1060">
        <v>0.5785356498855081</v>
      </c>
      <c r="O1060">
        <v>0</v>
      </c>
    </row>
    <row r="1061" spans="2:15" x14ac:dyDescent="0.25">
      <c r="B1061" t="s">
        <v>1844</v>
      </c>
      <c r="C1061" t="s">
        <v>1826</v>
      </c>
      <c r="D1061">
        <v>371.00099999999998</v>
      </c>
      <c r="E1061">
        <v>816</v>
      </c>
      <c r="F1061">
        <v>1</v>
      </c>
      <c r="G1061" t="s">
        <v>66</v>
      </c>
      <c r="H1061" t="s">
        <v>66</v>
      </c>
      <c r="L1061">
        <v>0.58473630772726992</v>
      </c>
      <c r="M1061">
        <v>0</v>
      </c>
      <c r="N1061">
        <v>0.57848047800173497</v>
      </c>
      <c r="O1061">
        <v>0</v>
      </c>
    </row>
    <row r="1062" spans="2:15" x14ac:dyDescent="0.25">
      <c r="B1062" t="s">
        <v>1845</v>
      </c>
      <c r="C1062" t="s">
        <v>1826</v>
      </c>
      <c r="D1062">
        <v>816.00099999999998</v>
      </c>
      <c r="E1062">
        <v>1300</v>
      </c>
      <c r="F1062">
        <v>1</v>
      </c>
      <c r="G1062" t="s">
        <v>66</v>
      </c>
      <c r="H1062" t="s">
        <v>66</v>
      </c>
      <c r="L1062">
        <v>0.58552330503320227</v>
      </c>
      <c r="M1062">
        <v>0</v>
      </c>
      <c r="N1062">
        <v>0.57872150158975377</v>
      </c>
      <c r="O1062">
        <v>0</v>
      </c>
    </row>
    <row r="1063" spans="2:15" x14ac:dyDescent="0.25">
      <c r="B1063" t="s">
        <v>1846</v>
      </c>
      <c r="C1063" t="s">
        <v>1847</v>
      </c>
      <c r="D1063">
        <v>-58</v>
      </c>
      <c r="E1063">
        <v>31.998999999999999</v>
      </c>
      <c r="F1063">
        <v>0.1</v>
      </c>
      <c r="G1063" t="s">
        <v>69</v>
      </c>
      <c r="H1063" t="s">
        <v>69</v>
      </c>
      <c r="L1063">
        <v>0.26</v>
      </c>
      <c r="M1063">
        <v>0</v>
      </c>
      <c r="N1063">
        <v>0.22208790818126992</v>
      </c>
      <c r="O1063">
        <v>0</v>
      </c>
    </row>
    <row r="1064" spans="2:15" x14ac:dyDescent="0.25">
      <c r="B1064" t="s">
        <v>1848</v>
      </c>
      <c r="C1064" t="s">
        <v>1847</v>
      </c>
      <c r="D1064">
        <v>32</v>
      </c>
      <c r="E1064">
        <v>1100</v>
      </c>
      <c r="F1064">
        <v>0.1</v>
      </c>
      <c r="G1064" t="s">
        <v>69</v>
      </c>
      <c r="H1064" t="s">
        <v>69</v>
      </c>
      <c r="L1064">
        <v>0.19</v>
      </c>
      <c r="M1064">
        <v>0</v>
      </c>
      <c r="N1064">
        <v>0.13900942855751769</v>
      </c>
      <c r="O1064">
        <v>0</v>
      </c>
    </row>
    <row r="1065" spans="2:15" x14ac:dyDescent="0.25">
      <c r="B1065" t="s">
        <v>1849</v>
      </c>
      <c r="C1065" t="s">
        <v>1847</v>
      </c>
      <c r="D1065">
        <v>1100.001</v>
      </c>
      <c r="E1065">
        <v>2200</v>
      </c>
      <c r="F1065">
        <v>0.1</v>
      </c>
      <c r="G1065" t="s">
        <v>69</v>
      </c>
      <c r="H1065" t="s">
        <v>69</v>
      </c>
      <c r="L1065">
        <v>0.16</v>
      </c>
      <c r="M1065">
        <v>0</v>
      </c>
      <c r="N1065">
        <v>0.10378609303404512</v>
      </c>
      <c r="O1065">
        <v>0</v>
      </c>
    </row>
    <row r="1066" spans="2:15" x14ac:dyDescent="0.25">
      <c r="B1066" t="s">
        <v>1850</v>
      </c>
      <c r="C1066" t="s">
        <v>1847</v>
      </c>
      <c r="D1066">
        <v>2200.0010000000002</v>
      </c>
      <c r="E1066">
        <v>3214</v>
      </c>
      <c r="F1066">
        <v>0.1</v>
      </c>
      <c r="G1066" t="s">
        <v>69</v>
      </c>
      <c r="H1066" t="s">
        <v>69</v>
      </c>
      <c r="L1066">
        <v>0.17</v>
      </c>
      <c r="M1066">
        <v>0</v>
      </c>
      <c r="N1066">
        <v>0.1177179549958747</v>
      </c>
      <c r="O1066">
        <v>0</v>
      </c>
    </row>
    <row r="1067" spans="2:15" x14ac:dyDescent="0.25">
      <c r="B1067" t="s">
        <v>1851</v>
      </c>
      <c r="C1067" t="s">
        <v>1847</v>
      </c>
      <c r="D1067">
        <v>-58</v>
      </c>
      <c r="E1067">
        <v>31.998999999999999</v>
      </c>
      <c r="F1067">
        <v>1</v>
      </c>
      <c r="G1067" t="s">
        <v>69</v>
      </c>
      <c r="H1067" t="s">
        <v>69</v>
      </c>
      <c r="L1067">
        <v>0.66463000154998442</v>
      </c>
      <c r="M1067">
        <v>0</v>
      </c>
      <c r="N1067">
        <v>0.61589206762251147</v>
      </c>
      <c r="O1067">
        <v>0</v>
      </c>
    </row>
    <row r="1068" spans="2:15" x14ac:dyDescent="0.25">
      <c r="B1068" t="s">
        <v>1852</v>
      </c>
      <c r="C1068" t="s">
        <v>1847</v>
      </c>
      <c r="D1068">
        <v>32</v>
      </c>
      <c r="E1068">
        <v>1100</v>
      </c>
      <c r="F1068">
        <v>1</v>
      </c>
      <c r="G1068" t="s">
        <v>69</v>
      </c>
      <c r="H1068" t="s">
        <v>69</v>
      </c>
      <c r="L1068">
        <v>0.64166472649498796</v>
      </c>
      <c r="M1068">
        <v>0</v>
      </c>
      <c r="N1068">
        <v>0.59103605746848287</v>
      </c>
      <c r="O1068">
        <v>0</v>
      </c>
    </row>
    <row r="1069" spans="2:15" x14ac:dyDescent="0.25">
      <c r="B1069" t="s">
        <v>1853</v>
      </c>
      <c r="C1069" t="s">
        <v>1847</v>
      </c>
      <c r="D1069">
        <v>1100.001</v>
      </c>
      <c r="E1069">
        <v>2200</v>
      </c>
      <c r="F1069">
        <v>1</v>
      </c>
      <c r="G1069" t="s">
        <v>69</v>
      </c>
      <c r="H1069" t="s">
        <v>69</v>
      </c>
      <c r="L1069">
        <v>0.62727452593346189</v>
      </c>
      <c r="M1069">
        <v>0</v>
      </c>
      <c r="N1069">
        <v>0.58375641590244776</v>
      </c>
      <c r="O1069">
        <v>0</v>
      </c>
    </row>
    <row r="1070" spans="2:15" x14ac:dyDescent="0.25">
      <c r="B1070" t="s">
        <v>1854</v>
      </c>
      <c r="C1070" t="s">
        <v>1847</v>
      </c>
      <c r="D1070">
        <v>2200.0010000000002</v>
      </c>
      <c r="E1070">
        <v>3214</v>
      </c>
      <c r="F1070">
        <v>1</v>
      </c>
      <c r="G1070" t="s">
        <v>69</v>
      </c>
      <c r="H1070" t="s">
        <v>69</v>
      </c>
      <c r="L1070">
        <v>0.62972954091910649</v>
      </c>
      <c r="M1070">
        <v>0</v>
      </c>
      <c r="N1070">
        <v>0.58639365355400197</v>
      </c>
      <c r="O1070">
        <v>0</v>
      </c>
    </row>
    <row r="1071" spans="2:15" x14ac:dyDescent="0.25">
      <c r="B1071" t="s">
        <v>1855</v>
      </c>
      <c r="C1071" t="s">
        <v>1847</v>
      </c>
      <c r="D1071">
        <v>-50</v>
      </c>
      <c r="E1071">
        <v>-1E-3</v>
      </c>
      <c r="F1071">
        <v>0.1</v>
      </c>
      <c r="G1071" t="s">
        <v>66</v>
      </c>
      <c r="H1071" t="s">
        <v>66</v>
      </c>
      <c r="L1071">
        <v>0.15076017913497772</v>
      </c>
      <c r="M1071">
        <v>0</v>
      </c>
      <c r="N1071">
        <v>0.13383962489882242</v>
      </c>
      <c r="O1071">
        <v>0</v>
      </c>
    </row>
    <row r="1072" spans="2:15" x14ac:dyDescent="0.25">
      <c r="B1072" t="s">
        <v>1856</v>
      </c>
      <c r="C1072" t="s">
        <v>1847</v>
      </c>
      <c r="D1072">
        <v>0</v>
      </c>
      <c r="E1072">
        <v>593</v>
      </c>
      <c r="F1072">
        <v>0.1</v>
      </c>
      <c r="G1072" t="s">
        <v>66</v>
      </c>
      <c r="H1072" t="s">
        <v>66</v>
      </c>
      <c r="L1072">
        <v>0.11488820753031059</v>
      </c>
      <c r="M1072">
        <v>0</v>
      </c>
      <c r="N1072">
        <v>9.1562622339984495E-2</v>
      </c>
      <c r="O1072">
        <v>0</v>
      </c>
    </row>
    <row r="1073" spans="2:15" x14ac:dyDescent="0.25">
      <c r="B1073" t="s">
        <v>1857</v>
      </c>
      <c r="C1073" t="s">
        <v>1847</v>
      </c>
      <c r="D1073">
        <v>593.00099999999998</v>
      </c>
      <c r="E1073">
        <v>1204</v>
      </c>
      <c r="F1073">
        <v>0.1</v>
      </c>
      <c r="G1073" t="s">
        <v>66</v>
      </c>
      <c r="H1073" t="s">
        <v>66</v>
      </c>
      <c r="L1073">
        <v>9.8605898527910199E-2</v>
      </c>
      <c r="M1073">
        <v>0</v>
      </c>
      <c r="N1073">
        <v>7.5210557939653103E-2</v>
      </c>
      <c r="O1073">
        <v>0</v>
      </c>
    </row>
    <row r="1074" spans="2:15" x14ac:dyDescent="0.25">
      <c r="B1074" t="s">
        <v>1858</v>
      </c>
      <c r="C1074" t="s">
        <v>1847</v>
      </c>
      <c r="D1074">
        <v>1204.001</v>
      </c>
      <c r="E1074">
        <v>1768</v>
      </c>
      <c r="F1074">
        <v>0.1</v>
      </c>
      <c r="G1074" t="s">
        <v>66</v>
      </c>
      <c r="H1074" t="s">
        <v>66</v>
      </c>
      <c r="L1074">
        <v>0.10339603933597968</v>
      </c>
      <c r="M1074">
        <v>0</v>
      </c>
      <c r="N1074">
        <v>8.1389469536696527E-2</v>
      </c>
      <c r="O1074">
        <v>0</v>
      </c>
    </row>
    <row r="1075" spans="2:15" x14ac:dyDescent="0.25">
      <c r="B1075" t="s">
        <v>1859</v>
      </c>
      <c r="C1075" t="s">
        <v>1847</v>
      </c>
      <c r="D1075">
        <v>-50</v>
      </c>
      <c r="E1075">
        <v>-1E-3</v>
      </c>
      <c r="F1075">
        <v>1</v>
      </c>
      <c r="G1075" t="s">
        <v>66</v>
      </c>
      <c r="H1075" t="s">
        <v>66</v>
      </c>
      <c r="L1075">
        <v>0.60594999040520658</v>
      </c>
      <c r="M1075">
        <v>0</v>
      </c>
      <c r="N1075">
        <v>0.58984154244428866</v>
      </c>
      <c r="O1075">
        <v>0</v>
      </c>
    </row>
    <row r="1076" spans="2:15" x14ac:dyDescent="0.25">
      <c r="B1076" t="s">
        <v>1860</v>
      </c>
      <c r="C1076" t="s">
        <v>1847</v>
      </c>
      <c r="D1076">
        <v>0</v>
      </c>
      <c r="E1076">
        <v>593</v>
      </c>
      <c r="F1076">
        <v>1</v>
      </c>
      <c r="G1076" t="s">
        <v>66</v>
      </c>
      <c r="H1076" t="s">
        <v>66</v>
      </c>
      <c r="L1076">
        <v>0.59803516576267246</v>
      </c>
      <c r="M1076">
        <v>0</v>
      </c>
      <c r="N1076">
        <v>0.58170758445268245</v>
      </c>
      <c r="O1076">
        <v>0</v>
      </c>
    </row>
    <row r="1077" spans="2:15" x14ac:dyDescent="0.25">
      <c r="B1077" t="s">
        <v>1861</v>
      </c>
      <c r="C1077" t="s">
        <v>1847</v>
      </c>
      <c r="D1077">
        <v>593.00099999999998</v>
      </c>
      <c r="E1077">
        <v>1204</v>
      </c>
      <c r="F1077">
        <v>1</v>
      </c>
      <c r="G1077" t="s">
        <v>66</v>
      </c>
      <c r="H1077" t="s">
        <v>66</v>
      </c>
      <c r="L1077">
        <v>0.59323065397971841</v>
      </c>
      <c r="M1077">
        <v>0</v>
      </c>
      <c r="N1077">
        <v>0.57935880767068182</v>
      </c>
      <c r="O1077">
        <v>0</v>
      </c>
    </row>
    <row r="1078" spans="2:15" x14ac:dyDescent="0.25">
      <c r="B1078" t="s">
        <v>1862</v>
      </c>
      <c r="C1078" t="s">
        <v>1847</v>
      </c>
      <c r="D1078">
        <v>1204.001</v>
      </c>
      <c r="E1078">
        <v>1768</v>
      </c>
      <c r="F1078">
        <v>1</v>
      </c>
      <c r="G1078" t="s">
        <v>66</v>
      </c>
      <c r="H1078" t="s">
        <v>66</v>
      </c>
      <c r="L1078">
        <v>0.59404564348800293</v>
      </c>
      <c r="M1078">
        <v>0</v>
      </c>
      <c r="N1078">
        <v>0.58019328309750795</v>
      </c>
      <c r="O1078">
        <v>0</v>
      </c>
    </row>
    <row r="1079" spans="2:15" x14ac:dyDescent="0.25">
      <c r="B1079" t="s">
        <v>1863</v>
      </c>
      <c r="C1079" t="s">
        <v>1864</v>
      </c>
      <c r="D1079">
        <v>-58</v>
      </c>
      <c r="E1079">
        <v>31.998999999999999</v>
      </c>
      <c r="F1079">
        <v>0.1</v>
      </c>
      <c r="G1079" t="s">
        <v>69</v>
      </c>
      <c r="H1079" t="s">
        <v>69</v>
      </c>
      <c r="L1079">
        <v>0.22</v>
      </c>
      <c r="M1079">
        <v>0</v>
      </c>
      <c r="N1079">
        <v>0.17931029664571285</v>
      </c>
      <c r="O1079">
        <v>0</v>
      </c>
    </row>
    <row r="1080" spans="2:15" x14ac:dyDescent="0.25">
      <c r="B1080" t="s">
        <v>1865</v>
      </c>
      <c r="C1080" t="s">
        <v>1864</v>
      </c>
      <c r="D1080">
        <v>32</v>
      </c>
      <c r="E1080">
        <v>1100</v>
      </c>
      <c r="F1080">
        <v>0.1</v>
      </c>
      <c r="G1080" t="s">
        <v>69</v>
      </c>
      <c r="H1080" t="s">
        <v>69</v>
      </c>
      <c r="L1080">
        <v>0.18</v>
      </c>
      <c r="M1080">
        <v>0</v>
      </c>
      <c r="N1080">
        <v>0.12669630907216789</v>
      </c>
      <c r="O1080">
        <v>0</v>
      </c>
    </row>
    <row r="1081" spans="2:15" x14ac:dyDescent="0.25">
      <c r="B1081" t="s">
        <v>1866</v>
      </c>
      <c r="C1081" t="s">
        <v>1864</v>
      </c>
      <c r="D1081">
        <v>1100.001</v>
      </c>
      <c r="E1081">
        <v>2200</v>
      </c>
      <c r="F1081">
        <v>0.1</v>
      </c>
      <c r="G1081" t="s">
        <v>69</v>
      </c>
      <c r="H1081" t="s">
        <v>69</v>
      </c>
      <c r="L1081">
        <v>0.17</v>
      </c>
      <c r="M1081">
        <v>0</v>
      </c>
      <c r="N1081">
        <v>0.10378609303404512</v>
      </c>
      <c r="O1081">
        <v>0</v>
      </c>
    </row>
    <row r="1082" spans="2:15" x14ac:dyDescent="0.25">
      <c r="B1082" t="s">
        <v>1867</v>
      </c>
      <c r="C1082" t="s">
        <v>1864</v>
      </c>
      <c r="D1082">
        <v>2200.0010000000002</v>
      </c>
      <c r="E1082">
        <v>3214</v>
      </c>
      <c r="F1082">
        <v>0.1</v>
      </c>
      <c r="G1082" t="s">
        <v>69</v>
      </c>
      <c r="H1082" t="s">
        <v>69</v>
      </c>
      <c r="L1082">
        <v>0.17</v>
      </c>
      <c r="M1082">
        <v>0</v>
      </c>
      <c r="N1082">
        <v>0.1177179549958747</v>
      </c>
      <c r="O1082">
        <v>0</v>
      </c>
    </row>
    <row r="1083" spans="2:15" x14ac:dyDescent="0.25">
      <c r="B1083" t="s">
        <v>1868</v>
      </c>
      <c r="C1083" t="s">
        <v>1864</v>
      </c>
      <c r="D1083">
        <v>-58</v>
      </c>
      <c r="E1083">
        <v>31.998999999999999</v>
      </c>
      <c r="F1083">
        <v>1</v>
      </c>
      <c r="G1083" t="s">
        <v>69</v>
      </c>
      <c r="H1083" t="s">
        <v>69</v>
      </c>
      <c r="L1083">
        <v>0.65158436328933933</v>
      </c>
      <c r="M1083">
        <v>0</v>
      </c>
      <c r="N1083">
        <v>0.60179081289362801</v>
      </c>
      <c r="O1083">
        <v>0</v>
      </c>
    </row>
    <row r="1084" spans="2:15" x14ac:dyDescent="0.25">
      <c r="B1084" t="s">
        <v>1869</v>
      </c>
      <c r="C1084" t="s">
        <v>1864</v>
      </c>
      <c r="D1084">
        <v>32</v>
      </c>
      <c r="E1084">
        <v>1100</v>
      </c>
      <c r="F1084">
        <v>1</v>
      </c>
      <c r="G1084" t="s">
        <v>69</v>
      </c>
      <c r="H1084" t="s">
        <v>69</v>
      </c>
      <c r="L1084">
        <v>0.63802434580791778</v>
      </c>
      <c r="M1084">
        <v>0</v>
      </c>
      <c r="N1084">
        <v>0.58826180798392003</v>
      </c>
      <c r="O1084">
        <v>0</v>
      </c>
    </row>
    <row r="1085" spans="2:15" x14ac:dyDescent="0.25">
      <c r="B1085" t="s">
        <v>1870</v>
      </c>
      <c r="C1085" t="s">
        <v>1864</v>
      </c>
      <c r="D1085">
        <v>1100.001</v>
      </c>
      <c r="E1085">
        <v>2200</v>
      </c>
      <c r="F1085">
        <v>1</v>
      </c>
      <c r="G1085" t="s">
        <v>69</v>
      </c>
      <c r="H1085" t="s">
        <v>69</v>
      </c>
      <c r="L1085">
        <v>0.62798411313657576</v>
      </c>
      <c r="M1085">
        <v>0</v>
      </c>
      <c r="N1085">
        <v>0.58451883508930136</v>
      </c>
      <c r="O1085">
        <v>0</v>
      </c>
    </row>
    <row r="1086" spans="2:15" x14ac:dyDescent="0.25">
      <c r="B1086" t="s">
        <v>1871</v>
      </c>
      <c r="C1086" t="s">
        <v>1864</v>
      </c>
      <c r="D1086">
        <v>2200.0010000000002</v>
      </c>
      <c r="E1086">
        <v>3214</v>
      </c>
      <c r="F1086">
        <v>1</v>
      </c>
      <c r="G1086" t="s">
        <v>69</v>
      </c>
      <c r="H1086" t="s">
        <v>69</v>
      </c>
      <c r="L1086">
        <v>0.62972954091910649</v>
      </c>
      <c r="M1086">
        <v>0</v>
      </c>
      <c r="N1086">
        <v>0.58773734320897941</v>
      </c>
      <c r="O1086">
        <v>0</v>
      </c>
    </row>
    <row r="1087" spans="2:15" x14ac:dyDescent="0.25">
      <c r="B1087" t="s">
        <v>1872</v>
      </c>
      <c r="C1087" t="s">
        <v>1864</v>
      </c>
      <c r="D1087">
        <v>-50</v>
      </c>
      <c r="E1087">
        <v>-1E-3</v>
      </c>
      <c r="F1087">
        <v>0.1</v>
      </c>
      <c r="G1087" t="s">
        <v>66</v>
      </c>
      <c r="H1087" t="s">
        <v>66</v>
      </c>
      <c r="L1087">
        <v>0.1314298115833096</v>
      </c>
      <c r="M1087">
        <v>0</v>
      </c>
      <c r="N1087">
        <v>0.11161634715878845</v>
      </c>
      <c r="O1087">
        <v>0</v>
      </c>
    </row>
    <row r="1088" spans="2:15" x14ac:dyDescent="0.25">
      <c r="B1088" t="s">
        <v>1873</v>
      </c>
      <c r="C1088" t="s">
        <v>1864</v>
      </c>
      <c r="D1088">
        <v>0</v>
      </c>
      <c r="E1088">
        <v>593</v>
      </c>
      <c r="F1088">
        <v>0.1</v>
      </c>
      <c r="G1088" t="s">
        <v>66</v>
      </c>
      <c r="H1088" t="s">
        <v>66</v>
      </c>
      <c r="L1088">
        <v>0.10978506271772852</v>
      </c>
      <c r="M1088">
        <v>0</v>
      </c>
      <c r="N1088">
        <v>8.5698229898479014E-2</v>
      </c>
      <c r="O1088">
        <v>0</v>
      </c>
    </row>
    <row r="1089" spans="2:15" x14ac:dyDescent="0.25">
      <c r="B1089" t="s">
        <v>1874</v>
      </c>
      <c r="C1089" t="s">
        <v>1864</v>
      </c>
      <c r="D1089">
        <v>593.00099999999998</v>
      </c>
      <c r="E1089">
        <v>1204</v>
      </c>
      <c r="F1089">
        <v>0.1</v>
      </c>
      <c r="G1089" t="s">
        <v>66</v>
      </c>
      <c r="H1089" t="s">
        <v>66</v>
      </c>
      <c r="L1089">
        <v>9.8605898527910199E-2</v>
      </c>
      <c r="M1089">
        <v>0</v>
      </c>
      <c r="N1089">
        <v>7.70604124410183E-2</v>
      </c>
      <c r="O1089">
        <v>0</v>
      </c>
    </row>
    <row r="1090" spans="2:15" x14ac:dyDescent="0.25">
      <c r="B1090" t="s">
        <v>1875</v>
      </c>
      <c r="C1090" t="s">
        <v>1864</v>
      </c>
      <c r="D1090">
        <v>1204.001</v>
      </c>
      <c r="E1090">
        <v>1768</v>
      </c>
      <c r="F1090">
        <v>0.1</v>
      </c>
      <c r="G1090" t="s">
        <v>66</v>
      </c>
      <c r="H1090" t="s">
        <v>66</v>
      </c>
      <c r="L1090">
        <v>0.10577747758193447</v>
      </c>
      <c r="M1090">
        <v>0</v>
      </c>
      <c r="N1090">
        <v>8.4394191534098134E-2</v>
      </c>
      <c r="O1090">
        <v>0</v>
      </c>
    </row>
    <row r="1091" spans="2:15" x14ac:dyDescent="0.25">
      <c r="B1091" t="s">
        <v>1876</v>
      </c>
      <c r="C1091" t="s">
        <v>1864</v>
      </c>
      <c r="D1091">
        <v>-50</v>
      </c>
      <c r="E1091">
        <v>-1E-3</v>
      </c>
      <c r="F1091">
        <v>1</v>
      </c>
      <c r="G1091" t="s">
        <v>66</v>
      </c>
      <c r="H1091" t="s">
        <v>66</v>
      </c>
      <c r="L1091">
        <v>0.60143208646702884</v>
      </c>
      <c r="M1091">
        <v>0</v>
      </c>
      <c r="N1091">
        <v>0.58519928994580239</v>
      </c>
      <c r="O1091">
        <v>0</v>
      </c>
    </row>
    <row r="1092" spans="2:15" x14ac:dyDescent="0.25">
      <c r="B1092" t="s">
        <v>1877</v>
      </c>
      <c r="C1092" t="s">
        <v>1864</v>
      </c>
      <c r="D1092">
        <v>0</v>
      </c>
      <c r="E1092">
        <v>593</v>
      </c>
      <c r="F1092">
        <v>1</v>
      </c>
      <c r="G1092" t="s">
        <v>66</v>
      </c>
      <c r="H1092" t="s">
        <v>66</v>
      </c>
      <c r="L1092">
        <v>0.59680690357983024</v>
      </c>
      <c r="M1092">
        <v>0</v>
      </c>
      <c r="N1092">
        <v>0.58081338363344615</v>
      </c>
      <c r="O1092">
        <v>0</v>
      </c>
    </row>
    <row r="1093" spans="2:15" x14ac:dyDescent="0.25">
      <c r="B1093" t="s">
        <v>1878</v>
      </c>
      <c r="C1093" t="s">
        <v>1864</v>
      </c>
      <c r="D1093">
        <v>593.00099999999998</v>
      </c>
      <c r="E1093">
        <v>1204</v>
      </c>
      <c r="F1093">
        <v>1</v>
      </c>
      <c r="G1093" t="s">
        <v>66</v>
      </c>
      <c r="H1093" t="s">
        <v>66</v>
      </c>
      <c r="L1093">
        <v>0.59346801763969592</v>
      </c>
      <c r="M1093">
        <v>0</v>
      </c>
      <c r="N1093">
        <v>0.57960185227928662</v>
      </c>
      <c r="O1093">
        <v>0</v>
      </c>
    </row>
    <row r="1094" spans="2:15" x14ac:dyDescent="0.25">
      <c r="B1094" t="s">
        <v>1879</v>
      </c>
      <c r="C1094" t="s">
        <v>1864</v>
      </c>
      <c r="D1094">
        <v>1204.001</v>
      </c>
      <c r="E1094">
        <v>1768</v>
      </c>
      <c r="F1094">
        <v>1</v>
      </c>
      <c r="G1094" t="s">
        <v>66</v>
      </c>
      <c r="H1094" t="s">
        <v>66</v>
      </c>
      <c r="L1094">
        <v>0.59446476797225301</v>
      </c>
      <c r="M1094">
        <v>0</v>
      </c>
      <c r="N1094">
        <v>0.58062240704669166</v>
      </c>
      <c r="O1094">
        <v>0</v>
      </c>
    </row>
    <row r="1095" spans="2:15" x14ac:dyDescent="0.25">
      <c r="B1095" t="s">
        <v>1880</v>
      </c>
      <c r="C1095" t="s">
        <v>1881</v>
      </c>
      <c r="D1095">
        <v>-454</v>
      </c>
      <c r="E1095">
        <v>-400.00099999999998</v>
      </c>
      <c r="F1095">
        <v>0.1</v>
      </c>
      <c r="G1095" t="s">
        <v>69</v>
      </c>
      <c r="H1095" t="s">
        <v>69</v>
      </c>
      <c r="L1095">
        <v>0.41</v>
      </c>
      <c r="M1095">
        <v>0</v>
      </c>
      <c r="N1095">
        <v>0.3849456755008554</v>
      </c>
      <c r="O1095">
        <v>0</v>
      </c>
    </row>
    <row r="1096" spans="2:15" x14ac:dyDescent="0.25">
      <c r="B1096" t="s">
        <v>1882</v>
      </c>
      <c r="C1096" t="s">
        <v>1881</v>
      </c>
      <c r="D1096">
        <v>-400</v>
      </c>
      <c r="E1096">
        <v>199.999</v>
      </c>
      <c r="F1096">
        <v>0.1</v>
      </c>
      <c r="G1096" t="s">
        <v>69</v>
      </c>
      <c r="H1096" t="s">
        <v>69</v>
      </c>
      <c r="L1096">
        <v>0.18</v>
      </c>
      <c r="M1096">
        <v>0</v>
      </c>
      <c r="N1096">
        <v>0.12271035083718228</v>
      </c>
      <c r="O1096">
        <v>0</v>
      </c>
    </row>
    <row r="1097" spans="2:15" x14ac:dyDescent="0.25">
      <c r="B1097" t="s">
        <v>1883</v>
      </c>
      <c r="C1097" t="s">
        <v>1881</v>
      </c>
      <c r="D1097">
        <v>200</v>
      </c>
      <c r="E1097">
        <v>752</v>
      </c>
      <c r="F1097">
        <v>0.1</v>
      </c>
      <c r="G1097" t="s">
        <v>69</v>
      </c>
      <c r="H1097" t="s">
        <v>69</v>
      </c>
      <c r="L1097">
        <v>0.11</v>
      </c>
      <c r="M1097">
        <v>0</v>
      </c>
      <c r="N1097">
        <v>8.3058652509657493E-2</v>
      </c>
      <c r="O1097">
        <v>0</v>
      </c>
    </row>
    <row r="1098" spans="2:15" x14ac:dyDescent="0.25">
      <c r="B1098" t="s">
        <v>1884</v>
      </c>
      <c r="C1098" t="s">
        <v>1881</v>
      </c>
      <c r="D1098">
        <v>-454</v>
      </c>
      <c r="E1098">
        <v>-400.00099999999998</v>
      </c>
      <c r="F1098">
        <v>1</v>
      </c>
      <c r="G1098" t="s">
        <v>69</v>
      </c>
      <c r="H1098" t="s">
        <v>69</v>
      </c>
      <c r="L1098">
        <v>0.73948236834072656</v>
      </c>
      <c r="M1098">
        <v>0</v>
      </c>
      <c r="N1098">
        <v>0.69150789806538726</v>
      </c>
      <c r="O1098">
        <v>0</v>
      </c>
    </row>
    <row r="1099" spans="2:15" x14ac:dyDescent="0.25">
      <c r="B1099" t="s">
        <v>1885</v>
      </c>
      <c r="C1099" t="s">
        <v>1881</v>
      </c>
      <c r="D1099">
        <v>-400</v>
      </c>
      <c r="E1099">
        <v>199.999</v>
      </c>
      <c r="F1099">
        <v>1</v>
      </c>
      <c r="G1099" t="s">
        <v>69</v>
      </c>
      <c r="H1099" t="s">
        <v>69</v>
      </c>
      <c r="L1099">
        <v>0.63397182480535275</v>
      </c>
      <c r="M1099">
        <v>0</v>
      </c>
      <c r="N1099">
        <v>0.5874162324983746</v>
      </c>
      <c r="O1099">
        <v>0</v>
      </c>
    </row>
    <row r="1100" spans="2:15" x14ac:dyDescent="0.25">
      <c r="B1100" t="s">
        <v>1886</v>
      </c>
      <c r="C1100" t="s">
        <v>1881</v>
      </c>
      <c r="D1100">
        <v>200</v>
      </c>
      <c r="E1100">
        <v>752</v>
      </c>
      <c r="F1100">
        <v>1</v>
      </c>
      <c r="G1100" t="s">
        <v>69</v>
      </c>
      <c r="H1100" t="s">
        <v>69</v>
      </c>
      <c r="L1100">
        <v>0.59634028855739751</v>
      </c>
      <c r="M1100">
        <v>0</v>
      </c>
      <c r="N1100">
        <v>0.58042978882610785</v>
      </c>
      <c r="O1100">
        <v>0</v>
      </c>
    </row>
    <row r="1101" spans="2:15" x14ac:dyDescent="0.25">
      <c r="B1101" t="s">
        <v>1887</v>
      </c>
      <c r="C1101" t="s">
        <v>1881</v>
      </c>
      <c r="D1101">
        <v>-270</v>
      </c>
      <c r="E1101">
        <v>-240.001</v>
      </c>
      <c r="F1101">
        <v>0.1</v>
      </c>
      <c r="G1101" t="s">
        <v>66</v>
      </c>
      <c r="H1101" t="s">
        <v>66</v>
      </c>
      <c r="L1101">
        <v>0.23330473088353035</v>
      </c>
      <c r="M1101">
        <v>0</v>
      </c>
      <c r="N1101">
        <v>0.22166179731949329</v>
      </c>
      <c r="O1101">
        <v>0</v>
      </c>
    </row>
    <row r="1102" spans="2:15" x14ac:dyDescent="0.25">
      <c r="B1102" t="s">
        <v>1888</v>
      </c>
      <c r="C1102" t="s">
        <v>1881</v>
      </c>
      <c r="D1102">
        <v>-240</v>
      </c>
      <c r="E1102">
        <v>92.998999999999995</v>
      </c>
      <c r="F1102">
        <v>0.1</v>
      </c>
      <c r="G1102" t="s">
        <v>66</v>
      </c>
      <c r="H1102" t="s">
        <v>66</v>
      </c>
      <c r="L1102">
        <v>0.1067924535217786</v>
      </c>
      <c r="M1102">
        <v>0</v>
      </c>
      <c r="N1102">
        <v>8.3768095571335674E-2</v>
      </c>
      <c r="O1102">
        <v>0</v>
      </c>
    </row>
    <row r="1103" spans="2:15" x14ac:dyDescent="0.25">
      <c r="B1103" t="s">
        <v>1889</v>
      </c>
      <c r="C1103" t="s">
        <v>1881</v>
      </c>
      <c r="D1103">
        <v>93</v>
      </c>
      <c r="E1103">
        <v>400</v>
      </c>
      <c r="F1103">
        <v>0.1</v>
      </c>
      <c r="G1103" t="s">
        <v>66</v>
      </c>
      <c r="H1103" t="s">
        <v>66</v>
      </c>
      <c r="L1103">
        <v>7.6683362460088569E-2</v>
      </c>
      <c r="M1103">
        <v>0</v>
      </c>
      <c r="N1103">
        <v>6.6600766904438821E-2</v>
      </c>
      <c r="O1103">
        <v>0</v>
      </c>
    </row>
    <row r="1104" spans="2:15" x14ac:dyDescent="0.25">
      <c r="B1104" t="s">
        <v>1890</v>
      </c>
      <c r="C1104" t="s">
        <v>1881</v>
      </c>
      <c r="D1104">
        <v>-270</v>
      </c>
      <c r="E1104">
        <v>-240.001</v>
      </c>
      <c r="F1104">
        <v>1</v>
      </c>
      <c r="G1104" t="s">
        <v>66</v>
      </c>
      <c r="H1104" t="s">
        <v>66</v>
      </c>
      <c r="L1104">
        <v>0.63271046509270079</v>
      </c>
      <c r="M1104">
        <v>0</v>
      </c>
      <c r="N1104">
        <v>0.61573854223274693</v>
      </c>
      <c r="O1104">
        <v>0</v>
      </c>
    </row>
    <row r="1105" spans="2:15" x14ac:dyDescent="0.25">
      <c r="B1105" t="s">
        <v>1891</v>
      </c>
      <c r="C1105" t="s">
        <v>1881</v>
      </c>
      <c r="D1105">
        <v>-240</v>
      </c>
      <c r="E1105">
        <v>92.998999999999995</v>
      </c>
      <c r="F1105">
        <v>1</v>
      </c>
      <c r="G1105" t="s">
        <v>66</v>
      </c>
      <c r="H1105" t="s">
        <v>66</v>
      </c>
      <c r="L1105">
        <v>0.5954554819714567</v>
      </c>
      <c r="M1105">
        <v>0</v>
      </c>
      <c r="N1105">
        <v>0.58053173370251565</v>
      </c>
      <c r="O1105">
        <v>0</v>
      </c>
    </row>
    <row r="1106" spans="2:15" x14ac:dyDescent="0.25">
      <c r="B1106" t="s">
        <v>1892</v>
      </c>
      <c r="C1106" t="s">
        <v>1881</v>
      </c>
      <c r="D1106">
        <v>93</v>
      </c>
      <c r="E1106">
        <v>400</v>
      </c>
      <c r="F1106">
        <v>1</v>
      </c>
      <c r="G1106" t="s">
        <v>66</v>
      </c>
      <c r="H1106" t="s">
        <v>66</v>
      </c>
      <c r="L1106">
        <v>0.58327897772503612</v>
      </c>
      <c r="M1106">
        <v>0</v>
      </c>
      <c r="N1106">
        <v>0.5783041260031434</v>
      </c>
      <c r="O1106">
        <v>0</v>
      </c>
    </row>
    <row r="1107" spans="2:15" x14ac:dyDescent="0.25">
      <c r="B1107" t="s">
        <v>1893</v>
      </c>
      <c r="C1107" t="s">
        <v>1894</v>
      </c>
      <c r="D1107">
        <v>-320</v>
      </c>
      <c r="E1107">
        <v>32</v>
      </c>
      <c r="F1107">
        <v>0.01</v>
      </c>
      <c r="G1107" t="s">
        <v>69</v>
      </c>
      <c r="H1107" t="s">
        <v>69</v>
      </c>
      <c r="L1107">
        <v>1.2999999999999999E-2</v>
      </c>
      <c r="M1107">
        <v>0</v>
      </c>
      <c r="N1107">
        <v>1.0649564457783983E-2</v>
      </c>
      <c r="O1107">
        <v>0</v>
      </c>
    </row>
    <row r="1108" spans="2:15" x14ac:dyDescent="0.25">
      <c r="B1108" t="s">
        <v>1895</v>
      </c>
      <c r="C1108" t="s">
        <v>1894</v>
      </c>
      <c r="D1108">
        <v>32.000999999999998</v>
      </c>
      <c r="E1108">
        <v>400</v>
      </c>
      <c r="F1108">
        <v>0.01</v>
      </c>
      <c r="G1108" t="s">
        <v>69</v>
      </c>
      <c r="H1108" t="s">
        <v>69</v>
      </c>
      <c r="L1108">
        <v>1.6E-2</v>
      </c>
      <c r="M1108">
        <v>0</v>
      </c>
      <c r="N1108">
        <v>1.438042275688259E-2</v>
      </c>
      <c r="O1108">
        <v>0</v>
      </c>
    </row>
    <row r="1109" spans="2:15" x14ac:dyDescent="0.25">
      <c r="B1109" t="s">
        <v>1896</v>
      </c>
      <c r="C1109" t="s">
        <v>1894</v>
      </c>
      <c r="D1109">
        <v>400.00099999999998</v>
      </c>
      <c r="E1109">
        <v>800</v>
      </c>
      <c r="F1109">
        <v>0.01</v>
      </c>
      <c r="G1109" t="s">
        <v>69</v>
      </c>
      <c r="H1109" t="s">
        <v>69</v>
      </c>
      <c r="L1109">
        <v>2.1000000000000001E-2</v>
      </c>
      <c r="M1109">
        <v>0</v>
      </c>
      <c r="N1109">
        <v>1.8635774297481356E-2</v>
      </c>
      <c r="O1109">
        <v>0</v>
      </c>
    </row>
    <row r="1110" spans="2:15" x14ac:dyDescent="0.25">
      <c r="B1110" t="s">
        <v>1897</v>
      </c>
      <c r="C1110" t="s">
        <v>1894</v>
      </c>
      <c r="D1110">
        <v>800.00099999999998</v>
      </c>
      <c r="E1110">
        <v>1200</v>
      </c>
      <c r="F1110">
        <v>0.01</v>
      </c>
      <c r="G1110" t="s">
        <v>69</v>
      </c>
      <c r="H1110" t="s">
        <v>69</v>
      </c>
      <c r="L1110">
        <v>2.7E-2</v>
      </c>
      <c r="M1110">
        <v>0</v>
      </c>
      <c r="N1110">
        <v>2.5728382878661856E-2</v>
      </c>
      <c r="O1110">
        <v>0</v>
      </c>
    </row>
    <row r="1111" spans="2:15" x14ac:dyDescent="0.25">
      <c r="B1111" t="s">
        <v>1898</v>
      </c>
      <c r="C1111" t="s">
        <v>1894</v>
      </c>
      <c r="D1111">
        <v>1200.001</v>
      </c>
      <c r="E1111">
        <v>1562</v>
      </c>
      <c r="F1111">
        <v>0.01</v>
      </c>
      <c r="G1111" t="s">
        <v>69</v>
      </c>
      <c r="H1111" t="s">
        <v>69</v>
      </c>
      <c r="L1111">
        <v>3.4000000000000002E-2</v>
      </c>
      <c r="M1111">
        <v>0</v>
      </c>
      <c r="N1111">
        <v>3.2361406243587444E-2</v>
      </c>
      <c r="O1111">
        <v>0</v>
      </c>
    </row>
    <row r="1112" spans="2:15" x14ac:dyDescent="0.25">
      <c r="B1112" t="s">
        <v>1899</v>
      </c>
      <c r="C1112" t="s">
        <v>1894</v>
      </c>
      <c r="D1112">
        <v>-320</v>
      </c>
      <c r="E1112">
        <v>32</v>
      </c>
      <c r="F1112">
        <v>0.1</v>
      </c>
      <c r="G1112" t="s">
        <v>69</v>
      </c>
      <c r="H1112" t="s">
        <v>69</v>
      </c>
      <c r="L1112">
        <v>5.9930360784625825E-2</v>
      </c>
      <c r="M1112">
        <v>0</v>
      </c>
      <c r="N1112">
        <v>5.8424423173365575E-2</v>
      </c>
      <c r="O1112">
        <v>0</v>
      </c>
    </row>
    <row r="1113" spans="2:15" x14ac:dyDescent="0.25">
      <c r="B1113" t="s">
        <v>1900</v>
      </c>
      <c r="C1113" t="s">
        <v>1894</v>
      </c>
      <c r="D1113">
        <v>32.000999999999998</v>
      </c>
      <c r="E1113">
        <v>400</v>
      </c>
      <c r="F1113">
        <v>0.1</v>
      </c>
      <c r="G1113" t="s">
        <v>69</v>
      </c>
      <c r="H1113" t="s">
        <v>69</v>
      </c>
      <c r="L1113">
        <v>6.0704460126926318E-2</v>
      </c>
      <c r="M1113">
        <v>0</v>
      </c>
      <c r="N1113">
        <v>5.921821137679411E-2</v>
      </c>
      <c r="O1113">
        <v>0</v>
      </c>
    </row>
    <row r="1114" spans="2:15" x14ac:dyDescent="0.25">
      <c r="B1114" t="s">
        <v>1901</v>
      </c>
      <c r="C1114" t="s">
        <v>1894</v>
      </c>
      <c r="D1114">
        <v>400.00099999999998</v>
      </c>
      <c r="E1114">
        <v>800</v>
      </c>
      <c r="F1114">
        <v>0.1</v>
      </c>
      <c r="G1114" t="s">
        <v>69</v>
      </c>
      <c r="H1114" t="s">
        <v>69</v>
      </c>
      <c r="L1114">
        <v>6.2414675888018113E-2</v>
      </c>
      <c r="M1114">
        <v>0</v>
      </c>
      <c r="N1114">
        <v>6.0392814834768771E-2</v>
      </c>
      <c r="O1114">
        <v>0</v>
      </c>
    </row>
    <row r="1115" spans="2:15" x14ac:dyDescent="0.25">
      <c r="B1115" t="s">
        <v>1902</v>
      </c>
      <c r="C1115" t="s">
        <v>1894</v>
      </c>
      <c r="D1115">
        <v>800.00099999999998</v>
      </c>
      <c r="E1115">
        <v>1200</v>
      </c>
      <c r="F1115">
        <v>0.1</v>
      </c>
      <c r="G1115" t="s">
        <v>69</v>
      </c>
      <c r="H1115" t="s">
        <v>69</v>
      </c>
      <c r="L1115">
        <v>6.4886434391871958E-2</v>
      </c>
      <c r="M1115">
        <v>0</v>
      </c>
      <c r="N1115">
        <v>6.2944020252530916E-2</v>
      </c>
      <c r="O1115">
        <v>0</v>
      </c>
    </row>
    <row r="1116" spans="2:15" x14ac:dyDescent="0.25">
      <c r="B1116" t="s">
        <v>1903</v>
      </c>
      <c r="C1116" t="s">
        <v>1894</v>
      </c>
      <c r="D1116">
        <v>1200.001</v>
      </c>
      <c r="E1116">
        <v>1562</v>
      </c>
      <c r="F1116">
        <v>0.1</v>
      </c>
      <c r="G1116" t="s">
        <v>69</v>
      </c>
      <c r="H1116" t="s">
        <v>69</v>
      </c>
      <c r="L1116">
        <v>6.9137119183425161E-2</v>
      </c>
      <c r="M1116">
        <v>0</v>
      </c>
      <c r="N1116">
        <v>6.5933759289627192E-2</v>
      </c>
      <c r="O1116">
        <v>0</v>
      </c>
    </row>
    <row r="1117" spans="2:15" x14ac:dyDescent="0.25">
      <c r="B1117" t="s">
        <v>1904</v>
      </c>
      <c r="C1117" t="s">
        <v>1894</v>
      </c>
      <c r="D1117">
        <v>-320</v>
      </c>
      <c r="E1117">
        <v>32</v>
      </c>
      <c r="F1117">
        <v>1</v>
      </c>
      <c r="G1117" t="s">
        <v>69</v>
      </c>
      <c r="H1117" t="s">
        <v>69</v>
      </c>
      <c r="L1117">
        <v>0.57803663630057245</v>
      </c>
      <c r="M1117">
        <v>0</v>
      </c>
      <c r="N1117">
        <v>0.57741961624380289</v>
      </c>
      <c r="O1117">
        <v>0</v>
      </c>
    </row>
    <row r="1118" spans="2:15" x14ac:dyDescent="0.25">
      <c r="B1118" t="s">
        <v>1905</v>
      </c>
      <c r="C1118" t="s">
        <v>1894</v>
      </c>
      <c r="D1118">
        <v>32.000999999999998</v>
      </c>
      <c r="E1118">
        <v>400</v>
      </c>
      <c r="F1118">
        <v>1</v>
      </c>
      <c r="G1118" t="s">
        <v>69</v>
      </c>
      <c r="H1118" t="s">
        <v>69</v>
      </c>
      <c r="L1118">
        <v>0.57811740696955871</v>
      </c>
      <c r="M1118">
        <v>0</v>
      </c>
      <c r="N1118">
        <v>0.57750047321077302</v>
      </c>
      <c r="O1118">
        <v>0</v>
      </c>
    </row>
    <row r="1119" spans="2:15" x14ac:dyDescent="0.25">
      <c r="B1119" t="s">
        <v>1906</v>
      </c>
      <c r="C1119" t="s">
        <v>1894</v>
      </c>
      <c r="D1119">
        <v>400.00099999999998</v>
      </c>
      <c r="E1119">
        <v>800</v>
      </c>
      <c r="F1119">
        <v>1</v>
      </c>
      <c r="G1119" t="s">
        <v>69</v>
      </c>
      <c r="H1119" t="s">
        <v>69</v>
      </c>
      <c r="L1119">
        <v>0.57848119313753454</v>
      </c>
      <c r="M1119">
        <v>0</v>
      </c>
      <c r="N1119">
        <v>0.57762210145013215</v>
      </c>
      <c r="O1119">
        <v>0</v>
      </c>
    </row>
    <row r="1120" spans="2:15" x14ac:dyDescent="0.25">
      <c r="B1120" t="s">
        <v>1907</v>
      </c>
      <c r="C1120" t="s">
        <v>1894</v>
      </c>
      <c r="D1120">
        <v>800.00099999999998</v>
      </c>
      <c r="E1120">
        <v>1200</v>
      </c>
      <c r="F1120">
        <v>1</v>
      </c>
      <c r="G1120" t="s">
        <v>69</v>
      </c>
      <c r="H1120" t="s">
        <v>69</v>
      </c>
      <c r="L1120">
        <v>0.57875309797504315</v>
      </c>
      <c r="M1120">
        <v>0</v>
      </c>
      <c r="N1120">
        <v>0.57789441049862311</v>
      </c>
      <c r="O1120">
        <v>0</v>
      </c>
    </row>
    <row r="1121" spans="2:15" x14ac:dyDescent="0.25">
      <c r="B1121" t="s">
        <v>1908</v>
      </c>
      <c r="C1121" t="s">
        <v>1894</v>
      </c>
      <c r="D1121">
        <v>1200.001</v>
      </c>
      <c r="E1121">
        <v>1562</v>
      </c>
      <c r="F1121">
        <v>1</v>
      </c>
      <c r="G1121" t="s">
        <v>69</v>
      </c>
      <c r="H1121" t="s">
        <v>69</v>
      </c>
      <c r="L1121">
        <v>0.5797223328057538</v>
      </c>
      <c r="M1121">
        <v>0</v>
      </c>
      <c r="N1121">
        <v>0.57822768924884826</v>
      </c>
      <c r="O1121">
        <v>0</v>
      </c>
    </row>
    <row r="1122" spans="2:15" x14ac:dyDescent="0.25">
      <c r="B1122" t="s">
        <v>1909</v>
      </c>
      <c r="C1122" t="s">
        <v>1894</v>
      </c>
      <c r="D1122">
        <v>-195.6</v>
      </c>
      <c r="E1122">
        <v>0</v>
      </c>
      <c r="F1122">
        <v>0.01</v>
      </c>
      <c r="G1122" t="s">
        <v>66</v>
      </c>
      <c r="H1122" t="s">
        <v>66</v>
      </c>
      <c r="L1122">
        <v>8.473608629111307E-3</v>
      </c>
      <c r="M1122">
        <v>0</v>
      </c>
      <c r="N1122">
        <v>7.6190123182676619E-3</v>
      </c>
      <c r="O1122">
        <v>0</v>
      </c>
    </row>
    <row r="1123" spans="2:15" x14ac:dyDescent="0.25">
      <c r="B1123" t="s">
        <v>1910</v>
      </c>
      <c r="C1123" t="s">
        <v>1894</v>
      </c>
      <c r="D1123">
        <v>1E-3</v>
      </c>
      <c r="E1123">
        <v>204.44399999999999</v>
      </c>
      <c r="F1123">
        <v>0.01</v>
      </c>
      <c r="G1123" t="s">
        <v>66</v>
      </c>
      <c r="H1123" t="s">
        <v>66</v>
      </c>
      <c r="L1123">
        <v>1.0031154486750597E-2</v>
      </c>
      <c r="M1123">
        <v>0</v>
      </c>
      <c r="N1123">
        <v>9.3204809877828407E-3</v>
      </c>
      <c r="O1123">
        <v>0</v>
      </c>
    </row>
    <row r="1124" spans="2:15" x14ac:dyDescent="0.25">
      <c r="B1124" t="s">
        <v>1911</v>
      </c>
      <c r="C1124" t="s">
        <v>1894</v>
      </c>
      <c r="D1124">
        <v>204.44499999999999</v>
      </c>
      <c r="E1124">
        <v>426.66699999999997</v>
      </c>
      <c r="F1124">
        <v>0.01</v>
      </c>
      <c r="G1124" t="s">
        <v>66</v>
      </c>
      <c r="H1124" t="s">
        <v>66</v>
      </c>
      <c r="L1124">
        <v>1.2222647353316515E-2</v>
      </c>
      <c r="M1124">
        <v>0</v>
      </c>
      <c r="N1124">
        <v>1.1412019199144651E-2</v>
      </c>
      <c r="O1124">
        <v>0</v>
      </c>
    </row>
    <row r="1125" spans="2:15" x14ac:dyDescent="0.25">
      <c r="B1125" t="s">
        <v>1912</v>
      </c>
      <c r="C1125" t="s">
        <v>1894</v>
      </c>
      <c r="D1125">
        <v>426.66800000000001</v>
      </c>
      <c r="E1125">
        <v>648.88900000000001</v>
      </c>
      <c r="F1125">
        <v>0.01</v>
      </c>
      <c r="G1125" t="s">
        <v>66</v>
      </c>
      <c r="H1125" t="s">
        <v>66</v>
      </c>
      <c r="L1125">
        <v>1.5700625851060919E-2</v>
      </c>
      <c r="M1125">
        <v>0</v>
      </c>
      <c r="N1125">
        <v>1.5078153931868227E-2</v>
      </c>
      <c r="O1125">
        <v>0</v>
      </c>
    </row>
    <row r="1126" spans="2:15" x14ac:dyDescent="0.25">
      <c r="B1126" t="s">
        <v>1913</v>
      </c>
      <c r="C1126" t="s">
        <v>1894</v>
      </c>
      <c r="D1126">
        <v>648.89</v>
      </c>
      <c r="E1126">
        <v>850</v>
      </c>
      <c r="F1126">
        <v>0.01</v>
      </c>
      <c r="G1126" t="s">
        <v>66</v>
      </c>
      <c r="H1126" t="s">
        <v>66</v>
      </c>
      <c r="L1126">
        <v>1.9484858314517687E-2</v>
      </c>
      <c r="M1126">
        <v>0</v>
      </c>
      <c r="N1126">
        <v>1.8608434971187218E-2</v>
      </c>
      <c r="O1126">
        <v>0</v>
      </c>
    </row>
    <row r="1127" spans="2:15" x14ac:dyDescent="0.25">
      <c r="B1127" t="s">
        <v>1914</v>
      </c>
      <c r="C1127" t="s">
        <v>1894</v>
      </c>
      <c r="D1127">
        <v>-195.6</v>
      </c>
      <c r="E1127">
        <v>0</v>
      </c>
      <c r="F1127">
        <v>0.1</v>
      </c>
      <c r="G1127" t="s">
        <v>66</v>
      </c>
      <c r="H1127" t="s">
        <v>66</v>
      </c>
      <c r="L1127">
        <v>5.84214012728183E-2</v>
      </c>
      <c r="M1127">
        <v>0</v>
      </c>
      <c r="N1127">
        <v>5.7948678576011679E-2</v>
      </c>
      <c r="O1127">
        <v>0</v>
      </c>
    </row>
    <row r="1128" spans="2:15" x14ac:dyDescent="0.25">
      <c r="B1128" t="s">
        <v>1915</v>
      </c>
      <c r="C1128" t="s">
        <v>1894</v>
      </c>
      <c r="D1128">
        <v>1E-3</v>
      </c>
      <c r="E1128">
        <v>204.44399999999999</v>
      </c>
      <c r="F1128">
        <v>0.1</v>
      </c>
      <c r="G1128" t="s">
        <v>66</v>
      </c>
      <c r="H1128" t="s">
        <v>66</v>
      </c>
      <c r="L1128">
        <v>5.8667556143215671E-2</v>
      </c>
      <c r="M1128">
        <v>0</v>
      </c>
      <c r="N1128">
        <v>5.8196832953723708E-2</v>
      </c>
      <c r="O1128">
        <v>0</v>
      </c>
    </row>
    <row r="1129" spans="2:15" x14ac:dyDescent="0.25">
      <c r="B1129" t="s">
        <v>1916</v>
      </c>
      <c r="C1129" t="s">
        <v>1894</v>
      </c>
      <c r="D1129">
        <v>204.44499999999999</v>
      </c>
      <c r="E1129">
        <v>426.66699999999997</v>
      </c>
      <c r="F1129">
        <v>0.1</v>
      </c>
      <c r="G1129" t="s">
        <v>66</v>
      </c>
      <c r="H1129" t="s">
        <v>66</v>
      </c>
      <c r="L1129">
        <v>5.921883050761137E-2</v>
      </c>
      <c r="M1129">
        <v>0</v>
      </c>
      <c r="N1129">
        <v>5.8568201118026894E-2</v>
      </c>
      <c r="O1129">
        <v>0</v>
      </c>
    </row>
    <row r="1130" spans="2:15" x14ac:dyDescent="0.25">
      <c r="B1130" t="s">
        <v>1917</v>
      </c>
      <c r="C1130" t="s">
        <v>1894</v>
      </c>
      <c r="D1130">
        <v>426.66800000000001</v>
      </c>
      <c r="E1130">
        <v>648.88900000000001</v>
      </c>
      <c r="F1130">
        <v>0.1</v>
      </c>
      <c r="G1130" t="s">
        <v>66</v>
      </c>
      <c r="H1130" t="s">
        <v>66</v>
      </c>
      <c r="L1130">
        <v>6.0033211062549954E-2</v>
      </c>
      <c r="M1130">
        <v>0</v>
      </c>
      <c r="N1130">
        <v>5.9391503819932981E-2</v>
      </c>
      <c r="O1130">
        <v>0</v>
      </c>
    </row>
    <row r="1131" spans="2:15" x14ac:dyDescent="0.25">
      <c r="B1131" t="s">
        <v>1918</v>
      </c>
      <c r="C1131" t="s">
        <v>1894</v>
      </c>
      <c r="D1131">
        <v>648.89</v>
      </c>
      <c r="E1131">
        <v>850</v>
      </c>
      <c r="F1131">
        <v>0.1</v>
      </c>
      <c r="G1131" t="s">
        <v>66</v>
      </c>
      <c r="H1131" t="s">
        <v>66</v>
      </c>
      <c r="L1131">
        <v>6.148021842769108E-2</v>
      </c>
      <c r="M1131">
        <v>0</v>
      </c>
      <c r="N1131">
        <v>6.0384384174030491E-2</v>
      </c>
      <c r="O1131">
        <v>0</v>
      </c>
    </row>
    <row r="1132" spans="2:15" x14ac:dyDescent="0.25">
      <c r="B1132" t="s">
        <v>1919</v>
      </c>
      <c r="C1132" t="s">
        <v>1894</v>
      </c>
      <c r="D1132">
        <v>-195.6</v>
      </c>
      <c r="E1132">
        <v>0</v>
      </c>
      <c r="F1132">
        <v>1</v>
      </c>
      <c r="G1132" t="s">
        <v>66</v>
      </c>
      <c r="H1132" t="s">
        <v>66</v>
      </c>
      <c r="L1132">
        <v>0.57756219791516905</v>
      </c>
      <c r="M1132">
        <v>0</v>
      </c>
      <c r="N1132">
        <v>0.57737167349005436</v>
      </c>
      <c r="O1132">
        <v>0</v>
      </c>
    </row>
    <row r="1133" spans="2:15" x14ac:dyDescent="0.25">
      <c r="B1133" t="s">
        <v>1920</v>
      </c>
      <c r="C1133" t="s">
        <v>1894</v>
      </c>
      <c r="D1133">
        <v>1E-3</v>
      </c>
      <c r="E1133">
        <v>204.44399999999999</v>
      </c>
      <c r="F1133">
        <v>1</v>
      </c>
      <c r="G1133" t="s">
        <v>66</v>
      </c>
      <c r="H1133" t="s">
        <v>66</v>
      </c>
      <c r="L1133">
        <v>0.57758714881629647</v>
      </c>
      <c r="M1133">
        <v>0</v>
      </c>
      <c r="N1133">
        <v>0.57739663262426788</v>
      </c>
      <c r="O1133">
        <v>0</v>
      </c>
    </row>
    <row r="1134" spans="2:15" x14ac:dyDescent="0.25">
      <c r="B1134" t="s">
        <v>1921</v>
      </c>
      <c r="C1134" t="s">
        <v>1894</v>
      </c>
      <c r="D1134">
        <v>204.44499999999999</v>
      </c>
      <c r="E1134">
        <v>426.66699999999997</v>
      </c>
      <c r="F1134">
        <v>1</v>
      </c>
      <c r="G1134" t="s">
        <v>66</v>
      </c>
      <c r="H1134" t="s">
        <v>66</v>
      </c>
      <c r="L1134">
        <v>0.5776995559978837</v>
      </c>
      <c r="M1134">
        <v>0</v>
      </c>
      <c r="N1134">
        <v>0.57743418168844296</v>
      </c>
      <c r="O1134">
        <v>0</v>
      </c>
    </row>
    <row r="1135" spans="2:15" x14ac:dyDescent="0.25">
      <c r="B1135" t="s">
        <v>1922</v>
      </c>
      <c r="C1135" t="s">
        <v>1894</v>
      </c>
      <c r="D1135">
        <v>426.66800000000001</v>
      </c>
      <c r="E1135">
        <v>648.88900000000001</v>
      </c>
      <c r="F1135">
        <v>1</v>
      </c>
      <c r="G1135" t="s">
        <v>66</v>
      </c>
      <c r="H1135" t="s">
        <v>66</v>
      </c>
      <c r="L1135">
        <v>0.57778360442638332</v>
      </c>
      <c r="M1135">
        <v>0</v>
      </c>
      <c r="N1135">
        <v>0.57751826873787571</v>
      </c>
      <c r="O1135">
        <v>0</v>
      </c>
    </row>
    <row r="1136" spans="2:15" x14ac:dyDescent="0.25">
      <c r="B1136" t="s">
        <v>1923</v>
      </c>
      <c r="C1136" t="s">
        <v>1894</v>
      </c>
      <c r="D1136">
        <v>648.89</v>
      </c>
      <c r="E1136">
        <v>850</v>
      </c>
      <c r="F1136">
        <v>1</v>
      </c>
      <c r="G1136" t="s">
        <v>66</v>
      </c>
      <c r="H1136" t="s">
        <v>66</v>
      </c>
      <c r="L1136">
        <v>0.57808342605149632</v>
      </c>
      <c r="M1136">
        <v>0</v>
      </c>
      <c r="N1136">
        <v>0.57762122005002292</v>
      </c>
      <c r="O1136">
        <v>0</v>
      </c>
    </row>
    <row r="1137" spans="2:15" x14ac:dyDescent="0.25">
      <c r="B1137" t="s">
        <v>1924</v>
      </c>
      <c r="C1137" t="s">
        <v>1925</v>
      </c>
      <c r="D1137">
        <v>-320</v>
      </c>
      <c r="E1137">
        <v>32</v>
      </c>
      <c r="F1137">
        <v>0.01</v>
      </c>
      <c r="G1137" t="s">
        <v>69</v>
      </c>
      <c r="H1137" t="s">
        <v>69</v>
      </c>
      <c r="L1137">
        <v>8.9999999999999993E-3</v>
      </c>
      <c r="M1137">
        <v>0</v>
      </c>
      <c r="N1137">
        <v>7.9859518529255599E-3</v>
      </c>
      <c r="O1137">
        <v>0</v>
      </c>
    </row>
    <row r="1138" spans="2:15" x14ac:dyDescent="0.25">
      <c r="B1138" t="s">
        <v>1926</v>
      </c>
      <c r="C1138" t="s">
        <v>1925</v>
      </c>
      <c r="D1138">
        <v>32.000999999999998</v>
      </c>
      <c r="E1138">
        <v>400</v>
      </c>
      <c r="F1138">
        <v>0.01</v>
      </c>
      <c r="G1138" t="s">
        <v>69</v>
      </c>
      <c r="H1138" t="s">
        <v>69</v>
      </c>
      <c r="L1138">
        <v>1.6E-2</v>
      </c>
      <c r="M1138">
        <v>0</v>
      </c>
      <c r="N1138">
        <v>1.4356646637243207E-2</v>
      </c>
      <c r="O1138">
        <v>0</v>
      </c>
    </row>
    <row r="1139" spans="2:15" x14ac:dyDescent="0.25">
      <c r="B1139" t="s">
        <v>1927</v>
      </c>
      <c r="C1139" t="s">
        <v>1925</v>
      </c>
      <c r="D1139">
        <v>400.00099999999998</v>
      </c>
      <c r="E1139">
        <v>800</v>
      </c>
      <c r="F1139">
        <v>0.01</v>
      </c>
      <c r="G1139" t="s">
        <v>69</v>
      </c>
      <c r="H1139" t="s">
        <v>69</v>
      </c>
      <c r="L1139">
        <v>0.02</v>
      </c>
      <c r="M1139">
        <v>0</v>
      </c>
      <c r="N1139">
        <v>1.8611045850963532E-2</v>
      </c>
      <c r="O1139">
        <v>0</v>
      </c>
    </row>
    <row r="1140" spans="2:15" x14ac:dyDescent="0.25">
      <c r="B1140" t="s">
        <v>1928</v>
      </c>
      <c r="C1140" t="s">
        <v>1925</v>
      </c>
      <c r="D1140">
        <v>800.00099999999998</v>
      </c>
      <c r="E1140">
        <v>1200</v>
      </c>
      <c r="F1140">
        <v>0.01</v>
      </c>
      <c r="G1140" t="s">
        <v>69</v>
      </c>
      <c r="H1140" t="s">
        <v>69</v>
      </c>
      <c r="L1140">
        <v>2.7E-2</v>
      </c>
      <c r="M1140">
        <v>0</v>
      </c>
      <c r="N1140">
        <v>2.5698829087913638E-2</v>
      </c>
      <c r="O1140">
        <v>0</v>
      </c>
    </row>
    <row r="1141" spans="2:15" x14ac:dyDescent="0.25">
      <c r="B1141" t="s">
        <v>1929</v>
      </c>
      <c r="C1141" t="s">
        <v>1925</v>
      </c>
      <c r="D1141">
        <v>1200.001</v>
      </c>
      <c r="E1141">
        <v>1562</v>
      </c>
      <c r="F1141">
        <v>0.01</v>
      </c>
      <c r="G1141" t="s">
        <v>69</v>
      </c>
      <c r="H1141" t="s">
        <v>69</v>
      </c>
      <c r="L1141">
        <v>3.3000000000000002E-2</v>
      </c>
      <c r="M1141">
        <v>0</v>
      </c>
      <c r="N1141">
        <v>3.2328096622752177E-2</v>
      </c>
      <c r="O1141">
        <v>0</v>
      </c>
    </row>
    <row r="1142" spans="2:15" x14ac:dyDescent="0.25">
      <c r="B1142" t="s">
        <v>1930</v>
      </c>
      <c r="C1142" t="s">
        <v>1925</v>
      </c>
      <c r="D1142">
        <v>-320</v>
      </c>
      <c r="E1142">
        <v>32</v>
      </c>
      <c r="F1142">
        <v>0.1</v>
      </c>
      <c r="G1142" t="s">
        <v>69</v>
      </c>
      <c r="H1142" t="s">
        <v>69</v>
      </c>
      <c r="L1142">
        <v>5.8577997372764416E-2</v>
      </c>
      <c r="M1142">
        <v>0</v>
      </c>
      <c r="N1142">
        <v>5.7998063993526937E-2</v>
      </c>
      <c r="O1142">
        <v>0</v>
      </c>
    </row>
    <row r="1143" spans="2:15" x14ac:dyDescent="0.25">
      <c r="B1143" t="s">
        <v>1931</v>
      </c>
      <c r="C1143" t="s">
        <v>1925</v>
      </c>
      <c r="D1143">
        <v>32.000999999999998</v>
      </c>
      <c r="E1143">
        <v>400</v>
      </c>
      <c r="F1143">
        <v>0.1</v>
      </c>
      <c r="G1143" t="s">
        <v>69</v>
      </c>
      <c r="H1143" t="s">
        <v>69</v>
      </c>
      <c r="L1143">
        <v>5.9955117878372356E-2</v>
      </c>
      <c r="M1143">
        <v>0</v>
      </c>
      <c r="N1143">
        <v>5.9212442127197111E-2</v>
      </c>
      <c r="O1143">
        <v>0</v>
      </c>
    </row>
    <row r="1144" spans="2:15" x14ac:dyDescent="0.25">
      <c r="B1144" t="s">
        <v>1932</v>
      </c>
      <c r="C1144" t="s">
        <v>1925</v>
      </c>
      <c r="D1144">
        <v>400.00099999999998</v>
      </c>
      <c r="E1144">
        <v>800</v>
      </c>
      <c r="F1144">
        <v>0.1</v>
      </c>
      <c r="G1144" t="s">
        <v>69</v>
      </c>
      <c r="H1144" t="s">
        <v>69</v>
      </c>
      <c r="L1144">
        <v>6.11136145618104E-2</v>
      </c>
      <c r="M1144">
        <v>0</v>
      </c>
      <c r="N1144">
        <v>6.0385188810391802E-2</v>
      </c>
      <c r="O1144">
        <v>0</v>
      </c>
    </row>
    <row r="1145" spans="2:15" x14ac:dyDescent="0.25">
      <c r="B1145" t="s">
        <v>1933</v>
      </c>
      <c r="C1145" t="s">
        <v>1925</v>
      </c>
      <c r="D1145">
        <v>800.00099999999998</v>
      </c>
      <c r="E1145">
        <v>1200</v>
      </c>
      <c r="F1145">
        <v>0.1</v>
      </c>
      <c r="G1145" t="s">
        <v>69</v>
      </c>
      <c r="H1145" t="s">
        <v>69</v>
      </c>
      <c r="L1145">
        <v>6.4874721571884064E-2</v>
      </c>
      <c r="M1145">
        <v>0</v>
      </c>
      <c r="N1145">
        <v>6.2931945913739198E-2</v>
      </c>
      <c r="O1145">
        <v>0</v>
      </c>
    </row>
    <row r="1146" spans="2:15" x14ac:dyDescent="0.25">
      <c r="B1146" t="s">
        <v>1934</v>
      </c>
      <c r="C1146" t="s">
        <v>1925</v>
      </c>
      <c r="D1146">
        <v>1200.001</v>
      </c>
      <c r="E1146">
        <v>1562</v>
      </c>
      <c r="F1146">
        <v>0.1</v>
      </c>
      <c r="G1146" t="s">
        <v>69</v>
      </c>
      <c r="H1146" t="s">
        <v>69</v>
      </c>
      <c r="L1146">
        <v>6.7054442151153429E-2</v>
      </c>
      <c r="M1146">
        <v>0</v>
      </c>
      <c r="N1146">
        <v>6.5917416751948052E-2</v>
      </c>
      <c r="O1146">
        <v>0</v>
      </c>
    </row>
    <row r="1147" spans="2:15" x14ac:dyDescent="0.25">
      <c r="B1147" t="s">
        <v>1935</v>
      </c>
      <c r="C1147" t="s">
        <v>1925</v>
      </c>
      <c r="D1147">
        <v>-320</v>
      </c>
      <c r="E1147">
        <v>32</v>
      </c>
      <c r="F1147">
        <v>1</v>
      </c>
      <c r="G1147" t="s">
        <v>69</v>
      </c>
      <c r="H1147" t="s">
        <v>69</v>
      </c>
      <c r="L1147">
        <v>0.57761076931080746</v>
      </c>
      <c r="M1147">
        <v>0</v>
      </c>
      <c r="N1147">
        <v>0.57737663221418767</v>
      </c>
      <c r="O1147">
        <v>0</v>
      </c>
    </row>
    <row r="1148" spans="2:15" x14ac:dyDescent="0.25">
      <c r="B1148" t="s">
        <v>1936</v>
      </c>
      <c r="C1148" t="s">
        <v>1925</v>
      </c>
      <c r="D1148">
        <v>32.000999999999998</v>
      </c>
      <c r="E1148">
        <v>400</v>
      </c>
      <c r="F1148">
        <v>1</v>
      </c>
      <c r="G1148" t="s">
        <v>69</v>
      </c>
      <c r="H1148" t="s">
        <v>69</v>
      </c>
      <c r="L1148">
        <v>0.57780630381749754</v>
      </c>
      <c r="M1148">
        <v>0</v>
      </c>
      <c r="N1148">
        <v>0.57749988164731836</v>
      </c>
      <c r="O1148">
        <v>0</v>
      </c>
    </row>
    <row r="1149" spans="2:15" x14ac:dyDescent="0.25">
      <c r="B1149" t="s">
        <v>1937</v>
      </c>
      <c r="C1149" t="s">
        <v>1925</v>
      </c>
      <c r="D1149">
        <v>400.00099999999998</v>
      </c>
      <c r="E1149">
        <v>800</v>
      </c>
      <c r="F1149">
        <v>1</v>
      </c>
      <c r="G1149" t="s">
        <v>69</v>
      </c>
      <c r="H1149" t="s">
        <v>69</v>
      </c>
      <c r="L1149">
        <v>0.57792766195799816</v>
      </c>
      <c r="M1149">
        <v>0</v>
      </c>
      <c r="N1149">
        <v>0.57762130416706992</v>
      </c>
      <c r="O1149">
        <v>0</v>
      </c>
    </row>
    <row r="1150" spans="2:15" x14ac:dyDescent="0.25">
      <c r="B1150" t="s">
        <v>1938</v>
      </c>
      <c r="C1150" t="s">
        <v>1925</v>
      </c>
      <c r="D1150">
        <v>800.00099999999998</v>
      </c>
      <c r="E1150">
        <v>1200</v>
      </c>
      <c r="F1150">
        <v>1</v>
      </c>
      <c r="G1150" t="s">
        <v>69</v>
      </c>
      <c r="H1150" t="s">
        <v>69</v>
      </c>
      <c r="L1150">
        <v>0.57875178491875823</v>
      </c>
      <c r="M1150">
        <v>0</v>
      </c>
      <c r="N1150">
        <v>0.57789309549127676</v>
      </c>
      <c r="O1150">
        <v>0</v>
      </c>
    </row>
    <row r="1151" spans="2:15" x14ac:dyDescent="0.25">
      <c r="B1151" t="s">
        <v>1939</v>
      </c>
      <c r="C1151" t="s">
        <v>1925</v>
      </c>
      <c r="D1151">
        <v>1200.001</v>
      </c>
      <c r="E1151">
        <v>1562</v>
      </c>
      <c r="F1151">
        <v>1</v>
      </c>
      <c r="G1151" t="s">
        <v>69</v>
      </c>
      <c r="H1151" t="s">
        <v>69</v>
      </c>
      <c r="L1151">
        <v>0.57874854242154217</v>
      </c>
      <c r="M1151">
        <v>0</v>
      </c>
      <c r="N1151">
        <v>0.57822582598086203</v>
      </c>
      <c r="O1151">
        <v>0</v>
      </c>
    </row>
    <row r="1152" spans="2:15" x14ac:dyDescent="0.25">
      <c r="B1152" t="s">
        <v>1940</v>
      </c>
      <c r="C1152" t="s">
        <v>1925</v>
      </c>
      <c r="D1152">
        <v>-195.6</v>
      </c>
      <c r="E1152">
        <v>0</v>
      </c>
      <c r="F1152">
        <v>0.01</v>
      </c>
      <c r="G1152" t="s">
        <v>66</v>
      </c>
      <c r="H1152" t="s">
        <v>66</v>
      </c>
      <c r="L1152">
        <v>6.9242747306058807E-3</v>
      </c>
      <c r="M1152">
        <v>0</v>
      </c>
      <c r="N1152">
        <v>6.5367454634775082E-3</v>
      </c>
      <c r="O1152">
        <v>0</v>
      </c>
    </row>
    <row r="1153" spans="2:15" x14ac:dyDescent="0.25">
      <c r="B1153" t="s">
        <v>1941</v>
      </c>
      <c r="C1153" t="s">
        <v>1925</v>
      </c>
      <c r="D1153">
        <v>1E-3</v>
      </c>
      <c r="E1153">
        <v>204.44399999999999</v>
      </c>
      <c r="F1153">
        <v>0.01</v>
      </c>
      <c r="G1153" t="s">
        <v>66</v>
      </c>
      <c r="H1153" t="s">
        <v>66</v>
      </c>
      <c r="L1153">
        <v>9.6689921152309059E-3</v>
      </c>
      <c r="M1153">
        <v>0</v>
      </c>
      <c r="N1153">
        <v>9.3091613135738455E-3</v>
      </c>
      <c r="O1153">
        <v>0</v>
      </c>
    </row>
    <row r="1154" spans="2:15" x14ac:dyDescent="0.25">
      <c r="B1154" t="s">
        <v>1942</v>
      </c>
      <c r="C1154" t="s">
        <v>1925</v>
      </c>
      <c r="D1154">
        <v>204.44499999999999</v>
      </c>
      <c r="E1154">
        <v>426.66699999999997</v>
      </c>
      <c r="F1154">
        <v>0.01</v>
      </c>
      <c r="G1154" t="s">
        <v>66</v>
      </c>
      <c r="H1154" t="s">
        <v>66</v>
      </c>
      <c r="L1154">
        <v>1.1695248172685083E-2</v>
      </c>
      <c r="M1154">
        <v>0</v>
      </c>
      <c r="N1154">
        <v>1.1399557257123466E-2</v>
      </c>
      <c r="O1154">
        <v>0</v>
      </c>
    </row>
    <row r="1155" spans="2:15" x14ac:dyDescent="0.25">
      <c r="B1155" t="s">
        <v>1943</v>
      </c>
      <c r="C1155" t="s">
        <v>1925</v>
      </c>
      <c r="D1155">
        <v>426.66800000000001</v>
      </c>
      <c r="E1155">
        <v>648.88900000000001</v>
      </c>
      <c r="F1155">
        <v>0.01</v>
      </c>
      <c r="G1155" t="s">
        <v>66</v>
      </c>
      <c r="H1155" t="s">
        <v>66</v>
      </c>
      <c r="L1155">
        <v>1.5685679989268415E-2</v>
      </c>
      <c r="M1155">
        <v>0</v>
      </c>
      <c r="N1155">
        <v>1.5062590434710973E-2</v>
      </c>
      <c r="O1155">
        <v>0</v>
      </c>
    </row>
    <row r="1156" spans="2:15" x14ac:dyDescent="0.25">
      <c r="B1156" t="s">
        <v>1944</v>
      </c>
      <c r="C1156" t="s">
        <v>1925</v>
      </c>
      <c r="D1156">
        <v>648.89</v>
      </c>
      <c r="E1156">
        <v>850</v>
      </c>
      <c r="F1156">
        <v>0.01</v>
      </c>
      <c r="G1156" t="s">
        <v>66</v>
      </c>
      <c r="H1156" t="s">
        <v>66</v>
      </c>
      <c r="L1156">
        <v>1.8901716176857652E-2</v>
      </c>
      <c r="M1156">
        <v>0</v>
      </c>
      <c r="N1156">
        <v>1.859055662569823E-2</v>
      </c>
      <c r="O1156">
        <v>0</v>
      </c>
    </row>
    <row r="1157" spans="2:15" x14ac:dyDescent="0.25">
      <c r="B1157" t="s">
        <v>1945</v>
      </c>
      <c r="C1157" t="s">
        <v>1925</v>
      </c>
      <c r="D1157">
        <v>-195.6</v>
      </c>
      <c r="E1157">
        <v>0</v>
      </c>
      <c r="F1157">
        <v>0.1</v>
      </c>
      <c r="G1157" t="s">
        <v>66</v>
      </c>
      <c r="H1157" t="s">
        <v>66</v>
      </c>
      <c r="L1157">
        <v>5.7996510226191608E-2</v>
      </c>
      <c r="M1157">
        <v>0</v>
      </c>
      <c r="N1157">
        <v>5.7816338877987546E-2</v>
      </c>
      <c r="O1157">
        <v>0</v>
      </c>
    </row>
    <row r="1158" spans="2:15" x14ac:dyDescent="0.25">
      <c r="B1158" t="s">
        <v>1946</v>
      </c>
      <c r="C1158" t="s">
        <v>1925</v>
      </c>
      <c r="D1158">
        <v>1E-3</v>
      </c>
      <c r="E1158">
        <v>204.44399999999999</v>
      </c>
      <c r="F1158">
        <v>0.1</v>
      </c>
      <c r="G1158" t="s">
        <v>66</v>
      </c>
      <c r="H1158" t="s">
        <v>66</v>
      </c>
      <c r="L1158">
        <v>5.8429240804679046E-2</v>
      </c>
      <c r="M1158">
        <v>0</v>
      </c>
      <c r="N1158">
        <v>5.8195021130352215E-2</v>
      </c>
      <c r="O1158">
        <v>0</v>
      </c>
    </row>
    <row r="1159" spans="2:15" x14ac:dyDescent="0.25">
      <c r="B1159" t="s">
        <v>1947</v>
      </c>
      <c r="C1159" t="s">
        <v>1925</v>
      </c>
      <c r="D1159">
        <v>204.44499999999999</v>
      </c>
      <c r="E1159">
        <v>426.66699999999997</v>
      </c>
      <c r="F1159">
        <v>0.1</v>
      </c>
      <c r="G1159" t="s">
        <v>66</v>
      </c>
      <c r="H1159" t="s">
        <v>66</v>
      </c>
      <c r="L1159">
        <v>5.8798517007722796E-2</v>
      </c>
      <c r="M1159">
        <v>0</v>
      </c>
      <c r="N1159">
        <v>5.8565774183036608E-2</v>
      </c>
      <c r="O1159">
        <v>0</v>
      </c>
    </row>
    <row r="1160" spans="2:15" x14ac:dyDescent="0.25">
      <c r="B1160" t="s">
        <v>1948</v>
      </c>
      <c r="C1160" t="s">
        <v>1925</v>
      </c>
      <c r="D1160">
        <v>426.66800000000001</v>
      </c>
      <c r="E1160">
        <v>648.88900000000001</v>
      </c>
      <c r="F1160">
        <v>0.1</v>
      </c>
      <c r="G1160" t="s">
        <v>66</v>
      </c>
      <c r="H1160" t="s">
        <v>66</v>
      </c>
      <c r="L1160">
        <v>6.0029303969739677E-2</v>
      </c>
      <c r="M1160">
        <v>0</v>
      </c>
      <c r="N1160">
        <v>5.9387554509373823E-2</v>
      </c>
      <c r="O1160">
        <v>0</v>
      </c>
    </row>
    <row r="1161" spans="2:15" x14ac:dyDescent="0.25">
      <c r="B1161" t="s">
        <v>1949</v>
      </c>
      <c r="C1161" t="s">
        <v>1925</v>
      </c>
      <c r="D1161">
        <v>648.89</v>
      </c>
      <c r="E1161">
        <v>850</v>
      </c>
      <c r="F1161">
        <v>0.1</v>
      </c>
      <c r="G1161" t="s">
        <v>66</v>
      </c>
      <c r="H1161" t="s">
        <v>66</v>
      </c>
      <c r="L1161">
        <v>6.0764077469850991E-2</v>
      </c>
      <c r="M1161">
        <v>0</v>
      </c>
      <c r="N1161">
        <v>6.0378877065189719E-2</v>
      </c>
      <c r="O1161">
        <v>0</v>
      </c>
    </row>
    <row r="1162" spans="2:15" x14ac:dyDescent="0.25">
      <c r="B1162" t="s">
        <v>1950</v>
      </c>
      <c r="C1162" t="s">
        <v>1925</v>
      </c>
      <c r="D1162">
        <v>-195.6</v>
      </c>
      <c r="E1162">
        <v>0</v>
      </c>
      <c r="F1162">
        <v>1</v>
      </c>
      <c r="G1162" t="s">
        <v>66</v>
      </c>
      <c r="H1162" t="s">
        <v>66</v>
      </c>
      <c r="L1162">
        <v>0.57743068300004996</v>
      </c>
      <c r="M1162">
        <v>0</v>
      </c>
      <c r="N1162">
        <v>0.57735840605403366</v>
      </c>
      <c r="O1162">
        <v>0</v>
      </c>
    </row>
    <row r="1163" spans="2:15" x14ac:dyDescent="0.25">
      <c r="B1163" t="s">
        <v>1951</v>
      </c>
      <c r="C1163" t="s">
        <v>1925</v>
      </c>
      <c r="D1163">
        <v>1E-3</v>
      </c>
      <c r="E1163">
        <v>204.44399999999999</v>
      </c>
      <c r="F1163">
        <v>1</v>
      </c>
      <c r="G1163" t="s">
        <v>66</v>
      </c>
      <c r="H1163" t="s">
        <v>66</v>
      </c>
      <c r="L1163">
        <v>0.5774910590398421</v>
      </c>
      <c r="M1163">
        <v>0</v>
      </c>
      <c r="N1163">
        <v>0.57739645001018336</v>
      </c>
      <c r="O1163">
        <v>0</v>
      </c>
    </row>
    <row r="1164" spans="2:15" x14ac:dyDescent="0.25">
      <c r="B1164" t="s">
        <v>1952</v>
      </c>
      <c r="C1164" t="s">
        <v>1925</v>
      </c>
      <c r="D1164">
        <v>204.44499999999999</v>
      </c>
      <c r="E1164">
        <v>426.66699999999997</v>
      </c>
      <c r="F1164">
        <v>1</v>
      </c>
      <c r="G1164" t="s">
        <v>66</v>
      </c>
      <c r="H1164" t="s">
        <v>66</v>
      </c>
      <c r="L1164">
        <v>0.57752853842234897</v>
      </c>
      <c r="M1164">
        <v>0</v>
      </c>
      <c r="N1164">
        <v>0.57743393553345868</v>
      </c>
      <c r="O1164">
        <v>0</v>
      </c>
    </row>
    <row r="1165" spans="2:15" x14ac:dyDescent="0.25">
      <c r="B1165" t="s">
        <v>1953</v>
      </c>
      <c r="C1165" t="s">
        <v>1925</v>
      </c>
      <c r="D1165">
        <v>426.66800000000001</v>
      </c>
      <c r="E1165">
        <v>648.88900000000001</v>
      </c>
      <c r="F1165">
        <v>1</v>
      </c>
      <c r="G1165" t="s">
        <v>66</v>
      </c>
      <c r="H1165" t="s">
        <v>66</v>
      </c>
      <c r="L1165">
        <v>0.57778319848240156</v>
      </c>
      <c r="M1165">
        <v>0</v>
      </c>
      <c r="N1165">
        <v>0.57751786260738636</v>
      </c>
      <c r="O1165">
        <v>0</v>
      </c>
    </row>
    <row r="1166" spans="2:15" x14ac:dyDescent="0.25">
      <c r="B1166" t="s">
        <v>1954</v>
      </c>
      <c r="C1166" t="s">
        <v>1925</v>
      </c>
      <c r="D1166">
        <v>648.89</v>
      </c>
      <c r="E1166">
        <v>850</v>
      </c>
      <c r="F1166">
        <v>1</v>
      </c>
      <c r="G1166" t="s">
        <v>66</v>
      </c>
      <c r="H1166" t="s">
        <v>66</v>
      </c>
      <c r="L1166">
        <v>0.57778219603591841</v>
      </c>
      <c r="M1166">
        <v>0</v>
      </c>
      <c r="N1166">
        <v>0.57762064436414784</v>
      </c>
      <c r="O1166">
        <v>0</v>
      </c>
    </row>
  </sheetData>
  <pageMargins left="0.7" right="0.7" top="0.75" bottom="0.75" header="0.3" footer="0.3"/>
  <pageSetup orientation="portrait" r:id="rId1"/>
  <customProperties>
    <customPr name="%locator_row%" r:id="rId2"/>
    <customPr name="%startcell%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3"/>
  <sheetViews>
    <sheetView topLeftCell="A40" workbookViewId="0">
      <selection activeCell="J69" sqref="J69"/>
    </sheetView>
  </sheetViews>
  <sheetFormatPr defaultRowHeight="15" x14ac:dyDescent="0.25"/>
  <cols>
    <col min="1" max="1" width="20" customWidth="1"/>
    <col min="2" max="2" width="35.28515625" customWidth="1"/>
    <col min="3" max="3" width="13.5703125" customWidth="1"/>
    <col min="4" max="4" width="12.85546875" customWidth="1"/>
    <col min="5" max="5" width="12.5703125" customWidth="1"/>
    <col min="6" max="6" width="14" customWidth="1"/>
    <col min="7" max="7" width="12.140625" customWidth="1"/>
    <col min="8" max="8" width="14" customWidth="1"/>
    <col min="9" max="9" width="11.42578125" customWidth="1"/>
  </cols>
  <sheetData>
    <row r="1" spans="1:15" x14ac:dyDescent="0.25">
      <c r="A1" s="161" t="s">
        <v>136</v>
      </c>
      <c r="B1" s="120">
        <v>43700</v>
      </c>
      <c r="C1" s="159" t="s">
        <v>119</v>
      </c>
    </row>
    <row r="2" spans="1:15" x14ac:dyDescent="0.2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5" x14ac:dyDescent="0.25">
      <c r="B3" s="162" t="s">
        <v>1961</v>
      </c>
      <c r="C3" s="67" t="s">
        <v>0</v>
      </c>
      <c r="D3" s="67" t="s">
        <v>1</v>
      </c>
      <c r="E3" s="67" t="s">
        <v>2</v>
      </c>
      <c r="F3" s="67" t="s">
        <v>3</v>
      </c>
      <c r="G3" s="67" t="s">
        <v>4</v>
      </c>
      <c r="H3" s="67" t="s">
        <v>5</v>
      </c>
      <c r="I3" s="67" t="s">
        <v>6</v>
      </c>
      <c r="J3" s="67" t="s">
        <v>7</v>
      </c>
      <c r="K3" s="67" t="s">
        <v>8</v>
      </c>
      <c r="L3" s="67" t="s">
        <v>9</v>
      </c>
      <c r="M3" s="67" t="s">
        <v>10</v>
      </c>
      <c r="N3" s="67" t="s">
        <v>11</v>
      </c>
      <c r="O3" s="67" t="s">
        <v>12</v>
      </c>
    </row>
    <row r="4" spans="1:15" x14ac:dyDescent="0.25">
      <c r="B4" t="s">
        <v>1962</v>
      </c>
      <c r="C4" t="s">
        <v>792</v>
      </c>
      <c r="D4">
        <v>0</v>
      </c>
      <c r="E4">
        <v>1E-3</v>
      </c>
      <c r="F4">
        <v>1E-8</v>
      </c>
      <c r="G4" t="s">
        <v>16</v>
      </c>
      <c r="H4" t="s">
        <v>15</v>
      </c>
      <c r="L4">
        <v>0.62</v>
      </c>
      <c r="M4">
        <v>4.5</v>
      </c>
      <c r="N4">
        <v>2.7845000000000002E-2</v>
      </c>
      <c r="O4">
        <v>71.95</v>
      </c>
    </row>
    <row r="5" spans="1:15" x14ac:dyDescent="0.25">
      <c r="B5" t="s">
        <v>791</v>
      </c>
      <c r="C5" t="s">
        <v>792</v>
      </c>
      <c r="D5">
        <v>0</v>
      </c>
      <c r="E5">
        <v>1E-3</v>
      </c>
      <c r="F5">
        <v>1.0000000000000001E-7</v>
      </c>
      <c r="G5" t="s">
        <v>16</v>
      </c>
      <c r="H5" t="s">
        <v>15</v>
      </c>
      <c r="L5">
        <v>0.62</v>
      </c>
      <c r="M5">
        <v>4.5</v>
      </c>
      <c r="N5">
        <v>6.2206999999999998E-2</v>
      </c>
      <c r="O5">
        <v>53.073</v>
      </c>
    </row>
    <row r="6" spans="1:15" x14ac:dyDescent="0.25">
      <c r="B6" t="s">
        <v>793</v>
      </c>
      <c r="C6" t="s">
        <v>792</v>
      </c>
      <c r="D6">
        <v>0</v>
      </c>
      <c r="E6">
        <v>1E-3</v>
      </c>
      <c r="F6">
        <v>9.9999999999999995E-7</v>
      </c>
      <c r="G6" t="s">
        <v>16</v>
      </c>
      <c r="H6" t="s">
        <v>15</v>
      </c>
      <c r="L6">
        <v>0.62</v>
      </c>
      <c r="M6">
        <v>4.5</v>
      </c>
      <c r="N6">
        <v>0.58019999999999994</v>
      </c>
      <c r="O6">
        <v>8.2952000000000012</v>
      </c>
    </row>
    <row r="7" spans="1:15" x14ac:dyDescent="0.25">
      <c r="B7" t="s">
        <v>794</v>
      </c>
      <c r="C7" t="s">
        <v>792</v>
      </c>
      <c r="D7">
        <v>0</v>
      </c>
      <c r="E7">
        <v>1E-3</v>
      </c>
      <c r="F7">
        <v>1.0000000000000001E-5</v>
      </c>
      <c r="G7" t="s">
        <v>16</v>
      </c>
      <c r="H7" t="s">
        <v>15</v>
      </c>
      <c r="L7">
        <v>5.8</v>
      </c>
      <c r="M7">
        <v>0.89276</v>
      </c>
      <c r="N7">
        <v>5.8</v>
      </c>
      <c r="O7">
        <v>0.83626</v>
      </c>
    </row>
    <row r="8" spans="1:15" x14ac:dyDescent="0.25">
      <c r="B8" t="s">
        <v>795</v>
      </c>
      <c r="C8" t="s">
        <v>792</v>
      </c>
      <c r="D8">
        <v>0</v>
      </c>
      <c r="E8">
        <v>1E-3</v>
      </c>
      <c r="F8">
        <v>1E-4</v>
      </c>
      <c r="G8" t="s">
        <v>16</v>
      </c>
      <c r="H8" t="s">
        <v>15</v>
      </c>
      <c r="L8">
        <v>58</v>
      </c>
      <c r="M8">
        <v>0.10624</v>
      </c>
      <c r="N8">
        <v>58</v>
      </c>
      <c r="O8">
        <v>8.3632999999999999E-2</v>
      </c>
    </row>
    <row r="9" spans="1:15" x14ac:dyDescent="0.25">
      <c r="B9" t="s">
        <v>796</v>
      </c>
      <c r="C9" t="s">
        <v>792</v>
      </c>
      <c r="D9">
        <v>0</v>
      </c>
      <c r="E9">
        <v>1E-3</v>
      </c>
      <c r="F9">
        <v>1E-3</v>
      </c>
      <c r="G9" t="s">
        <v>16</v>
      </c>
      <c r="H9" t="s">
        <v>15</v>
      </c>
      <c r="L9">
        <v>580</v>
      </c>
      <c r="M9">
        <v>1.7405999999999998E-2</v>
      </c>
      <c r="N9">
        <v>580</v>
      </c>
      <c r="O9">
        <v>8.3633000000000006E-3</v>
      </c>
    </row>
    <row r="10" spans="1:15" x14ac:dyDescent="0.25">
      <c r="B10" t="s">
        <v>1963</v>
      </c>
      <c r="C10" t="s">
        <v>792</v>
      </c>
      <c r="D10">
        <v>1E-3</v>
      </c>
      <c r="E10">
        <v>0.01</v>
      </c>
      <c r="F10">
        <v>1E-8</v>
      </c>
      <c r="G10" t="s">
        <v>16</v>
      </c>
      <c r="H10" t="s">
        <v>15</v>
      </c>
      <c r="L10">
        <v>0.62</v>
      </c>
      <c r="M10">
        <v>4.5</v>
      </c>
      <c r="N10">
        <v>6.0671999999999997E-2</v>
      </c>
      <c r="O10">
        <v>48.506</v>
      </c>
    </row>
    <row r="11" spans="1:15" x14ac:dyDescent="0.25">
      <c r="B11" t="s">
        <v>1964</v>
      </c>
      <c r="C11" t="s">
        <v>792</v>
      </c>
      <c r="D11">
        <v>1E-3</v>
      </c>
      <c r="E11">
        <v>0.01</v>
      </c>
      <c r="F11">
        <v>1.0000000000000001E-7</v>
      </c>
      <c r="G11" t="s">
        <v>16</v>
      </c>
      <c r="H11" t="s">
        <v>15</v>
      </c>
      <c r="L11">
        <v>0.62</v>
      </c>
      <c r="M11">
        <v>4.5</v>
      </c>
      <c r="N11">
        <v>7.6235999999999998E-2</v>
      </c>
      <c r="O11">
        <v>47.253999999999998</v>
      </c>
    </row>
    <row r="12" spans="1:15" x14ac:dyDescent="0.25">
      <c r="B12" t="s">
        <v>1965</v>
      </c>
      <c r="C12" t="s">
        <v>792</v>
      </c>
      <c r="D12">
        <v>1E-3</v>
      </c>
      <c r="E12">
        <v>0.01</v>
      </c>
      <c r="F12">
        <v>9.9999999999999995E-7</v>
      </c>
      <c r="G12" t="s">
        <v>16</v>
      </c>
      <c r="H12" t="s">
        <v>15</v>
      </c>
      <c r="L12">
        <v>0.62</v>
      </c>
      <c r="M12">
        <v>19.154999999999998</v>
      </c>
      <c r="N12">
        <v>0.56724999999999992</v>
      </c>
      <c r="O12">
        <v>22.911999999999999</v>
      </c>
    </row>
    <row r="13" spans="1:15" x14ac:dyDescent="0.25">
      <c r="B13" t="s">
        <v>1966</v>
      </c>
      <c r="C13" t="s">
        <v>792</v>
      </c>
      <c r="D13">
        <v>1E-3</v>
      </c>
      <c r="E13">
        <v>0.01</v>
      </c>
      <c r="F13">
        <v>1.0000000000000001E-5</v>
      </c>
      <c r="G13" t="s">
        <v>16</v>
      </c>
      <c r="H13" t="s">
        <v>15</v>
      </c>
      <c r="L13">
        <v>5.7982999999999993</v>
      </c>
      <c r="M13">
        <v>2.7569999999999997</v>
      </c>
      <c r="N13">
        <v>5.7982999999999993</v>
      </c>
      <c r="O13">
        <v>2.7323</v>
      </c>
    </row>
    <row r="14" spans="1:15" x14ac:dyDescent="0.25">
      <c r="B14" t="s">
        <v>1967</v>
      </c>
      <c r="C14" t="s">
        <v>792</v>
      </c>
      <c r="D14">
        <v>1E-3</v>
      </c>
      <c r="E14">
        <v>0.01</v>
      </c>
      <c r="F14">
        <v>1E-4</v>
      </c>
      <c r="G14" t="s">
        <v>16</v>
      </c>
      <c r="H14" t="s">
        <v>15</v>
      </c>
      <c r="L14">
        <v>58</v>
      </c>
      <c r="M14">
        <v>0.2838</v>
      </c>
      <c r="N14">
        <v>58</v>
      </c>
      <c r="O14">
        <v>0.27384999999999998</v>
      </c>
    </row>
    <row r="15" spans="1:15" x14ac:dyDescent="0.25">
      <c r="B15" t="s">
        <v>1968</v>
      </c>
      <c r="C15" t="s">
        <v>792</v>
      </c>
      <c r="D15">
        <v>1E-3</v>
      </c>
      <c r="E15">
        <v>0.01</v>
      </c>
      <c r="F15">
        <v>1E-3</v>
      </c>
      <c r="G15" t="s">
        <v>16</v>
      </c>
      <c r="H15" t="s">
        <v>15</v>
      </c>
      <c r="L15">
        <v>580</v>
      </c>
      <c r="M15">
        <v>3.1363999999999996E-2</v>
      </c>
      <c r="N15">
        <v>580</v>
      </c>
      <c r="O15">
        <v>2.7385999999999997E-2</v>
      </c>
    </row>
    <row r="16" spans="1:15" x14ac:dyDescent="0.25">
      <c r="B16" t="s">
        <v>1969</v>
      </c>
      <c r="C16" t="s">
        <v>792</v>
      </c>
      <c r="D16">
        <v>0.01</v>
      </c>
      <c r="E16">
        <v>0.1</v>
      </c>
      <c r="F16">
        <v>1.0000000000000001E-7</v>
      </c>
      <c r="G16" t="s">
        <v>16</v>
      </c>
      <c r="H16" t="s">
        <v>15</v>
      </c>
      <c r="L16">
        <v>0.48</v>
      </c>
      <c r="M16">
        <v>37</v>
      </c>
      <c r="N16">
        <v>0.47363</v>
      </c>
      <c r="O16">
        <v>36.623999999999995</v>
      </c>
    </row>
    <row r="17" spans="2:15" x14ac:dyDescent="0.25">
      <c r="B17" t="s">
        <v>1970</v>
      </c>
      <c r="C17" t="s">
        <v>792</v>
      </c>
      <c r="D17">
        <v>0.01</v>
      </c>
      <c r="E17">
        <v>0.1</v>
      </c>
      <c r="F17">
        <v>9.9999999999999995E-7</v>
      </c>
      <c r="G17" t="s">
        <v>16</v>
      </c>
      <c r="H17" t="s">
        <v>15</v>
      </c>
      <c r="L17">
        <v>0.66959999999999997</v>
      </c>
      <c r="M17">
        <v>35.075000000000003</v>
      </c>
      <c r="N17">
        <v>0.66822999999999999</v>
      </c>
      <c r="O17">
        <v>35.079000000000001</v>
      </c>
    </row>
    <row r="18" spans="2:15" x14ac:dyDescent="0.25">
      <c r="B18" t="s">
        <v>1971</v>
      </c>
      <c r="C18" t="s">
        <v>792</v>
      </c>
      <c r="D18">
        <v>0.01</v>
      </c>
      <c r="E18">
        <v>0.1</v>
      </c>
      <c r="F18">
        <v>1.0000000000000001E-5</v>
      </c>
      <c r="G18" t="s">
        <v>16</v>
      </c>
      <c r="H18" t="s">
        <v>15</v>
      </c>
      <c r="L18">
        <v>5.7206999999999999</v>
      </c>
      <c r="M18">
        <v>14.050999999999998</v>
      </c>
      <c r="N18">
        <v>5.7199</v>
      </c>
      <c r="O18">
        <v>14.036</v>
      </c>
    </row>
    <row r="19" spans="2:15" x14ac:dyDescent="0.25">
      <c r="B19" t="s">
        <v>1972</v>
      </c>
      <c r="C19" t="s">
        <v>792</v>
      </c>
      <c r="D19">
        <v>0.01</v>
      </c>
      <c r="E19">
        <v>0.1</v>
      </c>
      <c r="F19">
        <v>1E-4</v>
      </c>
      <c r="G19" t="s">
        <v>16</v>
      </c>
      <c r="H19" t="s">
        <v>15</v>
      </c>
      <c r="L19">
        <v>57.991</v>
      </c>
      <c r="M19">
        <v>1.5774000000000001</v>
      </c>
      <c r="N19">
        <v>57.989999999999995</v>
      </c>
      <c r="O19">
        <v>1.5689</v>
      </c>
    </row>
    <row r="20" spans="2:15" x14ac:dyDescent="0.25">
      <c r="B20" t="s">
        <v>1973</v>
      </c>
      <c r="C20" t="s">
        <v>792</v>
      </c>
      <c r="D20">
        <v>0.01</v>
      </c>
      <c r="E20">
        <v>0.1</v>
      </c>
      <c r="F20">
        <v>1E-3</v>
      </c>
      <c r="G20" t="s">
        <v>16</v>
      </c>
      <c r="H20" t="s">
        <v>15</v>
      </c>
      <c r="L20">
        <v>580</v>
      </c>
      <c r="M20">
        <v>0.16048999999999999</v>
      </c>
      <c r="N20">
        <v>580</v>
      </c>
      <c r="O20">
        <v>0.15709999999999999</v>
      </c>
    </row>
    <row r="21" spans="2:15" x14ac:dyDescent="0.25">
      <c r="B21" t="s">
        <v>1974</v>
      </c>
      <c r="C21" t="s">
        <v>792</v>
      </c>
      <c r="D21">
        <v>0.01</v>
      </c>
      <c r="E21">
        <v>0.1</v>
      </c>
      <c r="F21">
        <v>0.01</v>
      </c>
      <c r="G21" t="s">
        <v>16</v>
      </c>
      <c r="H21" t="s">
        <v>15</v>
      </c>
      <c r="L21">
        <v>5800</v>
      </c>
      <c r="M21">
        <v>1.7067000000000002E-2</v>
      </c>
      <c r="N21">
        <v>5800</v>
      </c>
      <c r="O21">
        <v>1.5710000000000002E-2</v>
      </c>
    </row>
    <row r="22" spans="2:15" x14ac:dyDescent="0.25">
      <c r="B22" t="s">
        <v>799</v>
      </c>
      <c r="C22" t="s">
        <v>792</v>
      </c>
      <c r="D22">
        <v>0.1</v>
      </c>
      <c r="E22">
        <v>1</v>
      </c>
      <c r="F22">
        <v>9.9999999999999995E-7</v>
      </c>
      <c r="G22" t="s">
        <v>16</v>
      </c>
      <c r="H22" t="s">
        <v>15</v>
      </c>
      <c r="L22">
        <v>4.6999999999999993</v>
      </c>
      <c r="M22">
        <v>41</v>
      </c>
      <c r="N22">
        <v>4.6517999999999997</v>
      </c>
      <c r="O22">
        <v>40.781999999999996</v>
      </c>
    </row>
    <row r="23" spans="2:15" x14ac:dyDescent="0.25">
      <c r="B23" t="s">
        <v>800</v>
      </c>
      <c r="C23" t="s">
        <v>792</v>
      </c>
      <c r="D23">
        <v>0.1</v>
      </c>
      <c r="E23">
        <v>1</v>
      </c>
      <c r="F23">
        <v>1.0000000000000001E-5</v>
      </c>
      <c r="G23" t="s">
        <v>16</v>
      </c>
      <c r="H23" t="s">
        <v>15</v>
      </c>
      <c r="L23">
        <v>6.5522999999999998</v>
      </c>
      <c r="M23">
        <v>39.255000000000003</v>
      </c>
      <c r="N23">
        <v>6.5388999999999999</v>
      </c>
      <c r="O23">
        <v>39.26</v>
      </c>
    </row>
    <row r="24" spans="2:15" x14ac:dyDescent="0.25">
      <c r="B24" t="s">
        <v>801</v>
      </c>
      <c r="C24" t="s">
        <v>792</v>
      </c>
      <c r="D24">
        <v>0.1</v>
      </c>
      <c r="E24">
        <v>1</v>
      </c>
      <c r="F24">
        <v>1E-4</v>
      </c>
      <c r="G24" t="s">
        <v>16</v>
      </c>
      <c r="H24" t="s">
        <v>15</v>
      </c>
      <c r="L24">
        <v>56.988999999999997</v>
      </c>
      <c r="M24">
        <v>16.704999999999998</v>
      </c>
      <c r="N24">
        <v>56.980999999999995</v>
      </c>
      <c r="O24">
        <v>16.693000000000001</v>
      </c>
    </row>
    <row r="25" spans="2:15" x14ac:dyDescent="0.25">
      <c r="B25" t="s">
        <v>802</v>
      </c>
      <c r="C25" t="s">
        <v>792</v>
      </c>
      <c r="D25">
        <v>0.1</v>
      </c>
      <c r="E25">
        <v>1</v>
      </c>
      <c r="F25">
        <v>1E-3</v>
      </c>
      <c r="G25" t="s">
        <v>16</v>
      </c>
      <c r="H25" t="s">
        <v>15</v>
      </c>
      <c r="L25">
        <v>579.88</v>
      </c>
      <c r="M25">
        <v>1.9084000000000001</v>
      </c>
      <c r="N25">
        <v>579.88</v>
      </c>
      <c r="O25">
        <v>1.9012</v>
      </c>
    </row>
    <row r="26" spans="2:15" x14ac:dyDescent="0.25">
      <c r="B26" t="s">
        <v>803</v>
      </c>
      <c r="C26" t="s">
        <v>792</v>
      </c>
      <c r="D26">
        <v>0.1</v>
      </c>
      <c r="E26">
        <v>1</v>
      </c>
      <c r="F26">
        <v>0.01</v>
      </c>
      <c r="G26" t="s">
        <v>16</v>
      </c>
      <c r="H26" t="s">
        <v>15</v>
      </c>
      <c r="L26">
        <v>5800</v>
      </c>
      <c r="M26">
        <v>0.19328999999999999</v>
      </c>
      <c r="N26">
        <v>5800</v>
      </c>
      <c r="O26">
        <v>0.19042000000000001</v>
      </c>
    </row>
    <row r="27" spans="2:15" x14ac:dyDescent="0.25">
      <c r="B27" t="s">
        <v>1975</v>
      </c>
      <c r="C27" t="s">
        <v>792</v>
      </c>
      <c r="D27">
        <v>0.1</v>
      </c>
      <c r="E27">
        <v>1</v>
      </c>
      <c r="F27">
        <v>0.1</v>
      </c>
      <c r="G27" t="s">
        <v>16</v>
      </c>
      <c r="H27" t="s">
        <v>15</v>
      </c>
      <c r="L27">
        <v>58000</v>
      </c>
      <c r="M27">
        <v>2.0188000000000001E-2</v>
      </c>
      <c r="N27">
        <v>58000</v>
      </c>
      <c r="O27">
        <v>1.9042E-2</v>
      </c>
    </row>
    <row r="28" spans="2:15" x14ac:dyDescent="0.25">
      <c r="B28" t="s">
        <v>806</v>
      </c>
      <c r="C28" t="s">
        <v>792</v>
      </c>
      <c r="D28">
        <v>1</v>
      </c>
      <c r="E28">
        <v>10</v>
      </c>
      <c r="F28">
        <v>1.0000000000000001E-5</v>
      </c>
      <c r="G28" t="s">
        <v>16</v>
      </c>
      <c r="H28" t="s">
        <v>15</v>
      </c>
      <c r="L28">
        <v>47</v>
      </c>
      <c r="M28">
        <v>35</v>
      </c>
      <c r="N28">
        <v>46.375999999999998</v>
      </c>
      <c r="O28">
        <v>34.813000000000002</v>
      </c>
    </row>
    <row r="29" spans="2:15" x14ac:dyDescent="0.25">
      <c r="B29" t="s">
        <v>807</v>
      </c>
      <c r="C29" t="s">
        <v>792</v>
      </c>
      <c r="D29">
        <v>1</v>
      </c>
      <c r="E29">
        <v>10</v>
      </c>
      <c r="F29">
        <v>1E-4</v>
      </c>
      <c r="G29" t="s">
        <v>16</v>
      </c>
      <c r="H29" t="s">
        <v>15</v>
      </c>
      <c r="L29">
        <v>66.457999999999998</v>
      </c>
      <c r="M29">
        <v>33.231999999999999</v>
      </c>
      <c r="N29">
        <v>66.382000000000005</v>
      </c>
      <c r="O29">
        <v>33.231999999999999</v>
      </c>
    </row>
    <row r="30" spans="2:15" x14ac:dyDescent="0.25">
      <c r="B30" t="s">
        <v>808</v>
      </c>
      <c r="C30" t="s">
        <v>792</v>
      </c>
      <c r="D30">
        <v>1</v>
      </c>
      <c r="E30">
        <v>10</v>
      </c>
      <c r="F30">
        <v>1E-3</v>
      </c>
      <c r="G30" t="s">
        <v>16</v>
      </c>
      <c r="H30" t="s">
        <v>15</v>
      </c>
      <c r="L30">
        <v>572.80999999999995</v>
      </c>
      <c r="M30">
        <v>12.879</v>
      </c>
      <c r="N30">
        <v>572.76</v>
      </c>
      <c r="O30">
        <v>12.867000000000001</v>
      </c>
    </row>
    <row r="31" spans="2:15" x14ac:dyDescent="0.25">
      <c r="B31" t="s">
        <v>809</v>
      </c>
      <c r="C31" t="s">
        <v>792</v>
      </c>
      <c r="D31">
        <v>1</v>
      </c>
      <c r="E31">
        <v>10</v>
      </c>
      <c r="F31">
        <v>0.01</v>
      </c>
      <c r="G31" t="s">
        <v>16</v>
      </c>
      <c r="H31" t="s">
        <v>15</v>
      </c>
      <c r="L31">
        <v>5799.2000000000007</v>
      </c>
      <c r="M31">
        <v>1.4325000000000001</v>
      </c>
      <c r="N31">
        <v>5799.1</v>
      </c>
      <c r="O31">
        <v>1.4258999999999999</v>
      </c>
    </row>
    <row r="32" spans="2:15" x14ac:dyDescent="0.25">
      <c r="B32" t="s">
        <v>1976</v>
      </c>
      <c r="C32" t="s">
        <v>792</v>
      </c>
      <c r="D32">
        <v>1</v>
      </c>
      <c r="E32">
        <v>10</v>
      </c>
      <c r="F32">
        <v>0.1</v>
      </c>
      <c r="G32" t="s">
        <v>16</v>
      </c>
      <c r="H32" t="s">
        <v>15</v>
      </c>
      <c r="L32">
        <v>58000</v>
      </c>
      <c r="M32">
        <v>0.1454</v>
      </c>
      <c r="N32">
        <v>58000</v>
      </c>
      <c r="O32">
        <v>0.14276</v>
      </c>
    </row>
    <row r="33" spans="2:20" x14ac:dyDescent="0.25">
      <c r="B33" t="s">
        <v>1977</v>
      </c>
      <c r="C33" t="s">
        <v>792</v>
      </c>
      <c r="D33">
        <v>1</v>
      </c>
      <c r="E33">
        <v>10</v>
      </c>
      <c r="F33">
        <v>1</v>
      </c>
      <c r="G33" t="s">
        <v>16</v>
      </c>
      <c r="H33" t="s">
        <v>15</v>
      </c>
      <c r="L33">
        <v>580000</v>
      </c>
      <c r="M33">
        <v>1.5330999999999999E-2</v>
      </c>
      <c r="N33">
        <v>580000</v>
      </c>
      <c r="O33">
        <v>1.4276E-2</v>
      </c>
    </row>
    <row r="34" spans="2:20" x14ac:dyDescent="0.25">
      <c r="B34" t="s">
        <v>811</v>
      </c>
      <c r="C34" t="s">
        <v>792</v>
      </c>
      <c r="D34">
        <v>10</v>
      </c>
      <c r="E34">
        <v>100</v>
      </c>
      <c r="F34">
        <v>1E-4</v>
      </c>
      <c r="G34" t="s">
        <v>16</v>
      </c>
      <c r="H34" t="s">
        <v>14</v>
      </c>
      <c r="L34">
        <v>0.57999999999999996</v>
      </c>
      <c r="M34">
        <v>4.1000000000000002E-2</v>
      </c>
      <c r="N34">
        <v>0.57894999999999996</v>
      </c>
      <c r="O34">
        <v>4.0740999999999999E-2</v>
      </c>
    </row>
    <row r="35" spans="2:20" x14ac:dyDescent="0.25">
      <c r="B35" t="s">
        <v>812</v>
      </c>
      <c r="C35" t="s">
        <v>792</v>
      </c>
      <c r="D35">
        <v>10</v>
      </c>
      <c r="E35">
        <v>100</v>
      </c>
      <c r="F35">
        <v>1E-3</v>
      </c>
      <c r="G35" t="s">
        <v>16</v>
      </c>
      <c r="H35" t="s">
        <v>14</v>
      </c>
      <c r="L35">
        <v>0.74949999999999994</v>
      </c>
      <c r="M35">
        <v>3.9399000000000003E-2</v>
      </c>
      <c r="N35">
        <v>0.74878999999999996</v>
      </c>
      <c r="O35">
        <v>3.9399000000000003E-2</v>
      </c>
    </row>
    <row r="36" spans="2:20" x14ac:dyDescent="0.25">
      <c r="B36" t="s">
        <v>813</v>
      </c>
      <c r="C36" t="s">
        <v>792</v>
      </c>
      <c r="D36">
        <v>10</v>
      </c>
      <c r="E36">
        <v>100</v>
      </c>
      <c r="F36">
        <v>0.01</v>
      </c>
      <c r="G36" t="s">
        <v>16</v>
      </c>
      <c r="H36" t="s">
        <v>14</v>
      </c>
      <c r="L36">
        <v>5.7108999999999996</v>
      </c>
      <c r="M36">
        <v>1.7264000000000002E-2</v>
      </c>
      <c r="N36">
        <v>5.7104999999999997</v>
      </c>
      <c r="O36">
        <v>1.7250999999999999E-2</v>
      </c>
    </row>
    <row r="37" spans="2:20" x14ac:dyDescent="0.25">
      <c r="B37" t="s">
        <v>814</v>
      </c>
      <c r="C37" t="s">
        <v>792</v>
      </c>
      <c r="D37">
        <v>10</v>
      </c>
      <c r="E37">
        <v>100</v>
      </c>
      <c r="F37">
        <v>0.1</v>
      </c>
      <c r="G37" t="s">
        <v>16</v>
      </c>
      <c r="H37" t="s">
        <v>14</v>
      </c>
      <c r="L37">
        <v>57.988999999999997</v>
      </c>
      <c r="M37">
        <v>1.9846E-3</v>
      </c>
      <c r="N37">
        <v>57.988999999999997</v>
      </c>
      <c r="O37">
        <v>1.9773E-3</v>
      </c>
    </row>
    <row r="38" spans="2:20" x14ac:dyDescent="0.25">
      <c r="B38" t="s">
        <v>1978</v>
      </c>
      <c r="C38" t="s">
        <v>792</v>
      </c>
      <c r="D38">
        <v>10</v>
      </c>
      <c r="E38">
        <v>100</v>
      </c>
      <c r="F38">
        <v>1</v>
      </c>
      <c r="G38" t="s">
        <v>16</v>
      </c>
      <c r="H38" t="s">
        <v>14</v>
      </c>
      <c r="L38">
        <v>580</v>
      </c>
      <c r="M38">
        <v>2.0100000000000001E-4</v>
      </c>
      <c r="N38">
        <v>580</v>
      </c>
      <c r="O38">
        <v>1.9806000000000001E-4</v>
      </c>
    </row>
    <row r="39" spans="2:20" x14ac:dyDescent="0.25">
      <c r="B39" t="str">
        <f>CONCATENATE(C39,F39,D39)</f>
        <v>Resistance0.0000000010</v>
      </c>
      <c r="C39" t="s">
        <v>17</v>
      </c>
      <c r="D39">
        <v>0</v>
      </c>
      <c r="E39">
        <v>1</v>
      </c>
      <c r="F39">
        <v>1.0000000000000001E-9</v>
      </c>
      <c r="G39" t="s">
        <v>18</v>
      </c>
      <c r="H39" t="s">
        <v>1958</v>
      </c>
      <c r="L39">
        <v>3</v>
      </c>
      <c r="M39">
        <v>120</v>
      </c>
      <c r="N39">
        <v>2.3273220000000001</v>
      </c>
      <c r="O39">
        <v>80.813122000000007</v>
      </c>
    </row>
    <row r="40" spans="2:20" x14ac:dyDescent="0.25">
      <c r="B40" t="str">
        <f t="shared" ref="B40:B73" si="0">CONCATENATE(C40,F40,D40)</f>
        <v>Resistance0.000000010</v>
      </c>
      <c r="C40" t="s">
        <v>17</v>
      </c>
      <c r="D40">
        <v>0</v>
      </c>
      <c r="E40">
        <v>1</v>
      </c>
      <c r="F40">
        <v>1E-8</v>
      </c>
      <c r="G40" t="s">
        <v>18</v>
      </c>
      <c r="H40" t="s">
        <v>1958</v>
      </c>
      <c r="L40">
        <v>3</v>
      </c>
      <c r="M40">
        <v>120</v>
      </c>
      <c r="N40">
        <v>3.963721</v>
      </c>
      <c r="O40">
        <v>79.376769999999993</v>
      </c>
    </row>
    <row r="41" spans="2:20" x14ac:dyDescent="0.25">
      <c r="B41" t="str">
        <f t="shared" si="0"/>
        <v>Resistance0.00000010</v>
      </c>
      <c r="C41" t="s">
        <v>17</v>
      </c>
      <c r="D41">
        <v>0</v>
      </c>
      <c r="E41">
        <v>1</v>
      </c>
      <c r="F41">
        <v>9.9999999999999995E-8</v>
      </c>
      <c r="G41" t="s">
        <v>18</v>
      </c>
      <c r="H41" t="s">
        <v>1958</v>
      </c>
      <c r="L41">
        <v>63.692799999999998</v>
      </c>
      <c r="M41">
        <v>62.65943</v>
      </c>
      <c r="N41">
        <v>54.207389999999997</v>
      </c>
      <c r="O41">
        <v>47.163209999999999</v>
      </c>
    </row>
    <row r="42" spans="2:20" x14ac:dyDescent="0.25">
      <c r="B42" t="str">
        <f t="shared" si="0"/>
        <v>Resistance0.0000010</v>
      </c>
      <c r="C42" t="s">
        <v>17</v>
      </c>
      <c r="D42">
        <v>0</v>
      </c>
      <c r="E42">
        <v>1</v>
      </c>
      <c r="F42">
        <v>9.9999999999999995E-7</v>
      </c>
      <c r="G42" t="s">
        <v>18</v>
      </c>
      <c r="H42" t="s">
        <v>1958</v>
      </c>
      <c r="L42">
        <v>600.322</v>
      </c>
      <c r="M42">
        <v>96.480810000000005</v>
      </c>
      <c r="N42">
        <v>579.44470000000001</v>
      </c>
      <c r="O42">
        <v>6.4835799999999999</v>
      </c>
    </row>
    <row r="43" spans="2:20" x14ac:dyDescent="0.25">
      <c r="B43" t="str">
        <f t="shared" si="0"/>
        <v>Resistance0.000010</v>
      </c>
      <c r="C43" t="s">
        <v>17</v>
      </c>
      <c r="D43">
        <v>0</v>
      </c>
      <c r="E43">
        <v>1</v>
      </c>
      <c r="F43">
        <v>1.0000000000000001E-5</v>
      </c>
      <c r="G43" t="s">
        <v>18</v>
      </c>
      <c r="H43" t="s">
        <v>104</v>
      </c>
      <c r="L43">
        <v>5.8513329999999995</v>
      </c>
      <c r="M43">
        <v>0.24804960000000001</v>
      </c>
      <c r="N43">
        <v>5.799944</v>
      </c>
      <c r="O43">
        <v>6.5169000000000002E-4</v>
      </c>
      <c r="Q43">
        <f>L43/1000</f>
        <v>5.8513329999999994E-3</v>
      </c>
      <c r="R43">
        <f t="shared" ref="R43:T43" si="1">M43/1000</f>
        <v>2.4804960000000001E-4</v>
      </c>
      <c r="S43">
        <f t="shared" si="1"/>
        <v>5.7999439999999996E-3</v>
      </c>
      <c r="T43">
        <f t="shared" si="1"/>
        <v>6.5168999999999998E-7</v>
      </c>
    </row>
    <row r="44" spans="2:20" x14ac:dyDescent="0.25">
      <c r="B44" t="str">
        <f t="shared" si="0"/>
        <v>Resistance0.000000011</v>
      </c>
      <c r="C44" t="s">
        <v>17</v>
      </c>
      <c r="D44">
        <v>1</v>
      </c>
      <c r="E44">
        <v>10</v>
      </c>
      <c r="F44">
        <v>1E-8</v>
      </c>
      <c r="G44" t="s">
        <v>18</v>
      </c>
      <c r="H44" t="s">
        <v>1958</v>
      </c>
      <c r="L44">
        <v>24.035060000000001</v>
      </c>
      <c r="M44">
        <v>69.213539999999995</v>
      </c>
      <c r="N44">
        <v>23.295500000000001</v>
      </c>
      <c r="O44">
        <v>69.264219999999995</v>
      </c>
    </row>
    <row r="45" spans="2:20" x14ac:dyDescent="0.25">
      <c r="B45" t="str">
        <f t="shared" si="0"/>
        <v>Resistance0.00000011</v>
      </c>
      <c r="C45" t="s">
        <v>17</v>
      </c>
      <c r="D45">
        <v>1</v>
      </c>
      <c r="E45">
        <v>10</v>
      </c>
      <c r="F45">
        <v>9.9999999999999995E-8</v>
      </c>
      <c r="G45" t="s">
        <v>18</v>
      </c>
      <c r="H45" t="s">
        <v>1958</v>
      </c>
      <c r="L45">
        <v>66.558580000000006</v>
      </c>
      <c r="M45">
        <v>66.055710000000005</v>
      </c>
      <c r="N45">
        <v>41.389360000000003</v>
      </c>
      <c r="O45">
        <v>67.687049999999999</v>
      </c>
    </row>
    <row r="46" spans="2:20" x14ac:dyDescent="0.25">
      <c r="B46" t="str">
        <f t="shared" si="0"/>
        <v>Resistance0.0000011</v>
      </c>
      <c r="C46" t="s">
        <v>17</v>
      </c>
      <c r="D46">
        <v>1</v>
      </c>
      <c r="E46">
        <v>10</v>
      </c>
      <c r="F46">
        <v>9.9999999999999995E-7</v>
      </c>
      <c r="G46" t="s">
        <v>18</v>
      </c>
      <c r="H46" t="s">
        <v>1958</v>
      </c>
      <c r="L46">
        <v>643.21469999999999</v>
      </c>
      <c r="M46">
        <v>54.750869999999999</v>
      </c>
      <c r="N46">
        <v>550.19219999999996</v>
      </c>
      <c r="O46">
        <v>37.11835</v>
      </c>
    </row>
    <row r="47" spans="2:20" x14ac:dyDescent="0.25">
      <c r="B47" t="str">
        <f t="shared" si="0"/>
        <v>Resistance0.000011</v>
      </c>
      <c r="C47" t="s">
        <v>17</v>
      </c>
      <c r="D47">
        <v>1</v>
      </c>
      <c r="E47">
        <v>10</v>
      </c>
      <c r="F47">
        <v>1.0000000000000001E-5</v>
      </c>
      <c r="G47" t="s">
        <v>18</v>
      </c>
      <c r="H47" t="s">
        <v>104</v>
      </c>
      <c r="L47">
        <v>6.0044399999999998</v>
      </c>
      <c r="M47">
        <v>9.5075640000000003E-2</v>
      </c>
      <c r="N47">
        <v>5.7959269999999998</v>
      </c>
      <c r="O47">
        <v>4.8090289999999994E-3</v>
      </c>
      <c r="Q47">
        <f>L47/1000</f>
        <v>6.0044399999999998E-3</v>
      </c>
      <c r="R47">
        <f t="shared" ref="R47:T47" si="2">M47/1000</f>
        <v>9.5075639999999998E-5</v>
      </c>
      <c r="S47">
        <f t="shared" si="2"/>
        <v>5.7959270000000002E-3</v>
      </c>
      <c r="T47">
        <f t="shared" si="2"/>
        <v>4.8090289999999994E-6</v>
      </c>
    </row>
    <row r="48" spans="2:20" x14ac:dyDescent="0.25">
      <c r="B48" t="str">
        <f t="shared" si="0"/>
        <v>Resistance0.00011</v>
      </c>
      <c r="C48" t="s">
        <v>17</v>
      </c>
      <c r="D48">
        <v>1</v>
      </c>
      <c r="E48">
        <v>10</v>
      </c>
      <c r="F48">
        <v>1E-4</v>
      </c>
      <c r="G48" t="s">
        <v>18</v>
      </c>
      <c r="H48" t="s">
        <v>104</v>
      </c>
      <c r="L48">
        <v>58.513469999999998</v>
      </c>
      <c r="M48">
        <v>0.2478889</v>
      </c>
      <c r="N48">
        <v>57.999589999999998</v>
      </c>
      <c r="O48">
        <v>4.8273899999999999E-4</v>
      </c>
      <c r="Q48">
        <f>L48/1000</f>
        <v>5.8513469999999998E-2</v>
      </c>
      <c r="R48">
        <f t="shared" ref="R48" si="3">M48/1000</f>
        <v>2.4788890000000002E-4</v>
      </c>
      <c r="S48">
        <f t="shared" ref="S48" si="4">N48/1000</f>
        <v>5.7999589999999997E-2</v>
      </c>
      <c r="T48">
        <f t="shared" ref="T48" si="5">O48/1000</f>
        <v>4.8273899999999997E-7</v>
      </c>
    </row>
    <row r="49" spans="2:20" x14ac:dyDescent="0.25">
      <c r="B49" t="str">
        <f t="shared" si="0"/>
        <v>Resistance0.000000110</v>
      </c>
      <c r="C49" t="s">
        <v>17</v>
      </c>
      <c r="D49">
        <v>10</v>
      </c>
      <c r="E49">
        <v>100</v>
      </c>
      <c r="F49">
        <v>9.9999999999999995E-8</v>
      </c>
      <c r="G49" t="s">
        <v>18</v>
      </c>
      <c r="H49" t="s">
        <v>104</v>
      </c>
      <c r="L49">
        <v>0.24035100000000001</v>
      </c>
      <c r="M49">
        <v>6.9213999999999998E-2</v>
      </c>
      <c r="N49">
        <v>0.232955</v>
      </c>
      <c r="O49">
        <v>6.9264000000000006E-2</v>
      </c>
    </row>
    <row r="50" spans="2:20" x14ac:dyDescent="0.25">
      <c r="B50" t="str">
        <f t="shared" si="0"/>
        <v>Resistance0.00000110</v>
      </c>
      <c r="C50" t="s">
        <v>17</v>
      </c>
      <c r="D50">
        <v>10</v>
      </c>
      <c r="E50">
        <v>100</v>
      </c>
      <c r="F50">
        <v>9.9999999999999995E-7</v>
      </c>
      <c r="G50" t="s">
        <v>18</v>
      </c>
      <c r="H50" t="s">
        <v>104</v>
      </c>
      <c r="L50">
        <v>0.66558600000000001</v>
      </c>
      <c r="M50">
        <v>6.6056000000000004E-2</v>
      </c>
      <c r="N50">
        <v>0.41389399999999998</v>
      </c>
      <c r="O50">
        <v>6.7686999999999997E-2</v>
      </c>
    </row>
    <row r="51" spans="2:20" x14ac:dyDescent="0.25">
      <c r="B51" t="str">
        <f t="shared" si="0"/>
        <v>Resistance0.0000110</v>
      </c>
      <c r="C51" t="s">
        <v>17</v>
      </c>
      <c r="D51">
        <v>10</v>
      </c>
      <c r="E51">
        <v>100</v>
      </c>
      <c r="F51">
        <v>1.0000000000000001E-5</v>
      </c>
      <c r="G51" t="s">
        <v>18</v>
      </c>
      <c r="H51" t="s">
        <v>104</v>
      </c>
      <c r="L51">
        <v>6.4321469999999996</v>
      </c>
      <c r="M51">
        <v>5.4751000000000001E-2</v>
      </c>
      <c r="N51">
        <v>5.5019220000000004</v>
      </c>
      <c r="O51">
        <v>3.7117999999999998E-2</v>
      </c>
    </row>
    <row r="52" spans="2:20" x14ac:dyDescent="0.25">
      <c r="B52" t="str">
        <f t="shared" si="0"/>
        <v>Resistance0.000110</v>
      </c>
      <c r="C52" t="s">
        <v>17</v>
      </c>
      <c r="D52">
        <v>10</v>
      </c>
      <c r="E52">
        <v>100</v>
      </c>
      <c r="F52">
        <v>1E-4</v>
      </c>
      <c r="G52" t="s">
        <v>18</v>
      </c>
      <c r="H52" t="s">
        <v>104</v>
      </c>
      <c r="L52">
        <v>60.044400000000003</v>
      </c>
      <c r="M52">
        <v>9.5075999999999994E-2</v>
      </c>
      <c r="N52">
        <v>57.959269999999997</v>
      </c>
      <c r="O52">
        <v>4.8089999999999999E-3</v>
      </c>
    </row>
    <row r="53" spans="2:20" x14ac:dyDescent="0.25">
      <c r="B53" t="str">
        <f t="shared" si="0"/>
        <v>Resistance0.00110</v>
      </c>
      <c r="C53" t="s">
        <v>17</v>
      </c>
      <c r="D53">
        <v>10</v>
      </c>
      <c r="E53">
        <v>100</v>
      </c>
      <c r="F53">
        <v>1E-3</v>
      </c>
      <c r="G53" t="s">
        <v>18</v>
      </c>
      <c r="H53" t="s">
        <v>104</v>
      </c>
      <c r="L53">
        <v>585.13469999999995</v>
      </c>
      <c r="M53">
        <v>0.247889</v>
      </c>
      <c r="N53">
        <v>579.99590000000001</v>
      </c>
      <c r="O53">
        <v>4.8299999999999998E-4</v>
      </c>
    </row>
    <row r="54" spans="2:20" x14ac:dyDescent="0.25">
      <c r="B54" t="str">
        <f t="shared" si="0"/>
        <v>Resistance0.001100</v>
      </c>
      <c r="C54" t="s">
        <v>17</v>
      </c>
      <c r="D54">
        <v>100</v>
      </c>
      <c r="E54">
        <v>1</v>
      </c>
      <c r="F54">
        <v>1E-3</v>
      </c>
      <c r="G54" t="s">
        <v>2217</v>
      </c>
      <c r="H54" t="s">
        <v>104</v>
      </c>
      <c r="L54">
        <v>2.4035060000000001</v>
      </c>
      <c r="M54">
        <v>6.9213999999999998E-2</v>
      </c>
      <c r="N54">
        <v>2.3295499999999998</v>
      </c>
      <c r="O54">
        <v>6.9264000000000006E-2</v>
      </c>
    </row>
    <row r="55" spans="2:20" x14ac:dyDescent="0.25">
      <c r="B55" t="str">
        <f t="shared" si="0"/>
        <v>Resistance0.01100</v>
      </c>
      <c r="C55" t="s">
        <v>17</v>
      </c>
      <c r="D55">
        <v>100</v>
      </c>
      <c r="E55">
        <v>1</v>
      </c>
      <c r="F55">
        <v>0.01</v>
      </c>
      <c r="G55" t="s">
        <v>2217</v>
      </c>
      <c r="H55" t="s">
        <v>104</v>
      </c>
      <c r="L55">
        <v>6.6558580000000003</v>
      </c>
      <c r="M55">
        <v>6.6056000000000004E-2</v>
      </c>
      <c r="N55">
        <v>4.1389360000000002</v>
      </c>
      <c r="O55">
        <v>6.7686999999999997E-2</v>
      </c>
    </row>
    <row r="56" spans="2:20" x14ac:dyDescent="0.25">
      <c r="B56" t="str">
        <f t="shared" si="0"/>
        <v>Resistance0.1100</v>
      </c>
      <c r="C56" t="s">
        <v>17</v>
      </c>
      <c r="D56">
        <v>100</v>
      </c>
      <c r="E56">
        <v>1</v>
      </c>
      <c r="F56">
        <v>0.1</v>
      </c>
      <c r="G56" t="s">
        <v>2217</v>
      </c>
      <c r="H56" t="s">
        <v>104</v>
      </c>
      <c r="L56">
        <v>64.321470000000005</v>
      </c>
      <c r="M56">
        <v>5.4751000000000001E-2</v>
      </c>
      <c r="N56">
        <v>55.019219999999997</v>
      </c>
      <c r="O56">
        <v>3.7117999999999998E-2</v>
      </c>
    </row>
    <row r="57" spans="2:20" x14ac:dyDescent="0.25">
      <c r="B57" t="str">
        <f t="shared" si="0"/>
        <v>Resistance1100</v>
      </c>
      <c r="C57" t="s">
        <v>17</v>
      </c>
      <c r="D57">
        <v>100</v>
      </c>
      <c r="E57">
        <v>1</v>
      </c>
      <c r="F57">
        <v>1</v>
      </c>
      <c r="G57" t="s">
        <v>2217</v>
      </c>
      <c r="H57" t="s">
        <v>104</v>
      </c>
      <c r="L57">
        <v>600.44399999999996</v>
      </c>
      <c r="M57">
        <v>9.5075999999999994E-2</v>
      </c>
      <c r="N57">
        <v>579.59270000000004</v>
      </c>
      <c r="O57">
        <v>4.8089999999999999E-3</v>
      </c>
    </row>
    <row r="58" spans="2:20" x14ac:dyDescent="0.25">
      <c r="B58" t="str">
        <f t="shared" si="0"/>
        <v>Resistance10100</v>
      </c>
      <c r="C58" t="s">
        <v>17</v>
      </c>
      <c r="D58">
        <v>100</v>
      </c>
      <c r="E58">
        <v>1</v>
      </c>
      <c r="F58">
        <v>10</v>
      </c>
      <c r="G58" t="s">
        <v>2217</v>
      </c>
      <c r="H58" t="s">
        <v>105</v>
      </c>
      <c r="L58">
        <v>5.8513470999999999</v>
      </c>
      <c r="M58">
        <v>2.47889E-4</v>
      </c>
      <c r="N58">
        <v>5.7999590999999997</v>
      </c>
      <c r="O58">
        <v>4.8299999999999997E-7</v>
      </c>
      <c r="Q58">
        <f>L58/1000</f>
        <v>5.8513471000000003E-3</v>
      </c>
      <c r="R58">
        <f t="shared" ref="R58:T58" si="6">M58/1000</f>
        <v>2.47889E-7</v>
      </c>
      <c r="S58">
        <f t="shared" si="6"/>
        <v>5.7999591E-3</v>
      </c>
      <c r="T58">
        <f t="shared" si="6"/>
        <v>4.8299999999999999E-10</v>
      </c>
    </row>
    <row r="59" spans="2:20" x14ac:dyDescent="0.25">
      <c r="B59" t="str">
        <f t="shared" si="0"/>
        <v>Resistance0.011</v>
      </c>
      <c r="C59" t="s">
        <v>17</v>
      </c>
      <c r="D59">
        <v>1</v>
      </c>
      <c r="E59">
        <v>10</v>
      </c>
      <c r="F59">
        <v>0.01</v>
      </c>
      <c r="G59" t="s">
        <v>2217</v>
      </c>
      <c r="H59" t="s">
        <v>104</v>
      </c>
      <c r="L59">
        <v>24.035060000000001</v>
      </c>
      <c r="M59">
        <v>6.9213999999999998E-2</v>
      </c>
      <c r="N59">
        <v>23.295500000000001</v>
      </c>
      <c r="O59">
        <v>6.9264000000000006E-2</v>
      </c>
    </row>
    <row r="60" spans="2:20" x14ac:dyDescent="0.25">
      <c r="B60" t="str">
        <f t="shared" si="0"/>
        <v>Resistance0.11</v>
      </c>
      <c r="C60" t="s">
        <v>17</v>
      </c>
      <c r="D60">
        <v>1</v>
      </c>
      <c r="E60">
        <v>10</v>
      </c>
      <c r="F60">
        <v>0.1</v>
      </c>
      <c r="G60" t="s">
        <v>2217</v>
      </c>
      <c r="H60" t="s">
        <v>104</v>
      </c>
      <c r="L60">
        <v>66.558580000000006</v>
      </c>
      <c r="M60">
        <v>6.6056000000000004E-2</v>
      </c>
      <c r="N60">
        <v>41.389360000000003</v>
      </c>
      <c r="O60">
        <v>6.7687999999999998E-2</v>
      </c>
    </row>
    <row r="61" spans="2:20" x14ac:dyDescent="0.25">
      <c r="B61" t="str">
        <f t="shared" si="0"/>
        <v>Resistance11</v>
      </c>
      <c r="C61" t="s">
        <v>17</v>
      </c>
      <c r="D61">
        <v>1</v>
      </c>
      <c r="E61">
        <v>10</v>
      </c>
      <c r="F61">
        <v>1</v>
      </c>
      <c r="G61" t="s">
        <v>2217</v>
      </c>
      <c r="H61" t="s">
        <v>104</v>
      </c>
      <c r="L61">
        <v>643.21469999999999</v>
      </c>
      <c r="M61">
        <v>5.4751000000000001E-2</v>
      </c>
      <c r="N61">
        <v>550.19200000000001</v>
      </c>
      <c r="O61">
        <v>3.7117999999999998E-2</v>
      </c>
    </row>
    <row r="62" spans="2:20" x14ac:dyDescent="0.25">
      <c r="B62" t="str">
        <f t="shared" si="0"/>
        <v>Resistance101</v>
      </c>
      <c r="C62" t="s">
        <v>17</v>
      </c>
      <c r="D62">
        <v>1</v>
      </c>
      <c r="E62">
        <v>10</v>
      </c>
      <c r="F62">
        <v>10</v>
      </c>
      <c r="G62" t="s">
        <v>2217</v>
      </c>
      <c r="H62" t="s">
        <v>105</v>
      </c>
      <c r="L62">
        <v>6.0044399999999998</v>
      </c>
      <c r="M62">
        <v>9.5075999999999996E-5</v>
      </c>
      <c r="N62">
        <v>5.7959269999999998</v>
      </c>
      <c r="O62">
        <v>4.809E-6</v>
      </c>
      <c r="Q62">
        <f>L62/1000</f>
        <v>6.0044399999999998E-3</v>
      </c>
      <c r="R62">
        <f t="shared" ref="R62:T62" si="7">M62/1000</f>
        <v>9.5075999999999997E-8</v>
      </c>
      <c r="S62">
        <f t="shared" si="7"/>
        <v>5.7959270000000002E-3</v>
      </c>
      <c r="T62">
        <f t="shared" si="7"/>
        <v>4.8090000000000002E-9</v>
      </c>
    </row>
    <row r="63" spans="2:20" x14ac:dyDescent="0.25">
      <c r="B63" t="str">
        <f t="shared" si="0"/>
        <v>Resistance1001</v>
      </c>
      <c r="C63" t="s">
        <v>17</v>
      </c>
      <c r="D63">
        <v>1</v>
      </c>
      <c r="E63">
        <v>10</v>
      </c>
      <c r="F63">
        <v>100</v>
      </c>
      <c r="G63" t="s">
        <v>2217</v>
      </c>
      <c r="H63" t="s">
        <v>105</v>
      </c>
      <c r="L63">
        <v>58.513469999999998</v>
      </c>
      <c r="M63">
        <v>2.47889E-4</v>
      </c>
      <c r="N63">
        <v>57.999589999999998</v>
      </c>
      <c r="O63">
        <v>4.8299999999999997E-7</v>
      </c>
      <c r="Q63">
        <f>L63/1000</f>
        <v>5.8513469999999998E-2</v>
      </c>
      <c r="R63">
        <f t="shared" ref="R63" si="8">M63/1000</f>
        <v>2.47889E-7</v>
      </c>
      <c r="S63">
        <f t="shared" ref="S63" si="9">N63/1000</f>
        <v>5.7999589999999997E-2</v>
      </c>
      <c r="T63">
        <f t="shared" ref="T63" si="10">O63/1000</f>
        <v>4.8299999999999999E-10</v>
      </c>
    </row>
    <row r="64" spans="2:20" x14ac:dyDescent="0.25">
      <c r="B64" t="str">
        <f t="shared" si="0"/>
        <v>Resistance0.110</v>
      </c>
      <c r="C64" t="s">
        <v>17</v>
      </c>
      <c r="D64">
        <v>10</v>
      </c>
      <c r="E64">
        <v>100</v>
      </c>
      <c r="F64">
        <v>0.1</v>
      </c>
      <c r="G64" t="s">
        <v>2217</v>
      </c>
      <c r="H64" t="s">
        <v>105</v>
      </c>
      <c r="L64">
        <v>0.46937299999999998</v>
      </c>
      <c r="M64">
        <v>6.9200000000000002E-5</v>
      </c>
      <c r="N64">
        <v>0.46348800000000001</v>
      </c>
      <c r="O64">
        <v>6.9300000000000004E-5</v>
      </c>
    </row>
    <row r="65" spans="2:20" x14ac:dyDescent="0.25">
      <c r="B65" t="str">
        <f t="shared" si="0"/>
        <v>Resistance110</v>
      </c>
      <c r="C65" t="s">
        <v>17</v>
      </c>
      <c r="D65">
        <v>10</v>
      </c>
      <c r="E65">
        <v>100</v>
      </c>
      <c r="F65">
        <v>1</v>
      </c>
      <c r="G65" t="s">
        <v>2217</v>
      </c>
      <c r="H65" t="s">
        <v>105</v>
      </c>
      <c r="L65">
        <v>0.82927600000000001</v>
      </c>
      <c r="M65">
        <v>6.6699999999999995E-5</v>
      </c>
      <c r="N65">
        <v>0.61212599999999995</v>
      </c>
      <c r="O65">
        <v>6.8100000000000002E-5</v>
      </c>
    </row>
    <row r="66" spans="2:20" x14ac:dyDescent="0.25">
      <c r="B66" t="str">
        <f t="shared" si="0"/>
        <v>Resistance1010</v>
      </c>
      <c r="C66" t="s">
        <v>17</v>
      </c>
      <c r="D66">
        <v>10</v>
      </c>
      <c r="E66">
        <v>100</v>
      </c>
      <c r="F66">
        <v>10</v>
      </c>
      <c r="G66" t="s">
        <v>2217</v>
      </c>
      <c r="H66" t="s">
        <v>105</v>
      </c>
      <c r="L66">
        <v>6.4546739999999998</v>
      </c>
      <c r="M66">
        <v>5.5899999999999997E-5</v>
      </c>
      <c r="N66">
        <v>5.527107</v>
      </c>
      <c r="O66">
        <v>3.8699999999999999E-5</v>
      </c>
    </row>
    <row r="67" spans="2:20" x14ac:dyDescent="0.25">
      <c r="B67" t="str">
        <f t="shared" si="0"/>
        <v>Resistance10010</v>
      </c>
      <c r="C67" t="s">
        <v>17</v>
      </c>
      <c r="D67">
        <v>10</v>
      </c>
      <c r="E67">
        <v>100</v>
      </c>
      <c r="F67">
        <v>100</v>
      </c>
      <c r="G67" t="s">
        <v>2217</v>
      </c>
      <c r="H67" t="s">
        <v>105</v>
      </c>
      <c r="L67">
        <v>60.046087</v>
      </c>
      <c r="M67">
        <v>9.5299999999999999E-5</v>
      </c>
      <c r="N67">
        <v>57.96067</v>
      </c>
      <c r="O67">
        <v>5.0900000000000004E-6</v>
      </c>
    </row>
    <row r="68" spans="2:20" x14ac:dyDescent="0.25">
      <c r="B68" t="str">
        <f t="shared" si="0"/>
        <v>Resistance100010</v>
      </c>
      <c r="C68" t="s">
        <v>17</v>
      </c>
      <c r="D68">
        <v>10</v>
      </c>
      <c r="E68">
        <v>100</v>
      </c>
      <c r="F68">
        <v>1000</v>
      </c>
      <c r="G68" t="s">
        <v>2217</v>
      </c>
      <c r="H68" t="s">
        <v>105</v>
      </c>
      <c r="L68">
        <v>585.13490000000002</v>
      </c>
      <c r="M68">
        <v>2.4800000000000001E-4</v>
      </c>
      <c r="N68">
        <v>579.99599999999998</v>
      </c>
      <c r="O68">
        <v>5.0999999999999999E-7</v>
      </c>
    </row>
    <row r="69" spans="2:20" x14ac:dyDescent="0.25">
      <c r="B69" t="str">
        <f t="shared" si="0"/>
        <v>Resistance1000100</v>
      </c>
      <c r="C69" t="s">
        <v>17</v>
      </c>
      <c r="D69">
        <v>100</v>
      </c>
      <c r="E69">
        <v>1</v>
      </c>
      <c r="F69">
        <v>1000</v>
      </c>
      <c r="G69" t="s">
        <v>2217</v>
      </c>
      <c r="H69" t="s">
        <v>105</v>
      </c>
      <c r="L69">
        <v>5</v>
      </c>
      <c r="M69">
        <v>8.0500000000000005E-5</v>
      </c>
      <c r="N69">
        <v>4.633432</v>
      </c>
      <c r="O69">
        <v>8.0799999999999999E-5</v>
      </c>
    </row>
    <row r="70" spans="2:20" x14ac:dyDescent="0.25">
      <c r="B70" t="str">
        <f t="shared" si="0"/>
        <v>Resistance10000100</v>
      </c>
      <c r="C70" t="s">
        <v>17</v>
      </c>
      <c r="D70">
        <v>100</v>
      </c>
      <c r="E70">
        <v>1</v>
      </c>
      <c r="F70">
        <v>10000</v>
      </c>
      <c r="G70" t="s">
        <v>2217</v>
      </c>
      <c r="H70" t="s">
        <v>105</v>
      </c>
      <c r="L70">
        <v>8.0349120000000003</v>
      </c>
      <c r="M70">
        <v>7.8399999999999995E-5</v>
      </c>
      <c r="N70">
        <v>5.9988400000000004</v>
      </c>
      <c r="O70">
        <v>7.9599999999999997E-5</v>
      </c>
    </row>
    <row r="71" spans="2:20" x14ac:dyDescent="0.25">
      <c r="B71" t="str">
        <f t="shared" si="0"/>
        <v>Resistance100000100</v>
      </c>
      <c r="C71" t="s">
        <v>17</v>
      </c>
      <c r="D71">
        <v>100</v>
      </c>
      <c r="E71">
        <v>1</v>
      </c>
      <c r="F71">
        <v>100000</v>
      </c>
      <c r="G71" t="s">
        <v>2217</v>
      </c>
      <c r="H71" t="s">
        <v>105</v>
      </c>
      <c r="L71">
        <v>63.945030000000003</v>
      </c>
      <c r="M71">
        <v>6.3899999999999995E-5</v>
      </c>
      <c r="N71">
        <v>54.496929999999999</v>
      </c>
      <c r="O71">
        <v>4.88E-5</v>
      </c>
    </row>
    <row r="72" spans="2:20" x14ac:dyDescent="0.25">
      <c r="B72" t="str">
        <f t="shared" si="0"/>
        <v>Resistance1000000100</v>
      </c>
      <c r="C72" t="s">
        <v>17</v>
      </c>
      <c r="D72">
        <v>100</v>
      </c>
      <c r="E72">
        <v>1</v>
      </c>
      <c r="F72">
        <v>1000000</v>
      </c>
      <c r="G72" t="s">
        <v>2217</v>
      </c>
      <c r="H72" t="s">
        <v>105</v>
      </c>
      <c r="L72">
        <v>600.33960000000002</v>
      </c>
      <c r="M72">
        <v>9.6700000000000006E-5</v>
      </c>
      <c r="N72">
        <v>579.45889999999997</v>
      </c>
      <c r="O72">
        <v>6.8000000000000001E-6</v>
      </c>
    </row>
    <row r="73" spans="2:20" x14ac:dyDescent="0.25">
      <c r="B73" t="str">
        <f t="shared" si="0"/>
        <v>Resistance10000000100</v>
      </c>
      <c r="C73" t="s">
        <v>17</v>
      </c>
      <c r="D73">
        <v>100</v>
      </c>
      <c r="E73">
        <v>1</v>
      </c>
      <c r="F73">
        <v>10000000</v>
      </c>
      <c r="G73" t="s">
        <v>2217</v>
      </c>
      <c r="H73" t="s">
        <v>106</v>
      </c>
      <c r="L73">
        <v>5.8513339999999996</v>
      </c>
      <c r="M73">
        <v>2.481E-7</v>
      </c>
      <c r="N73">
        <v>5.7999460000000003</v>
      </c>
      <c r="O73">
        <v>6.9E-10</v>
      </c>
      <c r="Q73">
        <f>L73/1000</f>
        <v>5.8513339999999997E-3</v>
      </c>
      <c r="R73">
        <f t="shared" ref="R73:T73" si="11">M73/1000</f>
        <v>2.481E-10</v>
      </c>
      <c r="S73">
        <f t="shared" si="11"/>
        <v>5.7999460000000003E-3</v>
      </c>
      <c r="T73">
        <f t="shared" si="11"/>
        <v>6.8999999999999999E-13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3"/>
  <sheetViews>
    <sheetView workbookViewId="0">
      <selection sqref="A1:XFD1048576"/>
    </sheetView>
  </sheetViews>
  <sheetFormatPr defaultRowHeight="15" x14ac:dyDescent="0.25"/>
  <cols>
    <col min="2" max="2" width="24.140625" customWidth="1"/>
    <col min="3" max="3" width="24.42578125" customWidth="1"/>
    <col min="4" max="4" width="13.5703125" customWidth="1"/>
    <col min="5" max="5" width="12.855468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 x14ac:dyDescent="0.25">
      <c r="A1" t="s">
        <v>136</v>
      </c>
      <c r="B1" s="120">
        <v>43649</v>
      </c>
      <c r="C1" s="159" t="s">
        <v>790</v>
      </c>
    </row>
    <row r="2" spans="1:16" x14ac:dyDescent="0.25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B3" s="162" t="s">
        <v>1961</v>
      </c>
      <c r="C3" s="67" t="s">
        <v>0</v>
      </c>
      <c r="D3" s="67" t="s">
        <v>1</v>
      </c>
      <c r="E3" s="67" t="s">
        <v>2</v>
      </c>
      <c r="F3" s="67" t="s">
        <v>3</v>
      </c>
      <c r="G3" s="67" t="s">
        <v>4</v>
      </c>
      <c r="H3" s="67" t="s">
        <v>5</v>
      </c>
      <c r="I3" s="67" t="s">
        <v>6</v>
      </c>
      <c r="J3" s="67" t="s">
        <v>7</v>
      </c>
      <c r="K3" s="67" t="s">
        <v>8</v>
      </c>
      <c r="L3" s="67" t="s">
        <v>9</v>
      </c>
      <c r="M3" s="67" t="s">
        <v>10</v>
      </c>
      <c r="N3" s="67" t="s">
        <v>11</v>
      </c>
      <c r="O3" s="67" t="s">
        <v>12</v>
      </c>
      <c r="P3" s="67"/>
    </row>
    <row r="4" spans="1:16" x14ac:dyDescent="0.25">
      <c r="B4" t="s">
        <v>153</v>
      </c>
      <c r="C4" t="s">
        <v>13</v>
      </c>
      <c r="D4">
        <v>0</v>
      </c>
      <c r="E4">
        <v>0.1</v>
      </c>
      <c r="F4">
        <v>9.9999999999999995E-7</v>
      </c>
      <c r="G4" t="s">
        <v>16</v>
      </c>
      <c r="H4" t="s">
        <v>15</v>
      </c>
      <c r="L4">
        <v>12</v>
      </c>
      <c r="M4">
        <v>92</v>
      </c>
      <c r="N4">
        <v>11.629</v>
      </c>
      <c r="O4">
        <v>92.013000000000005</v>
      </c>
    </row>
    <row r="5" spans="1:16" x14ac:dyDescent="0.25">
      <c r="B5" t="s">
        <v>154</v>
      </c>
      <c r="C5" t="s">
        <v>13</v>
      </c>
      <c r="D5">
        <v>0</v>
      </c>
      <c r="E5">
        <v>0.1</v>
      </c>
      <c r="F5">
        <v>1.0000000000000001E-5</v>
      </c>
      <c r="G5" t="s">
        <v>16</v>
      </c>
      <c r="H5" t="s">
        <v>15</v>
      </c>
      <c r="L5">
        <v>12.975</v>
      </c>
      <c r="M5">
        <v>86.384</v>
      </c>
      <c r="N5">
        <v>12.968</v>
      </c>
      <c r="O5">
        <v>86.412000000000006</v>
      </c>
    </row>
    <row r="6" spans="1:16" x14ac:dyDescent="0.25">
      <c r="B6" t="s">
        <v>155</v>
      </c>
      <c r="C6" t="s">
        <v>13</v>
      </c>
      <c r="D6">
        <v>0</v>
      </c>
      <c r="E6">
        <v>0.1</v>
      </c>
      <c r="F6">
        <v>1E-4</v>
      </c>
      <c r="G6" t="s">
        <v>16</v>
      </c>
      <c r="H6" t="s">
        <v>15</v>
      </c>
      <c r="L6">
        <v>58.891999999999996</v>
      </c>
      <c r="M6">
        <v>24.898</v>
      </c>
      <c r="N6">
        <v>58.885999999999996</v>
      </c>
      <c r="O6">
        <v>24.901</v>
      </c>
    </row>
    <row r="7" spans="1:16" x14ac:dyDescent="0.25">
      <c r="B7" t="s">
        <v>156</v>
      </c>
      <c r="C7" t="s">
        <v>13</v>
      </c>
      <c r="D7">
        <v>0</v>
      </c>
      <c r="E7">
        <v>0.1</v>
      </c>
      <c r="F7">
        <v>1E-3</v>
      </c>
      <c r="G7" t="s">
        <v>16</v>
      </c>
      <c r="H7" t="s">
        <v>15</v>
      </c>
      <c r="L7">
        <v>577.47</v>
      </c>
      <c r="M7">
        <v>2.5928</v>
      </c>
      <c r="N7">
        <v>577.47</v>
      </c>
      <c r="O7">
        <v>2.5928</v>
      </c>
    </row>
    <row r="8" spans="1:16" x14ac:dyDescent="0.25">
      <c r="B8" t="s">
        <v>157</v>
      </c>
      <c r="C8" t="s">
        <v>13</v>
      </c>
      <c r="D8">
        <v>0</v>
      </c>
      <c r="E8">
        <v>0.1</v>
      </c>
      <c r="F8">
        <v>0.01</v>
      </c>
      <c r="G8" t="s">
        <v>16</v>
      </c>
      <c r="H8" t="s">
        <v>15</v>
      </c>
      <c r="L8">
        <v>5773.6</v>
      </c>
      <c r="M8">
        <v>0.25939000000000001</v>
      </c>
      <c r="N8">
        <v>5773.6</v>
      </c>
      <c r="O8">
        <v>0.25939000000000001</v>
      </c>
    </row>
    <row r="9" spans="1:16" x14ac:dyDescent="0.25">
      <c r="B9" t="s">
        <v>1342</v>
      </c>
      <c r="C9" t="s">
        <v>13</v>
      </c>
      <c r="D9">
        <v>0.1</v>
      </c>
      <c r="E9">
        <v>1</v>
      </c>
      <c r="F9">
        <v>1.0000000000000001E-5</v>
      </c>
      <c r="G9" t="s">
        <v>16</v>
      </c>
      <c r="H9" t="s">
        <v>15</v>
      </c>
      <c r="L9">
        <v>36</v>
      </c>
      <c r="M9">
        <v>92</v>
      </c>
      <c r="N9">
        <v>35.475999999999999</v>
      </c>
      <c r="O9">
        <v>91.91</v>
      </c>
    </row>
    <row r="10" spans="1:16" x14ac:dyDescent="0.25">
      <c r="B10" t="s">
        <v>1343</v>
      </c>
      <c r="C10" t="s">
        <v>13</v>
      </c>
      <c r="D10">
        <v>0.1</v>
      </c>
      <c r="E10">
        <v>1</v>
      </c>
      <c r="F10">
        <v>1E-4</v>
      </c>
      <c r="G10" t="s">
        <v>16</v>
      </c>
      <c r="H10" t="s">
        <v>15</v>
      </c>
      <c r="L10">
        <v>65.438000000000002</v>
      </c>
      <c r="M10">
        <v>74.399000000000001</v>
      </c>
      <c r="N10">
        <v>65.326999999999998</v>
      </c>
      <c r="O10">
        <v>74.414000000000001</v>
      </c>
    </row>
    <row r="11" spans="1:16" x14ac:dyDescent="0.25">
      <c r="B11" t="s">
        <v>1344</v>
      </c>
      <c r="C11" t="s">
        <v>13</v>
      </c>
      <c r="D11">
        <v>0.1</v>
      </c>
      <c r="E11">
        <v>1</v>
      </c>
      <c r="F11">
        <v>1E-3</v>
      </c>
      <c r="G11" t="s">
        <v>16</v>
      </c>
      <c r="H11" t="s">
        <v>15</v>
      </c>
      <c r="L11">
        <v>577.75</v>
      </c>
      <c r="M11">
        <v>13.553000000000001</v>
      </c>
      <c r="N11">
        <v>577.70000000000005</v>
      </c>
      <c r="O11">
        <v>13.513</v>
      </c>
    </row>
    <row r="12" spans="1:16" x14ac:dyDescent="0.25">
      <c r="B12" t="s">
        <v>1345</v>
      </c>
      <c r="C12" t="s">
        <v>13</v>
      </c>
      <c r="D12">
        <v>0.1</v>
      </c>
      <c r="E12">
        <v>1</v>
      </c>
      <c r="F12">
        <v>0.01</v>
      </c>
      <c r="G12" t="s">
        <v>16</v>
      </c>
      <c r="H12" t="s">
        <v>15</v>
      </c>
      <c r="L12">
        <v>5773.6</v>
      </c>
      <c r="M12">
        <v>1.3863000000000001</v>
      </c>
      <c r="N12">
        <v>5773.6</v>
      </c>
      <c r="O12">
        <v>1.3693</v>
      </c>
    </row>
    <row r="13" spans="1:16" x14ac:dyDescent="0.25">
      <c r="B13" t="s">
        <v>1979</v>
      </c>
      <c r="C13" t="s">
        <v>13</v>
      </c>
      <c r="D13">
        <v>0.1</v>
      </c>
      <c r="E13">
        <v>1</v>
      </c>
      <c r="F13">
        <v>0.1</v>
      </c>
      <c r="G13" t="s">
        <v>16</v>
      </c>
      <c r="H13" t="s">
        <v>15</v>
      </c>
      <c r="L13">
        <v>57736</v>
      </c>
      <c r="M13">
        <v>0.14376</v>
      </c>
      <c r="N13">
        <v>57736</v>
      </c>
      <c r="O13">
        <v>0.13694999999999999</v>
      </c>
    </row>
    <row r="14" spans="1:16" x14ac:dyDescent="0.25">
      <c r="B14" t="s">
        <v>1349</v>
      </c>
      <c r="C14" t="s">
        <v>13</v>
      </c>
      <c r="D14">
        <v>1</v>
      </c>
      <c r="E14">
        <v>10</v>
      </c>
      <c r="F14">
        <v>1E-4</v>
      </c>
      <c r="G14" t="s">
        <v>16</v>
      </c>
      <c r="H14" t="s">
        <v>15</v>
      </c>
      <c r="L14">
        <v>360</v>
      </c>
      <c r="M14">
        <v>92</v>
      </c>
      <c r="N14">
        <v>354.49</v>
      </c>
      <c r="O14">
        <v>91.831999999999994</v>
      </c>
    </row>
    <row r="15" spans="1:16" x14ac:dyDescent="0.25">
      <c r="B15" t="s">
        <v>1350</v>
      </c>
      <c r="C15" t="s">
        <v>13</v>
      </c>
      <c r="D15">
        <v>1</v>
      </c>
      <c r="E15">
        <v>10</v>
      </c>
      <c r="F15">
        <v>1E-3</v>
      </c>
      <c r="G15" t="s">
        <v>16</v>
      </c>
      <c r="H15" t="s">
        <v>15</v>
      </c>
      <c r="L15">
        <v>653.68999999999994</v>
      </c>
      <c r="M15">
        <v>74.372</v>
      </c>
      <c r="N15">
        <v>653.14</v>
      </c>
      <c r="O15">
        <v>74.331000000000003</v>
      </c>
    </row>
    <row r="16" spans="1:16" x14ac:dyDescent="0.25">
      <c r="B16" t="s">
        <v>1351</v>
      </c>
      <c r="C16" t="s">
        <v>13</v>
      </c>
      <c r="D16">
        <v>1</v>
      </c>
      <c r="E16">
        <v>10</v>
      </c>
      <c r="F16">
        <v>0.01</v>
      </c>
      <c r="G16" t="s">
        <v>16</v>
      </c>
      <c r="H16" t="s">
        <v>15</v>
      </c>
      <c r="L16">
        <v>5777.2000000000007</v>
      </c>
      <c r="M16">
        <v>13.558999999999999</v>
      </c>
      <c r="N16">
        <v>5777</v>
      </c>
      <c r="O16">
        <v>13.491</v>
      </c>
    </row>
    <row r="17" spans="2:15" x14ac:dyDescent="0.25">
      <c r="B17" t="s">
        <v>1980</v>
      </c>
      <c r="C17" t="s">
        <v>13</v>
      </c>
      <c r="D17">
        <v>1</v>
      </c>
      <c r="E17">
        <v>10</v>
      </c>
      <c r="F17">
        <v>0.1</v>
      </c>
      <c r="G17" t="s">
        <v>16</v>
      </c>
      <c r="H17" t="s">
        <v>15</v>
      </c>
      <c r="L17">
        <v>57736</v>
      </c>
      <c r="M17">
        <v>1.3954</v>
      </c>
      <c r="N17">
        <v>57736</v>
      </c>
      <c r="O17">
        <v>13.496</v>
      </c>
    </row>
    <row r="18" spans="2:15" x14ac:dyDescent="0.25">
      <c r="B18" t="s">
        <v>1981</v>
      </c>
      <c r="C18" t="s">
        <v>13</v>
      </c>
      <c r="D18">
        <v>1</v>
      </c>
      <c r="E18">
        <v>10</v>
      </c>
      <c r="F18">
        <v>1</v>
      </c>
      <c r="G18" t="s">
        <v>16</v>
      </c>
      <c r="H18" t="s">
        <v>15</v>
      </c>
      <c r="L18">
        <v>577360</v>
      </c>
      <c r="M18">
        <v>0.14807999999999999</v>
      </c>
      <c r="N18">
        <v>577360</v>
      </c>
      <c r="O18">
        <v>13.497</v>
      </c>
    </row>
    <row r="19" spans="2:15" x14ac:dyDescent="0.25">
      <c r="B19" t="s">
        <v>1354</v>
      </c>
      <c r="C19" t="s">
        <v>13</v>
      </c>
      <c r="D19">
        <v>10</v>
      </c>
      <c r="E19">
        <v>100</v>
      </c>
      <c r="F19">
        <v>1E-3</v>
      </c>
      <c r="G19" t="s">
        <v>16</v>
      </c>
      <c r="H19" t="s">
        <v>14</v>
      </c>
      <c r="L19">
        <v>3.8000000000000003</v>
      </c>
      <c r="M19">
        <v>9.9000000000000005E-2</v>
      </c>
      <c r="N19">
        <v>3.7871999999999999</v>
      </c>
      <c r="O19">
        <v>9.8876000000000006E-2</v>
      </c>
    </row>
    <row r="20" spans="2:15" x14ac:dyDescent="0.25">
      <c r="B20" t="s">
        <v>1355</v>
      </c>
      <c r="C20" t="s">
        <v>13</v>
      </c>
      <c r="D20">
        <v>10</v>
      </c>
      <c r="E20">
        <v>100</v>
      </c>
      <c r="F20">
        <v>0.01</v>
      </c>
      <c r="G20" t="s">
        <v>16</v>
      </c>
      <c r="H20" t="s">
        <v>14</v>
      </c>
      <c r="L20">
        <v>6.6631999999999998</v>
      </c>
      <c r="M20">
        <v>8.1817000000000001E-2</v>
      </c>
      <c r="N20">
        <v>6.6526999999999994</v>
      </c>
      <c r="O20">
        <v>8.1797999999999996E-2</v>
      </c>
    </row>
    <row r="21" spans="2:15" x14ac:dyDescent="0.25">
      <c r="B21" t="s">
        <v>1356</v>
      </c>
      <c r="C21" t="s">
        <v>13</v>
      </c>
      <c r="D21">
        <v>10</v>
      </c>
      <c r="E21">
        <v>100</v>
      </c>
      <c r="F21">
        <v>0.1</v>
      </c>
      <c r="G21" t="s">
        <v>16</v>
      </c>
      <c r="H21" t="s">
        <v>14</v>
      </c>
      <c r="L21">
        <v>57.778999999999996</v>
      </c>
      <c r="M21">
        <v>1.5635E-2</v>
      </c>
      <c r="N21">
        <v>57.774000000000001</v>
      </c>
      <c r="O21">
        <v>1.5558000000000001E-2</v>
      </c>
    </row>
    <row r="22" spans="2:15" x14ac:dyDescent="0.25">
      <c r="B22" t="s">
        <v>1982</v>
      </c>
      <c r="C22" t="s">
        <v>13</v>
      </c>
      <c r="D22">
        <v>10</v>
      </c>
      <c r="E22">
        <v>100</v>
      </c>
      <c r="F22">
        <v>1</v>
      </c>
      <c r="G22" t="s">
        <v>16</v>
      </c>
      <c r="H22" t="s">
        <v>14</v>
      </c>
      <c r="L22">
        <v>577.36</v>
      </c>
      <c r="M22">
        <v>1.6118E-3</v>
      </c>
      <c r="N22">
        <v>577.36</v>
      </c>
      <c r="O22">
        <v>1.5797000000000001E-3</v>
      </c>
    </row>
    <row r="23" spans="2:15" x14ac:dyDescent="0.25">
      <c r="B23" t="s">
        <v>1983</v>
      </c>
      <c r="C23" t="s">
        <v>13</v>
      </c>
      <c r="D23">
        <v>10</v>
      </c>
      <c r="E23">
        <v>100</v>
      </c>
      <c r="F23">
        <v>10</v>
      </c>
      <c r="G23" t="s">
        <v>16</v>
      </c>
      <c r="H23" t="s">
        <v>14</v>
      </c>
      <c r="L23">
        <v>5773.6</v>
      </c>
      <c r="M23">
        <v>1.7086E-4</v>
      </c>
      <c r="N23">
        <v>5773.6</v>
      </c>
      <c r="O23">
        <v>1.5799E-4</v>
      </c>
    </row>
    <row r="24" spans="2:15" x14ac:dyDescent="0.25">
      <c r="B24" t="s">
        <v>1359</v>
      </c>
      <c r="C24" t="s">
        <v>13</v>
      </c>
      <c r="D24">
        <v>100</v>
      </c>
      <c r="E24">
        <v>1020</v>
      </c>
      <c r="F24">
        <v>0.01</v>
      </c>
      <c r="G24" t="s">
        <v>16</v>
      </c>
      <c r="H24" t="s">
        <v>14</v>
      </c>
      <c r="L24">
        <v>36</v>
      </c>
      <c r="M24">
        <v>9.1999999999999998E-2</v>
      </c>
      <c r="N24">
        <v>35.438000000000002</v>
      </c>
      <c r="O24">
        <v>9.1984999999999997E-2</v>
      </c>
    </row>
    <row r="25" spans="2:15" x14ac:dyDescent="0.25">
      <c r="B25" t="s">
        <v>1360</v>
      </c>
      <c r="C25" t="s">
        <v>13</v>
      </c>
      <c r="D25">
        <v>100</v>
      </c>
      <c r="E25">
        <v>1020</v>
      </c>
      <c r="F25">
        <v>0.1</v>
      </c>
      <c r="G25" t="s">
        <v>16</v>
      </c>
      <c r="H25" t="s">
        <v>14</v>
      </c>
      <c r="L25">
        <v>65.38900000000001</v>
      </c>
      <c r="M25">
        <v>7.4700000000000003E-2</v>
      </c>
      <c r="N25">
        <v>65.281000000000006</v>
      </c>
      <c r="O25">
        <v>7.4677999999999994E-2</v>
      </c>
    </row>
    <row r="26" spans="2:15" x14ac:dyDescent="0.25">
      <c r="B26" t="s">
        <v>1361</v>
      </c>
      <c r="C26" t="s">
        <v>13</v>
      </c>
      <c r="D26">
        <v>100</v>
      </c>
      <c r="E26">
        <v>1020</v>
      </c>
      <c r="F26">
        <v>1</v>
      </c>
      <c r="G26" t="s">
        <v>16</v>
      </c>
      <c r="H26" t="s">
        <v>14</v>
      </c>
      <c r="L26">
        <v>577.73</v>
      </c>
      <c r="M26">
        <v>1.374E-2</v>
      </c>
      <c r="N26">
        <v>577.67999999999995</v>
      </c>
      <c r="O26">
        <v>1.3664000000000001E-2</v>
      </c>
    </row>
    <row r="27" spans="2:15" x14ac:dyDescent="0.25">
      <c r="B27" t="s">
        <v>1362</v>
      </c>
      <c r="C27" t="s">
        <v>13</v>
      </c>
      <c r="D27">
        <v>100</v>
      </c>
      <c r="E27">
        <v>1020</v>
      </c>
      <c r="F27">
        <v>10</v>
      </c>
      <c r="G27" t="s">
        <v>16</v>
      </c>
      <c r="H27" t="s">
        <v>14</v>
      </c>
      <c r="L27">
        <v>5773.6</v>
      </c>
      <c r="M27">
        <v>1.4166000000000001E-3</v>
      </c>
      <c r="N27">
        <v>5773.6</v>
      </c>
      <c r="O27">
        <v>1.3851E-3</v>
      </c>
    </row>
    <row r="28" spans="2:15" x14ac:dyDescent="0.25">
      <c r="B28" t="s">
        <v>1984</v>
      </c>
      <c r="C28" t="s">
        <v>13</v>
      </c>
      <c r="D28">
        <v>100</v>
      </c>
      <c r="E28">
        <v>1020</v>
      </c>
      <c r="F28">
        <v>100</v>
      </c>
      <c r="G28" t="s">
        <v>16</v>
      </c>
      <c r="H28" t="s">
        <v>14</v>
      </c>
      <c r="L28">
        <v>57736</v>
      </c>
      <c r="M28">
        <v>1.5112E-4</v>
      </c>
      <c r="N28">
        <v>57736</v>
      </c>
      <c r="O28">
        <v>1.3852999999999999E-4</v>
      </c>
    </row>
    <row r="29" spans="2:15" x14ac:dyDescent="0.25">
      <c r="B29" t="s">
        <v>757</v>
      </c>
      <c r="C29" t="s">
        <v>102</v>
      </c>
      <c r="D29">
        <v>0</v>
      </c>
      <c r="E29">
        <v>1E-4</v>
      </c>
      <c r="F29">
        <v>1.0000000000000001E-9</v>
      </c>
      <c r="G29" t="s">
        <v>24</v>
      </c>
      <c r="H29" t="s">
        <v>822</v>
      </c>
      <c r="L29">
        <v>35</v>
      </c>
      <c r="M29">
        <v>350000</v>
      </c>
      <c r="N29">
        <v>34.652000000000001</v>
      </c>
      <c r="O29">
        <v>346510</v>
      </c>
    </row>
    <row r="30" spans="2:15" x14ac:dyDescent="0.25">
      <c r="B30" t="s">
        <v>758</v>
      </c>
      <c r="C30" t="s">
        <v>102</v>
      </c>
      <c r="D30">
        <v>0</v>
      </c>
      <c r="E30">
        <v>1E-4</v>
      </c>
      <c r="F30">
        <v>1E-8</v>
      </c>
      <c r="G30" t="s">
        <v>24</v>
      </c>
      <c r="H30" t="s">
        <v>822</v>
      </c>
      <c r="L30">
        <v>35.128</v>
      </c>
      <c r="M30">
        <v>344160</v>
      </c>
      <c r="N30">
        <v>35.125</v>
      </c>
      <c r="O30">
        <v>344160</v>
      </c>
    </row>
    <row r="31" spans="2:15" x14ac:dyDescent="0.25">
      <c r="B31" t="s">
        <v>759</v>
      </c>
      <c r="C31" t="s">
        <v>102</v>
      </c>
      <c r="D31">
        <v>0</v>
      </c>
      <c r="E31">
        <v>1E-4</v>
      </c>
      <c r="F31">
        <v>9.9999999999999995E-8</v>
      </c>
      <c r="G31" t="s">
        <v>24</v>
      </c>
      <c r="H31" t="s">
        <v>822</v>
      </c>
      <c r="L31">
        <v>67.338000000000008</v>
      </c>
      <c r="M31">
        <v>228700</v>
      </c>
      <c r="N31">
        <v>67.334000000000003</v>
      </c>
      <c r="O31">
        <v>228660</v>
      </c>
    </row>
    <row r="32" spans="2:15" x14ac:dyDescent="0.25">
      <c r="B32" t="s">
        <v>760</v>
      </c>
      <c r="C32" t="s">
        <v>102</v>
      </c>
      <c r="D32">
        <v>0</v>
      </c>
      <c r="E32">
        <v>1E-4</v>
      </c>
      <c r="F32">
        <v>9.9999999999999995E-7</v>
      </c>
      <c r="G32" t="s">
        <v>24</v>
      </c>
      <c r="H32" t="s">
        <v>822</v>
      </c>
      <c r="L32">
        <v>578.4</v>
      </c>
      <c r="M32">
        <v>31085</v>
      </c>
      <c r="N32">
        <v>578.39</v>
      </c>
      <c r="O32">
        <v>31056</v>
      </c>
    </row>
    <row r="33" spans="2:15" x14ac:dyDescent="0.25">
      <c r="B33" t="s">
        <v>756</v>
      </c>
      <c r="C33" t="s">
        <v>102</v>
      </c>
      <c r="D33">
        <v>0</v>
      </c>
      <c r="E33">
        <v>1E-4</v>
      </c>
      <c r="F33">
        <v>1.0000000000000001E-5</v>
      </c>
      <c r="G33" t="s">
        <v>24</v>
      </c>
      <c r="H33" t="s">
        <v>822</v>
      </c>
      <c r="L33">
        <v>5773.7000000000007</v>
      </c>
      <c r="M33">
        <v>3131</v>
      </c>
      <c r="N33">
        <v>5773.7000000000007</v>
      </c>
      <c r="O33">
        <v>3119.4</v>
      </c>
    </row>
    <row r="34" spans="2:15" x14ac:dyDescent="0.25">
      <c r="B34" t="s">
        <v>1390</v>
      </c>
      <c r="C34" t="s">
        <v>102</v>
      </c>
      <c r="D34">
        <v>1E-4</v>
      </c>
      <c r="E34">
        <v>1E-3</v>
      </c>
      <c r="F34">
        <v>1E-8</v>
      </c>
      <c r="G34" t="s">
        <v>24</v>
      </c>
      <c r="H34" t="s">
        <v>822</v>
      </c>
      <c r="L34">
        <v>120</v>
      </c>
      <c r="M34">
        <v>350000</v>
      </c>
      <c r="N34">
        <v>115.73</v>
      </c>
      <c r="O34">
        <v>346500</v>
      </c>
    </row>
    <row r="35" spans="2:15" x14ac:dyDescent="0.25">
      <c r="B35" t="s">
        <v>1391</v>
      </c>
      <c r="C35" t="s">
        <v>102</v>
      </c>
      <c r="D35">
        <v>1E-4</v>
      </c>
      <c r="E35">
        <v>1E-3</v>
      </c>
      <c r="F35">
        <v>9.9999999999999995E-8</v>
      </c>
      <c r="G35" t="s">
        <v>24</v>
      </c>
      <c r="H35" t="s">
        <v>822</v>
      </c>
      <c r="L35">
        <v>127.17</v>
      </c>
      <c r="M35">
        <v>338660</v>
      </c>
      <c r="N35">
        <v>127.11</v>
      </c>
      <c r="O35">
        <v>338680</v>
      </c>
    </row>
    <row r="36" spans="2:15" x14ac:dyDescent="0.25">
      <c r="B36" t="s">
        <v>1392</v>
      </c>
      <c r="C36" t="s">
        <v>102</v>
      </c>
      <c r="D36">
        <v>1E-4</v>
      </c>
      <c r="E36">
        <v>1E-3</v>
      </c>
      <c r="F36">
        <v>9.9999999999999995E-7</v>
      </c>
      <c r="G36" t="s">
        <v>24</v>
      </c>
      <c r="H36" t="s">
        <v>822</v>
      </c>
      <c r="L36">
        <v>580.75</v>
      </c>
      <c r="M36">
        <v>158910</v>
      </c>
      <c r="N36">
        <v>580.70000000000005</v>
      </c>
      <c r="O36">
        <v>158870</v>
      </c>
    </row>
    <row r="37" spans="2:15" x14ac:dyDescent="0.25">
      <c r="B37" t="s">
        <v>1393</v>
      </c>
      <c r="C37" t="s">
        <v>102</v>
      </c>
      <c r="D37">
        <v>1E-4</v>
      </c>
      <c r="E37">
        <v>1E-3</v>
      </c>
      <c r="F37">
        <v>1.0000000000000001E-5</v>
      </c>
      <c r="G37" t="s">
        <v>24</v>
      </c>
      <c r="H37" t="s">
        <v>822</v>
      </c>
      <c r="L37">
        <v>5773.7000000000007</v>
      </c>
      <c r="M37">
        <v>18379</v>
      </c>
      <c r="N37">
        <v>5773.7000000000007</v>
      </c>
      <c r="O37">
        <v>18351</v>
      </c>
    </row>
    <row r="38" spans="2:15" x14ac:dyDescent="0.25">
      <c r="B38" t="s">
        <v>1394</v>
      </c>
      <c r="C38" t="s">
        <v>102</v>
      </c>
      <c r="D38">
        <v>1E-4</v>
      </c>
      <c r="E38">
        <v>1E-3</v>
      </c>
      <c r="F38">
        <v>1E-4</v>
      </c>
      <c r="G38" t="s">
        <v>24</v>
      </c>
      <c r="H38" t="s">
        <v>822</v>
      </c>
      <c r="L38">
        <v>57736</v>
      </c>
      <c r="M38">
        <v>1849.6</v>
      </c>
      <c r="N38">
        <v>57736</v>
      </c>
      <c r="O38">
        <v>1838.3</v>
      </c>
    </row>
    <row r="39" spans="2:15" x14ac:dyDescent="0.25">
      <c r="B39" t="s">
        <v>1397</v>
      </c>
      <c r="C39" t="s">
        <v>102</v>
      </c>
      <c r="D39">
        <v>1E-3</v>
      </c>
      <c r="E39">
        <v>0.01</v>
      </c>
      <c r="F39">
        <v>9.9999999999999995E-8</v>
      </c>
      <c r="G39" t="s">
        <v>24</v>
      </c>
      <c r="H39" t="s">
        <v>22</v>
      </c>
      <c r="L39">
        <v>1.2000000000000002</v>
      </c>
      <c r="M39">
        <v>350</v>
      </c>
      <c r="N39">
        <v>1.1596</v>
      </c>
      <c r="O39">
        <v>346.31</v>
      </c>
    </row>
    <row r="40" spans="2:15" x14ac:dyDescent="0.25">
      <c r="B40" t="s">
        <v>1398</v>
      </c>
      <c r="C40" t="s">
        <v>102</v>
      </c>
      <c r="D40">
        <v>1E-3</v>
      </c>
      <c r="E40">
        <v>0.01</v>
      </c>
      <c r="F40">
        <v>9.9999999999999995E-7</v>
      </c>
      <c r="G40" t="s">
        <v>24</v>
      </c>
      <c r="H40" t="s">
        <v>22</v>
      </c>
      <c r="L40">
        <v>1.2738</v>
      </c>
      <c r="M40">
        <v>338.49</v>
      </c>
      <c r="N40">
        <v>1.2733000000000001</v>
      </c>
      <c r="O40">
        <v>338.5</v>
      </c>
    </row>
    <row r="41" spans="2:15" x14ac:dyDescent="0.25">
      <c r="B41" t="s">
        <v>1399</v>
      </c>
      <c r="C41" t="s">
        <v>102</v>
      </c>
      <c r="D41">
        <v>1E-3</v>
      </c>
      <c r="E41">
        <v>0.01</v>
      </c>
      <c r="F41">
        <v>1.0000000000000001E-5</v>
      </c>
      <c r="G41" t="s">
        <v>24</v>
      </c>
      <c r="H41" t="s">
        <v>22</v>
      </c>
      <c r="L41">
        <v>5.8080999999999996</v>
      </c>
      <c r="M41">
        <v>158.88</v>
      </c>
      <c r="N41">
        <v>5.8075999999999999</v>
      </c>
      <c r="O41">
        <v>158.83000000000001</v>
      </c>
    </row>
    <row r="42" spans="2:15" x14ac:dyDescent="0.25">
      <c r="B42" t="s">
        <v>1400</v>
      </c>
      <c r="C42" t="s">
        <v>102</v>
      </c>
      <c r="D42">
        <v>1E-3</v>
      </c>
      <c r="E42">
        <v>0.01</v>
      </c>
      <c r="F42">
        <v>1E-4</v>
      </c>
      <c r="G42" t="s">
        <v>24</v>
      </c>
      <c r="H42" t="s">
        <v>22</v>
      </c>
      <c r="L42">
        <v>57.736999999999995</v>
      </c>
      <c r="M42">
        <v>18.38</v>
      </c>
      <c r="N42">
        <v>57.736999999999995</v>
      </c>
      <c r="O42">
        <v>18.347999999999999</v>
      </c>
    </row>
    <row r="43" spans="2:15" x14ac:dyDescent="0.25">
      <c r="B43" t="s">
        <v>1401</v>
      </c>
      <c r="C43" t="s">
        <v>102</v>
      </c>
      <c r="D43">
        <v>1E-3</v>
      </c>
      <c r="E43">
        <v>0.01</v>
      </c>
      <c r="F43">
        <v>1E-3</v>
      </c>
      <c r="G43" t="s">
        <v>24</v>
      </c>
      <c r="H43" t="s">
        <v>22</v>
      </c>
      <c r="L43">
        <v>577.36</v>
      </c>
      <c r="M43">
        <v>1.8509</v>
      </c>
      <c r="N43">
        <v>577.36</v>
      </c>
      <c r="O43">
        <v>1.8380000000000001</v>
      </c>
    </row>
    <row r="44" spans="2:15" x14ac:dyDescent="0.25">
      <c r="B44" t="s">
        <v>1403</v>
      </c>
      <c r="C44" t="s">
        <v>102</v>
      </c>
      <c r="D44">
        <v>0.01</v>
      </c>
      <c r="E44">
        <v>0.1</v>
      </c>
      <c r="F44">
        <v>9.9999999999999995E-7</v>
      </c>
      <c r="G44" t="s">
        <v>24</v>
      </c>
      <c r="H44" t="s">
        <v>22</v>
      </c>
      <c r="L44">
        <v>12</v>
      </c>
      <c r="M44">
        <v>350</v>
      </c>
      <c r="N44">
        <v>11.574999999999999</v>
      </c>
      <c r="O44">
        <v>346.48</v>
      </c>
    </row>
    <row r="45" spans="2:15" x14ac:dyDescent="0.25">
      <c r="B45" t="s">
        <v>1404</v>
      </c>
      <c r="C45" t="s">
        <v>102</v>
      </c>
      <c r="D45">
        <v>0.01</v>
      </c>
      <c r="E45">
        <v>0.1</v>
      </c>
      <c r="F45">
        <v>1.0000000000000001E-5</v>
      </c>
      <c r="G45" t="s">
        <v>24</v>
      </c>
      <c r="H45" t="s">
        <v>22</v>
      </c>
      <c r="L45">
        <v>12.718999999999999</v>
      </c>
      <c r="M45">
        <v>338.64</v>
      </c>
      <c r="N45">
        <v>12.713999999999999</v>
      </c>
      <c r="O45">
        <v>338.65</v>
      </c>
    </row>
    <row r="46" spans="2:15" x14ac:dyDescent="0.25">
      <c r="B46" t="s">
        <v>1405</v>
      </c>
      <c r="C46" t="s">
        <v>102</v>
      </c>
      <c r="D46">
        <v>0.01</v>
      </c>
      <c r="E46">
        <v>0.1</v>
      </c>
      <c r="F46">
        <v>1E-4</v>
      </c>
      <c r="G46" t="s">
        <v>24</v>
      </c>
      <c r="H46" t="s">
        <v>22</v>
      </c>
      <c r="L46">
        <v>58.076000000000001</v>
      </c>
      <c r="M46">
        <v>158.91</v>
      </c>
      <c r="N46">
        <v>58.070999999999998</v>
      </c>
      <c r="O46">
        <v>158.86000000000001</v>
      </c>
    </row>
    <row r="47" spans="2:15" x14ac:dyDescent="0.25">
      <c r="B47" t="s">
        <v>1406</v>
      </c>
      <c r="C47" t="s">
        <v>102</v>
      </c>
      <c r="D47">
        <v>0.01</v>
      </c>
      <c r="E47">
        <v>0.1</v>
      </c>
      <c r="F47">
        <v>1E-3</v>
      </c>
      <c r="G47" t="s">
        <v>24</v>
      </c>
      <c r="H47" t="s">
        <v>22</v>
      </c>
      <c r="L47">
        <v>577.37</v>
      </c>
      <c r="M47">
        <v>18.382000000000001</v>
      </c>
      <c r="N47">
        <v>577.37</v>
      </c>
      <c r="O47">
        <v>18.350000000000001</v>
      </c>
    </row>
    <row r="48" spans="2:15" x14ac:dyDescent="0.25">
      <c r="B48" t="s">
        <v>1407</v>
      </c>
      <c r="C48" t="s">
        <v>102</v>
      </c>
      <c r="D48">
        <v>0.01</v>
      </c>
      <c r="E48">
        <v>0.1</v>
      </c>
      <c r="F48">
        <v>0.01</v>
      </c>
      <c r="G48" t="s">
        <v>24</v>
      </c>
      <c r="H48" t="s">
        <v>22</v>
      </c>
      <c r="L48">
        <v>5773.6</v>
      </c>
      <c r="M48">
        <v>1.8511</v>
      </c>
      <c r="N48">
        <v>5773.6</v>
      </c>
      <c r="O48">
        <v>1.8382000000000001</v>
      </c>
    </row>
    <row r="49" spans="2:15" x14ac:dyDescent="0.25">
      <c r="B49" t="s">
        <v>1409</v>
      </c>
      <c r="C49" t="s">
        <v>102</v>
      </c>
      <c r="D49">
        <v>0.1</v>
      </c>
      <c r="E49">
        <v>1</v>
      </c>
      <c r="F49">
        <v>1.0000000000000001E-5</v>
      </c>
      <c r="G49" t="s">
        <v>24</v>
      </c>
      <c r="H49" t="s">
        <v>22</v>
      </c>
      <c r="L49">
        <v>180</v>
      </c>
      <c r="M49">
        <v>350</v>
      </c>
      <c r="N49">
        <v>173.39</v>
      </c>
      <c r="O49">
        <v>346.71</v>
      </c>
    </row>
    <row r="50" spans="2:15" x14ac:dyDescent="0.25">
      <c r="B50" t="s">
        <v>1410</v>
      </c>
      <c r="C50" t="s">
        <v>102</v>
      </c>
      <c r="D50">
        <v>0.1</v>
      </c>
      <c r="E50">
        <v>1</v>
      </c>
      <c r="F50">
        <v>1E-4</v>
      </c>
      <c r="G50" t="s">
        <v>24</v>
      </c>
      <c r="H50" t="s">
        <v>22</v>
      </c>
      <c r="L50">
        <v>181.73</v>
      </c>
      <c r="M50">
        <v>341.58</v>
      </c>
      <c r="N50">
        <v>181.69</v>
      </c>
      <c r="O50">
        <v>341.58</v>
      </c>
    </row>
    <row r="51" spans="2:15" x14ac:dyDescent="0.25">
      <c r="B51" t="s">
        <v>1411</v>
      </c>
      <c r="C51" t="s">
        <v>102</v>
      </c>
      <c r="D51">
        <v>0.1</v>
      </c>
      <c r="E51">
        <v>1</v>
      </c>
      <c r="F51">
        <v>1E-3</v>
      </c>
      <c r="G51" t="s">
        <v>24</v>
      </c>
      <c r="H51" t="s">
        <v>22</v>
      </c>
      <c r="L51">
        <v>595.56999999999994</v>
      </c>
      <c r="M51">
        <v>181.58</v>
      </c>
      <c r="N51">
        <v>595.52</v>
      </c>
      <c r="O51">
        <v>181.54</v>
      </c>
    </row>
    <row r="52" spans="2:15" x14ac:dyDescent="0.25">
      <c r="B52" t="s">
        <v>1412</v>
      </c>
      <c r="C52" t="s">
        <v>102</v>
      </c>
      <c r="D52">
        <v>0.1</v>
      </c>
      <c r="E52">
        <v>1</v>
      </c>
      <c r="F52">
        <v>0.01</v>
      </c>
      <c r="G52" t="s">
        <v>24</v>
      </c>
      <c r="H52" t="s">
        <v>22</v>
      </c>
      <c r="L52">
        <v>5775.1</v>
      </c>
      <c r="M52">
        <v>21.844999999999999</v>
      </c>
      <c r="N52">
        <v>5775.1</v>
      </c>
      <c r="O52">
        <v>21.812999999999999</v>
      </c>
    </row>
    <row r="53" spans="2:15" x14ac:dyDescent="0.25">
      <c r="B53" t="s">
        <v>1413</v>
      </c>
      <c r="C53" t="s">
        <v>102</v>
      </c>
      <c r="D53">
        <v>0.1</v>
      </c>
      <c r="E53">
        <v>1</v>
      </c>
      <c r="F53">
        <v>0.1</v>
      </c>
      <c r="G53" t="s">
        <v>24</v>
      </c>
      <c r="H53" t="s">
        <v>22</v>
      </c>
      <c r="L53">
        <v>57736</v>
      </c>
      <c r="M53">
        <v>2.1991999999999998</v>
      </c>
      <c r="N53">
        <v>57736</v>
      </c>
      <c r="O53">
        <v>2.1863999999999999</v>
      </c>
    </row>
    <row r="54" spans="2:15" x14ac:dyDescent="0.25">
      <c r="B54" t="s">
        <v>1415</v>
      </c>
      <c r="C54" t="s">
        <v>102</v>
      </c>
      <c r="D54">
        <v>1</v>
      </c>
      <c r="E54">
        <v>10.199999999999999</v>
      </c>
      <c r="F54">
        <v>1E-4</v>
      </c>
      <c r="G54" t="s">
        <v>24</v>
      </c>
      <c r="H54" t="s">
        <v>22</v>
      </c>
      <c r="L54">
        <v>2.3000000000000003</v>
      </c>
      <c r="M54">
        <v>0.6</v>
      </c>
      <c r="N54">
        <v>2.3096000000000001</v>
      </c>
      <c r="O54">
        <v>0.58109</v>
      </c>
    </row>
    <row r="55" spans="2:15" x14ac:dyDescent="0.25">
      <c r="B55" t="s">
        <v>1416</v>
      </c>
      <c r="C55" t="s">
        <v>102</v>
      </c>
      <c r="D55">
        <v>1</v>
      </c>
      <c r="E55">
        <v>10.199999999999999</v>
      </c>
      <c r="F55">
        <v>1E-3</v>
      </c>
      <c r="G55" t="s">
        <v>24</v>
      </c>
      <c r="H55" t="s">
        <v>22</v>
      </c>
      <c r="L55">
        <v>2.3155000000000001</v>
      </c>
      <c r="M55">
        <v>0.63207000000000002</v>
      </c>
      <c r="N55">
        <v>2.3702000000000001</v>
      </c>
      <c r="O55">
        <v>0.57711999999999997</v>
      </c>
    </row>
    <row r="56" spans="2:15" x14ac:dyDescent="0.25">
      <c r="B56" t="s">
        <v>1417</v>
      </c>
      <c r="C56" t="s">
        <v>102</v>
      </c>
      <c r="D56">
        <v>1</v>
      </c>
      <c r="E56">
        <v>10.199999999999999</v>
      </c>
      <c r="F56">
        <v>0.01</v>
      </c>
      <c r="G56" t="s">
        <v>24</v>
      </c>
      <c r="H56" t="s">
        <v>22</v>
      </c>
      <c r="L56">
        <v>5.8931999999999993</v>
      </c>
      <c r="M56">
        <v>0.56391000000000002</v>
      </c>
      <c r="N56">
        <v>6.0649999999999995</v>
      </c>
      <c r="O56">
        <v>0.39151999999999998</v>
      </c>
    </row>
    <row r="57" spans="2:15" x14ac:dyDescent="0.25">
      <c r="B57" t="s">
        <v>1418</v>
      </c>
      <c r="C57" t="s">
        <v>102</v>
      </c>
      <c r="D57">
        <v>1</v>
      </c>
      <c r="E57">
        <v>10.199999999999999</v>
      </c>
      <c r="F57">
        <v>0.1</v>
      </c>
      <c r="G57" t="s">
        <v>24</v>
      </c>
      <c r="H57" t="s">
        <v>22</v>
      </c>
      <c r="L57">
        <v>57.625</v>
      </c>
      <c r="M57">
        <v>0.18273</v>
      </c>
      <c r="N57">
        <v>57.751999999999995</v>
      </c>
      <c r="O57">
        <v>5.568E-2</v>
      </c>
    </row>
    <row r="58" spans="2:15" x14ac:dyDescent="0.25">
      <c r="B58" t="s">
        <v>1419</v>
      </c>
      <c r="C58" t="s">
        <v>102</v>
      </c>
      <c r="D58">
        <v>1</v>
      </c>
      <c r="E58">
        <v>10.199999999999999</v>
      </c>
      <c r="F58">
        <v>1</v>
      </c>
      <c r="G58" t="s">
        <v>24</v>
      </c>
      <c r="H58" t="s">
        <v>22</v>
      </c>
      <c r="L58">
        <v>577.30999999999995</v>
      </c>
      <c r="M58">
        <v>5.7423000000000002E-2</v>
      </c>
      <c r="N58">
        <v>577.36</v>
      </c>
      <c r="O58">
        <v>5.5994E-3</v>
      </c>
    </row>
    <row r="59" spans="2:15" x14ac:dyDescent="0.25">
      <c r="B59" t="s">
        <v>1985</v>
      </c>
      <c r="C59" t="s">
        <v>137</v>
      </c>
      <c r="D59">
        <v>10</v>
      </c>
      <c r="E59">
        <v>102</v>
      </c>
      <c r="F59">
        <v>1E-4</v>
      </c>
      <c r="G59" t="s">
        <v>24</v>
      </c>
      <c r="H59" t="s">
        <v>23</v>
      </c>
      <c r="L59">
        <v>17</v>
      </c>
      <c r="M59">
        <v>2</v>
      </c>
      <c r="N59">
        <v>15.061999999999999</v>
      </c>
      <c r="O59">
        <v>2.0091999999999999</v>
      </c>
    </row>
    <row r="60" spans="2:15" x14ac:dyDescent="0.25">
      <c r="B60" t="s">
        <v>1986</v>
      </c>
      <c r="C60" t="s">
        <v>137</v>
      </c>
      <c r="D60">
        <v>10</v>
      </c>
      <c r="E60">
        <v>102</v>
      </c>
      <c r="F60">
        <v>1E-3</v>
      </c>
      <c r="G60" t="s">
        <v>24</v>
      </c>
      <c r="H60" t="s">
        <v>23</v>
      </c>
      <c r="L60">
        <v>17</v>
      </c>
      <c r="M60">
        <v>2.0049000000000001</v>
      </c>
      <c r="N60">
        <v>15.568</v>
      </c>
      <c r="O60">
        <v>2.0049999999999999</v>
      </c>
    </row>
    <row r="61" spans="2:15" x14ac:dyDescent="0.25">
      <c r="B61" t="s">
        <v>1987</v>
      </c>
      <c r="C61" t="s">
        <v>137</v>
      </c>
      <c r="D61">
        <v>10</v>
      </c>
      <c r="E61">
        <v>102</v>
      </c>
      <c r="F61">
        <v>0.01</v>
      </c>
      <c r="G61" t="s">
        <v>24</v>
      </c>
      <c r="H61" t="s">
        <v>23</v>
      </c>
      <c r="L61">
        <v>50.244999999999997</v>
      </c>
      <c r="M61">
        <v>1.7376</v>
      </c>
      <c r="N61">
        <v>50.216000000000001</v>
      </c>
      <c r="O61">
        <v>1.7376</v>
      </c>
    </row>
    <row r="62" spans="2:15" x14ac:dyDescent="0.25">
      <c r="B62" t="s">
        <v>1988</v>
      </c>
      <c r="C62" t="s">
        <v>137</v>
      </c>
      <c r="D62">
        <v>10</v>
      </c>
      <c r="E62">
        <v>102</v>
      </c>
      <c r="F62">
        <v>0.1</v>
      </c>
      <c r="G62" t="s">
        <v>24</v>
      </c>
      <c r="H62" t="s">
        <v>23</v>
      </c>
      <c r="L62">
        <v>574.15</v>
      </c>
      <c r="M62">
        <v>0.42881999999999998</v>
      </c>
      <c r="N62">
        <v>574.14</v>
      </c>
      <c r="O62">
        <v>0.42854999999999999</v>
      </c>
    </row>
    <row r="63" spans="2:15" x14ac:dyDescent="0.25">
      <c r="B63" t="s">
        <v>1989</v>
      </c>
      <c r="C63" t="s">
        <v>137</v>
      </c>
      <c r="D63">
        <v>10</v>
      </c>
      <c r="E63">
        <v>102</v>
      </c>
      <c r="F63">
        <v>1</v>
      </c>
      <c r="G63" t="s">
        <v>24</v>
      </c>
      <c r="H63" t="s">
        <v>23</v>
      </c>
      <c r="L63">
        <v>5773.2000000000007</v>
      </c>
      <c r="M63">
        <v>4.4498999999999997E-2</v>
      </c>
      <c r="N63">
        <v>5773.2000000000007</v>
      </c>
      <c r="O63">
        <v>4.4380999999999997E-2</v>
      </c>
    </row>
    <row r="64" spans="2:15" x14ac:dyDescent="0.25">
      <c r="B64" t="s">
        <v>1990</v>
      </c>
      <c r="C64" t="s">
        <v>137</v>
      </c>
      <c r="D64">
        <v>10</v>
      </c>
      <c r="E64">
        <v>102</v>
      </c>
      <c r="F64">
        <v>10</v>
      </c>
      <c r="G64" t="s">
        <v>24</v>
      </c>
      <c r="H64" t="s">
        <v>23</v>
      </c>
      <c r="L64">
        <v>57735</v>
      </c>
      <c r="M64">
        <v>4.4870999999999999E-3</v>
      </c>
      <c r="N64">
        <v>57735</v>
      </c>
      <c r="O64">
        <v>4.4397000000000004E-3</v>
      </c>
    </row>
    <row r="65" spans="2:15" x14ac:dyDescent="0.25">
      <c r="B65" t="s">
        <v>210</v>
      </c>
      <c r="C65" t="s">
        <v>138</v>
      </c>
      <c r="D65">
        <v>20</v>
      </c>
      <c r="E65">
        <v>204</v>
      </c>
      <c r="F65">
        <v>1E-3</v>
      </c>
      <c r="G65" t="s">
        <v>24</v>
      </c>
      <c r="H65" t="s">
        <v>23</v>
      </c>
      <c r="L65">
        <v>33</v>
      </c>
      <c r="M65">
        <v>2</v>
      </c>
      <c r="N65">
        <v>30.102</v>
      </c>
      <c r="O65">
        <v>2.0093000000000001</v>
      </c>
    </row>
    <row r="66" spans="2:15" x14ac:dyDescent="0.25">
      <c r="B66" t="s">
        <v>211</v>
      </c>
      <c r="C66" t="s">
        <v>138</v>
      </c>
      <c r="D66">
        <v>20</v>
      </c>
      <c r="E66">
        <v>204</v>
      </c>
      <c r="F66">
        <v>0.01</v>
      </c>
      <c r="G66" t="s">
        <v>24</v>
      </c>
      <c r="H66" t="s">
        <v>23</v>
      </c>
      <c r="L66">
        <v>33</v>
      </c>
      <c r="M66">
        <v>2.0082</v>
      </c>
      <c r="N66">
        <v>30.364000000000001</v>
      </c>
      <c r="O66">
        <v>2.0082</v>
      </c>
    </row>
    <row r="67" spans="2:15" x14ac:dyDescent="0.25">
      <c r="B67" t="s">
        <v>212</v>
      </c>
      <c r="C67" t="s">
        <v>138</v>
      </c>
      <c r="D67">
        <v>20</v>
      </c>
      <c r="E67">
        <v>204</v>
      </c>
      <c r="F67">
        <v>0.1</v>
      </c>
      <c r="G67" t="s">
        <v>24</v>
      </c>
      <c r="H67" t="s">
        <v>23</v>
      </c>
      <c r="L67">
        <v>52.698</v>
      </c>
      <c r="M67">
        <v>1.9173</v>
      </c>
      <c r="N67">
        <v>52.608999999999995</v>
      </c>
      <c r="O67">
        <v>1.9175</v>
      </c>
    </row>
    <row r="68" spans="2:15" x14ac:dyDescent="0.25">
      <c r="B68" t="s">
        <v>213</v>
      </c>
      <c r="C68" t="s">
        <v>138</v>
      </c>
      <c r="D68">
        <v>20</v>
      </c>
      <c r="E68">
        <v>204</v>
      </c>
      <c r="F68">
        <v>1</v>
      </c>
      <c r="G68" t="s">
        <v>24</v>
      </c>
      <c r="H68" t="s">
        <v>23</v>
      </c>
      <c r="L68">
        <v>565.98</v>
      </c>
      <c r="M68">
        <v>0.78459000000000001</v>
      </c>
      <c r="N68">
        <v>565.93999999999994</v>
      </c>
      <c r="O68">
        <v>0.78417000000000003</v>
      </c>
    </row>
    <row r="69" spans="2:15" x14ac:dyDescent="0.25">
      <c r="B69" t="s">
        <v>214</v>
      </c>
      <c r="C69" t="s">
        <v>138</v>
      </c>
      <c r="D69">
        <v>20</v>
      </c>
      <c r="E69">
        <v>204</v>
      </c>
      <c r="F69">
        <v>10</v>
      </c>
      <c r="G69" t="s">
        <v>24</v>
      </c>
      <c r="H69" t="s">
        <v>23</v>
      </c>
      <c r="L69">
        <v>5772.2000000000007</v>
      </c>
      <c r="M69">
        <v>8.8899000000000006E-2</v>
      </c>
      <c r="N69">
        <v>5772.2000000000007</v>
      </c>
      <c r="O69">
        <v>8.8663000000000006E-2</v>
      </c>
    </row>
    <row r="70" spans="2:15" x14ac:dyDescent="0.25">
      <c r="B70" t="s">
        <v>1991</v>
      </c>
      <c r="C70" t="s">
        <v>139</v>
      </c>
      <c r="D70">
        <v>5</v>
      </c>
      <c r="E70">
        <v>51</v>
      </c>
      <c r="F70">
        <v>1E-3</v>
      </c>
      <c r="G70" t="s">
        <v>24</v>
      </c>
      <c r="H70" t="s">
        <v>23</v>
      </c>
      <c r="L70">
        <v>4.6999999999999993</v>
      </c>
      <c r="M70">
        <v>2</v>
      </c>
      <c r="N70">
        <v>4.5663</v>
      </c>
      <c r="O70">
        <v>1.9762</v>
      </c>
    </row>
    <row r="71" spans="2:15" x14ac:dyDescent="0.25">
      <c r="B71" t="s">
        <v>1992</v>
      </c>
      <c r="C71" t="s">
        <v>139</v>
      </c>
      <c r="D71">
        <v>5</v>
      </c>
      <c r="E71">
        <v>51</v>
      </c>
      <c r="F71">
        <v>0.01</v>
      </c>
      <c r="G71" t="s">
        <v>24</v>
      </c>
      <c r="H71" t="s">
        <v>23</v>
      </c>
      <c r="L71">
        <v>5.8994</v>
      </c>
      <c r="M71">
        <v>1.9541999999999999</v>
      </c>
      <c r="N71">
        <v>5.7690000000000001</v>
      </c>
      <c r="O71">
        <v>1.9557</v>
      </c>
    </row>
    <row r="72" spans="2:15" x14ac:dyDescent="0.25">
      <c r="B72" t="s">
        <v>1993</v>
      </c>
      <c r="C72" t="s">
        <v>139</v>
      </c>
      <c r="D72">
        <v>5</v>
      </c>
      <c r="E72">
        <v>51</v>
      </c>
      <c r="F72">
        <v>0.1</v>
      </c>
      <c r="G72" t="s">
        <v>24</v>
      </c>
      <c r="H72" t="s">
        <v>23</v>
      </c>
      <c r="L72">
        <v>53.044999999999995</v>
      </c>
      <c r="M72">
        <v>1.3192999999999999</v>
      </c>
      <c r="N72">
        <v>52.924999999999997</v>
      </c>
      <c r="O72">
        <v>1.3178000000000001</v>
      </c>
    </row>
    <row r="73" spans="2:15" x14ac:dyDescent="0.25">
      <c r="B73" t="s">
        <v>1994</v>
      </c>
      <c r="C73" t="s">
        <v>139</v>
      </c>
      <c r="D73">
        <v>5</v>
      </c>
      <c r="E73">
        <v>51</v>
      </c>
      <c r="F73">
        <v>1</v>
      </c>
      <c r="G73" t="s">
        <v>24</v>
      </c>
      <c r="H73" t="s">
        <v>23</v>
      </c>
      <c r="L73">
        <v>576.55999999999995</v>
      </c>
      <c r="M73">
        <v>0.20563000000000001</v>
      </c>
      <c r="N73">
        <v>576.52</v>
      </c>
      <c r="O73">
        <v>0.20330999999999999</v>
      </c>
    </row>
    <row r="74" spans="2:15" x14ac:dyDescent="0.25">
      <c r="B74" t="s">
        <v>1995</v>
      </c>
      <c r="C74" t="s">
        <v>139</v>
      </c>
      <c r="D74">
        <v>5</v>
      </c>
      <c r="E74">
        <v>51</v>
      </c>
      <c r="F74">
        <v>10</v>
      </c>
      <c r="G74" t="s">
        <v>24</v>
      </c>
      <c r="H74" t="s">
        <v>23</v>
      </c>
      <c r="L74">
        <v>5773.5</v>
      </c>
      <c r="M74">
        <v>2.1447999999999998E-2</v>
      </c>
      <c r="N74">
        <v>5773.5</v>
      </c>
      <c r="O74">
        <v>2.0500999999999998E-2</v>
      </c>
    </row>
    <row r="75" spans="2:15" x14ac:dyDescent="0.25">
      <c r="B75" t="s">
        <v>1996</v>
      </c>
      <c r="C75" t="s">
        <v>139</v>
      </c>
      <c r="D75">
        <v>50</v>
      </c>
      <c r="E75">
        <v>510</v>
      </c>
      <c r="F75">
        <v>1E-3</v>
      </c>
      <c r="G75" t="s">
        <v>24</v>
      </c>
      <c r="H75" t="s">
        <v>23</v>
      </c>
      <c r="L75">
        <v>81</v>
      </c>
      <c r="M75">
        <v>2</v>
      </c>
      <c r="N75">
        <v>75.253</v>
      </c>
      <c r="O75">
        <v>2.0093000000000001</v>
      </c>
    </row>
    <row r="76" spans="2:15" x14ac:dyDescent="0.25">
      <c r="B76" t="s">
        <v>1997</v>
      </c>
      <c r="C76" t="s">
        <v>139</v>
      </c>
      <c r="D76">
        <v>50</v>
      </c>
      <c r="E76">
        <v>510</v>
      </c>
      <c r="F76">
        <v>0.01</v>
      </c>
      <c r="G76" t="s">
        <v>24</v>
      </c>
      <c r="H76" t="s">
        <v>23</v>
      </c>
      <c r="L76">
        <v>81</v>
      </c>
      <c r="M76">
        <v>2.0091000000000001</v>
      </c>
      <c r="N76">
        <v>75.371000000000009</v>
      </c>
      <c r="O76">
        <v>2.0091000000000001</v>
      </c>
    </row>
    <row r="77" spans="2:15" x14ac:dyDescent="0.25">
      <c r="B77" t="s">
        <v>1998</v>
      </c>
      <c r="C77" t="s">
        <v>139</v>
      </c>
      <c r="D77">
        <v>50</v>
      </c>
      <c r="E77">
        <v>510</v>
      </c>
      <c r="F77">
        <v>0.1</v>
      </c>
      <c r="G77" t="s">
        <v>24</v>
      </c>
      <c r="H77" t="s">
        <v>23</v>
      </c>
      <c r="L77">
        <v>85.622</v>
      </c>
      <c r="M77">
        <v>1.9922</v>
      </c>
      <c r="N77">
        <v>85.335999999999999</v>
      </c>
      <c r="O77">
        <v>1.9924999999999999</v>
      </c>
    </row>
    <row r="78" spans="2:15" x14ac:dyDescent="0.25">
      <c r="B78" t="s">
        <v>1999</v>
      </c>
      <c r="C78" t="s">
        <v>139</v>
      </c>
      <c r="D78">
        <v>50</v>
      </c>
      <c r="E78">
        <v>510</v>
      </c>
      <c r="F78">
        <v>1</v>
      </c>
      <c r="G78" t="s">
        <v>24</v>
      </c>
      <c r="H78" t="s">
        <v>23</v>
      </c>
      <c r="L78">
        <v>534.37</v>
      </c>
      <c r="M78">
        <v>1.3891</v>
      </c>
      <c r="N78">
        <v>534.06999999999994</v>
      </c>
      <c r="O78">
        <v>1.3887</v>
      </c>
    </row>
    <row r="79" spans="2:15" x14ac:dyDescent="0.25">
      <c r="B79" t="s">
        <v>2000</v>
      </c>
      <c r="C79" t="s">
        <v>139</v>
      </c>
      <c r="D79">
        <v>50</v>
      </c>
      <c r="E79">
        <v>510</v>
      </c>
      <c r="F79">
        <v>10</v>
      </c>
      <c r="G79" t="s">
        <v>24</v>
      </c>
      <c r="H79" t="s">
        <v>23</v>
      </c>
      <c r="L79">
        <v>5765.3</v>
      </c>
      <c r="M79">
        <v>0.22054000000000001</v>
      </c>
      <c r="N79">
        <v>5765.2000000000007</v>
      </c>
      <c r="O79">
        <v>0.21995999999999999</v>
      </c>
    </row>
    <row r="80" spans="2:15" x14ac:dyDescent="0.25">
      <c r="B80" t="s">
        <v>2001</v>
      </c>
      <c r="C80" t="s">
        <v>19</v>
      </c>
      <c r="D80">
        <v>0</v>
      </c>
      <c r="E80">
        <v>0.1</v>
      </c>
      <c r="F80">
        <v>9.9999999999999995E-7</v>
      </c>
      <c r="G80" t="s">
        <v>16</v>
      </c>
      <c r="H80" t="s">
        <v>15</v>
      </c>
      <c r="I80">
        <v>0.01</v>
      </c>
      <c r="J80">
        <v>2</v>
      </c>
      <c r="K80" t="s">
        <v>2002</v>
      </c>
      <c r="L80">
        <v>37</v>
      </c>
      <c r="M80">
        <v>1100</v>
      </c>
      <c r="N80">
        <v>36.409999999999997</v>
      </c>
      <c r="O80">
        <v>1079.2</v>
      </c>
    </row>
    <row r="81" spans="2:15" x14ac:dyDescent="0.25">
      <c r="B81" t="s">
        <v>2003</v>
      </c>
      <c r="C81" t="s">
        <v>19</v>
      </c>
      <c r="D81">
        <v>0</v>
      </c>
      <c r="E81">
        <v>0.1</v>
      </c>
      <c r="F81">
        <v>1.0000000000000001E-5</v>
      </c>
      <c r="G81" t="s">
        <v>16</v>
      </c>
      <c r="H81" t="s">
        <v>15</v>
      </c>
      <c r="I81">
        <v>0.01</v>
      </c>
      <c r="J81">
        <v>2</v>
      </c>
      <c r="K81" t="s">
        <v>2002</v>
      </c>
      <c r="L81">
        <v>37</v>
      </c>
      <c r="M81">
        <v>1075.9000000000001</v>
      </c>
      <c r="N81">
        <v>36.782999999999994</v>
      </c>
      <c r="O81">
        <v>1075.9000000000001</v>
      </c>
    </row>
    <row r="82" spans="2:15" x14ac:dyDescent="0.25">
      <c r="B82" t="s">
        <v>2004</v>
      </c>
      <c r="C82" t="s">
        <v>19</v>
      </c>
      <c r="D82">
        <v>0</v>
      </c>
      <c r="E82">
        <v>0.1</v>
      </c>
      <c r="F82">
        <v>1E-4</v>
      </c>
      <c r="G82" t="s">
        <v>16</v>
      </c>
      <c r="H82" t="s">
        <v>15</v>
      </c>
      <c r="I82">
        <v>0.01</v>
      </c>
      <c r="J82">
        <v>2</v>
      </c>
      <c r="K82" t="s">
        <v>2002</v>
      </c>
      <c r="L82">
        <v>67.835999999999999</v>
      </c>
      <c r="M82">
        <v>874.05</v>
      </c>
      <c r="N82">
        <v>67.825000000000003</v>
      </c>
      <c r="O82">
        <v>873.88</v>
      </c>
    </row>
    <row r="83" spans="2:15" x14ac:dyDescent="0.25">
      <c r="B83" t="s">
        <v>2005</v>
      </c>
      <c r="C83" t="s">
        <v>19</v>
      </c>
      <c r="D83">
        <v>0</v>
      </c>
      <c r="E83">
        <v>0.1</v>
      </c>
      <c r="F83">
        <v>1E-3</v>
      </c>
      <c r="G83" t="s">
        <v>16</v>
      </c>
      <c r="H83" t="s">
        <v>15</v>
      </c>
      <c r="I83">
        <v>0.01</v>
      </c>
      <c r="J83">
        <v>2</v>
      </c>
      <c r="K83" t="s">
        <v>2002</v>
      </c>
      <c r="L83">
        <v>578.39</v>
      </c>
      <c r="M83">
        <v>166.96</v>
      </c>
      <c r="N83">
        <v>578.39</v>
      </c>
      <c r="O83">
        <v>166.73</v>
      </c>
    </row>
    <row r="84" spans="2:15" x14ac:dyDescent="0.25">
      <c r="B84" t="s">
        <v>2006</v>
      </c>
      <c r="C84" t="s">
        <v>19</v>
      </c>
      <c r="D84">
        <v>0</v>
      </c>
      <c r="E84">
        <v>0.1</v>
      </c>
      <c r="F84">
        <v>0.01</v>
      </c>
      <c r="G84" t="s">
        <v>16</v>
      </c>
      <c r="H84" t="s">
        <v>15</v>
      </c>
      <c r="I84">
        <v>0.01</v>
      </c>
      <c r="J84">
        <v>2</v>
      </c>
      <c r="K84" t="s">
        <v>2002</v>
      </c>
      <c r="L84">
        <v>5773.7000000000007</v>
      </c>
      <c r="M84">
        <v>17.041</v>
      </c>
      <c r="N84">
        <v>5773.7000000000007</v>
      </c>
      <c r="O84">
        <v>16.943000000000001</v>
      </c>
    </row>
    <row r="85" spans="2:15" x14ac:dyDescent="0.25">
      <c r="B85" t="s">
        <v>2007</v>
      </c>
      <c r="C85" t="s">
        <v>19</v>
      </c>
      <c r="D85">
        <v>0</v>
      </c>
      <c r="E85">
        <v>0.1</v>
      </c>
      <c r="F85">
        <v>9.9999999999999995E-7</v>
      </c>
      <c r="G85" t="s">
        <v>16</v>
      </c>
      <c r="H85" t="s">
        <v>15</v>
      </c>
      <c r="I85">
        <v>2</v>
      </c>
      <c r="J85">
        <v>20</v>
      </c>
      <c r="K85" t="s">
        <v>2002</v>
      </c>
      <c r="L85">
        <v>48</v>
      </c>
      <c r="M85">
        <v>910</v>
      </c>
      <c r="N85">
        <v>47.857999999999997</v>
      </c>
      <c r="O85">
        <v>908.34</v>
      </c>
    </row>
    <row r="86" spans="2:15" x14ac:dyDescent="0.25">
      <c r="B86" t="s">
        <v>2008</v>
      </c>
      <c r="C86" t="s">
        <v>19</v>
      </c>
      <c r="D86">
        <v>0</v>
      </c>
      <c r="E86">
        <v>0.1</v>
      </c>
      <c r="F86">
        <v>1.0000000000000001E-5</v>
      </c>
      <c r="G86" t="s">
        <v>16</v>
      </c>
      <c r="H86" t="s">
        <v>15</v>
      </c>
      <c r="I86">
        <v>2</v>
      </c>
      <c r="J86">
        <v>20</v>
      </c>
      <c r="K86" t="s">
        <v>2002</v>
      </c>
      <c r="L86">
        <v>48.223999999999997</v>
      </c>
      <c r="M86">
        <v>905.23</v>
      </c>
      <c r="N86">
        <v>48.22</v>
      </c>
      <c r="O86">
        <v>905.2</v>
      </c>
    </row>
    <row r="87" spans="2:15" x14ac:dyDescent="0.25">
      <c r="B87" t="s">
        <v>2009</v>
      </c>
      <c r="C87" t="s">
        <v>19</v>
      </c>
      <c r="D87">
        <v>0</v>
      </c>
      <c r="E87">
        <v>0.1</v>
      </c>
      <c r="F87">
        <v>1E-4</v>
      </c>
      <c r="G87" t="s">
        <v>16</v>
      </c>
      <c r="H87" t="s">
        <v>15</v>
      </c>
      <c r="I87">
        <v>2</v>
      </c>
      <c r="J87">
        <v>20</v>
      </c>
      <c r="K87" t="s">
        <v>2002</v>
      </c>
      <c r="L87">
        <v>75.081000000000003</v>
      </c>
      <c r="M87">
        <v>716.91</v>
      </c>
      <c r="N87">
        <v>75.076000000000008</v>
      </c>
      <c r="O87">
        <v>716.71</v>
      </c>
    </row>
    <row r="88" spans="2:15" x14ac:dyDescent="0.25">
      <c r="B88" t="s">
        <v>2010</v>
      </c>
      <c r="C88" t="s">
        <v>19</v>
      </c>
      <c r="D88">
        <v>0</v>
      </c>
      <c r="E88">
        <v>0.1</v>
      </c>
      <c r="F88">
        <v>1E-3</v>
      </c>
      <c r="G88" t="s">
        <v>16</v>
      </c>
      <c r="H88" t="s">
        <v>15</v>
      </c>
      <c r="I88">
        <v>2</v>
      </c>
      <c r="J88">
        <v>20</v>
      </c>
      <c r="K88" t="s">
        <v>2002</v>
      </c>
      <c r="L88">
        <v>578.95000000000005</v>
      </c>
      <c r="M88">
        <v>127.9</v>
      </c>
      <c r="N88">
        <v>578.95000000000005</v>
      </c>
      <c r="O88">
        <v>127.66</v>
      </c>
    </row>
    <row r="89" spans="2:15" x14ac:dyDescent="0.25">
      <c r="B89" t="s">
        <v>2011</v>
      </c>
      <c r="C89" t="s">
        <v>19</v>
      </c>
      <c r="D89">
        <v>0</v>
      </c>
      <c r="E89">
        <v>0.1</v>
      </c>
      <c r="F89">
        <v>0.01</v>
      </c>
      <c r="G89" t="s">
        <v>16</v>
      </c>
      <c r="H89" t="s">
        <v>15</v>
      </c>
      <c r="I89">
        <v>2</v>
      </c>
      <c r="J89">
        <v>20</v>
      </c>
      <c r="K89" t="s">
        <v>2002</v>
      </c>
      <c r="L89">
        <v>5773.7000000000007</v>
      </c>
      <c r="M89">
        <v>13.028</v>
      </c>
      <c r="N89">
        <v>5773.7000000000007</v>
      </c>
      <c r="O89">
        <v>12.93</v>
      </c>
    </row>
    <row r="90" spans="2:15" x14ac:dyDescent="0.25">
      <c r="B90" t="s">
        <v>2012</v>
      </c>
      <c r="C90" t="s">
        <v>19</v>
      </c>
      <c r="D90">
        <v>0.1</v>
      </c>
      <c r="E90">
        <v>1</v>
      </c>
      <c r="F90">
        <v>1.0000000000000001E-5</v>
      </c>
      <c r="G90" t="s">
        <v>16</v>
      </c>
      <c r="H90" t="s">
        <v>15</v>
      </c>
      <c r="I90">
        <v>0.01</v>
      </c>
      <c r="J90">
        <v>2</v>
      </c>
      <c r="K90" t="s">
        <v>2002</v>
      </c>
      <c r="L90">
        <v>350</v>
      </c>
      <c r="M90">
        <v>950</v>
      </c>
      <c r="N90">
        <v>349.43</v>
      </c>
      <c r="O90">
        <v>946.71</v>
      </c>
    </row>
    <row r="91" spans="2:15" x14ac:dyDescent="0.25">
      <c r="B91" t="s">
        <v>2013</v>
      </c>
      <c r="C91" t="s">
        <v>19</v>
      </c>
      <c r="D91">
        <v>0.1</v>
      </c>
      <c r="E91">
        <v>1</v>
      </c>
      <c r="F91">
        <v>1E-4</v>
      </c>
      <c r="G91" t="s">
        <v>16</v>
      </c>
      <c r="H91" t="s">
        <v>15</v>
      </c>
      <c r="I91">
        <v>0.01</v>
      </c>
      <c r="J91">
        <v>2</v>
      </c>
      <c r="K91" t="s">
        <v>2002</v>
      </c>
      <c r="L91">
        <v>353.44</v>
      </c>
      <c r="M91">
        <v>944.05</v>
      </c>
      <c r="N91">
        <v>353.4</v>
      </c>
      <c r="O91">
        <v>944.01</v>
      </c>
    </row>
    <row r="92" spans="2:15" x14ac:dyDescent="0.25">
      <c r="B92" t="s">
        <v>2014</v>
      </c>
      <c r="C92" t="s">
        <v>19</v>
      </c>
      <c r="D92">
        <v>0.1</v>
      </c>
      <c r="E92">
        <v>1</v>
      </c>
      <c r="F92">
        <v>1E-3</v>
      </c>
      <c r="G92" t="s">
        <v>16</v>
      </c>
      <c r="H92" t="s">
        <v>15</v>
      </c>
      <c r="I92">
        <v>0.01</v>
      </c>
      <c r="J92">
        <v>2</v>
      </c>
      <c r="K92" t="s">
        <v>2002</v>
      </c>
      <c r="L92">
        <v>651.73</v>
      </c>
      <c r="M92">
        <v>767.47</v>
      </c>
      <c r="N92">
        <v>651.65</v>
      </c>
      <c r="O92">
        <v>767.25</v>
      </c>
    </row>
    <row r="93" spans="2:15" x14ac:dyDescent="0.25">
      <c r="B93" t="s">
        <v>2015</v>
      </c>
      <c r="C93" t="s">
        <v>19</v>
      </c>
      <c r="D93">
        <v>0.1</v>
      </c>
      <c r="E93">
        <v>1</v>
      </c>
      <c r="F93">
        <v>0.01</v>
      </c>
      <c r="G93" t="s">
        <v>16</v>
      </c>
      <c r="H93" t="s">
        <v>15</v>
      </c>
      <c r="I93">
        <v>0.01</v>
      </c>
      <c r="J93">
        <v>2</v>
      </c>
      <c r="K93" t="s">
        <v>2002</v>
      </c>
      <c r="L93">
        <v>5776.6</v>
      </c>
      <c r="M93">
        <v>140.97999999999999</v>
      </c>
      <c r="N93">
        <v>5776.5</v>
      </c>
      <c r="O93">
        <v>140.72</v>
      </c>
    </row>
    <row r="94" spans="2:15" x14ac:dyDescent="0.25">
      <c r="B94" t="s">
        <v>2016</v>
      </c>
      <c r="C94" t="s">
        <v>19</v>
      </c>
      <c r="D94">
        <v>0.1</v>
      </c>
      <c r="E94">
        <v>1</v>
      </c>
      <c r="F94">
        <v>0.1</v>
      </c>
      <c r="G94" t="s">
        <v>16</v>
      </c>
      <c r="H94" t="s">
        <v>15</v>
      </c>
      <c r="I94">
        <v>0.01</v>
      </c>
      <c r="J94">
        <v>2</v>
      </c>
      <c r="K94" t="s">
        <v>2002</v>
      </c>
      <c r="L94">
        <v>57736</v>
      </c>
      <c r="M94">
        <v>14.372999999999999</v>
      </c>
      <c r="N94">
        <v>57736</v>
      </c>
      <c r="O94">
        <v>14.266</v>
      </c>
    </row>
    <row r="95" spans="2:15" x14ac:dyDescent="0.25">
      <c r="B95" t="s">
        <v>2017</v>
      </c>
      <c r="C95" t="s">
        <v>19</v>
      </c>
      <c r="D95">
        <v>0.1</v>
      </c>
      <c r="E95">
        <v>1</v>
      </c>
      <c r="F95">
        <v>1.0000000000000001E-5</v>
      </c>
      <c r="G95" t="s">
        <v>16</v>
      </c>
      <c r="H95" t="s">
        <v>15</v>
      </c>
      <c r="I95">
        <v>2</v>
      </c>
      <c r="J95">
        <v>20</v>
      </c>
      <c r="K95" t="s">
        <v>2002</v>
      </c>
      <c r="L95">
        <v>860</v>
      </c>
      <c r="M95">
        <v>1700</v>
      </c>
      <c r="N95">
        <v>809.52</v>
      </c>
      <c r="O95">
        <v>1743.9</v>
      </c>
    </row>
    <row r="96" spans="2:15" x14ac:dyDescent="0.25">
      <c r="B96" t="s">
        <v>2018</v>
      </c>
      <c r="C96" t="s">
        <v>19</v>
      </c>
      <c r="D96">
        <v>0.1</v>
      </c>
      <c r="E96">
        <v>1</v>
      </c>
      <c r="F96">
        <v>1E-4</v>
      </c>
      <c r="G96" t="s">
        <v>16</v>
      </c>
      <c r="H96" t="s">
        <v>15</v>
      </c>
      <c r="I96">
        <v>2</v>
      </c>
      <c r="J96">
        <v>20</v>
      </c>
      <c r="K96" t="s">
        <v>2002</v>
      </c>
      <c r="L96">
        <v>860</v>
      </c>
      <c r="M96">
        <v>1742.8</v>
      </c>
      <c r="N96">
        <v>811.28</v>
      </c>
      <c r="O96">
        <v>1742.8</v>
      </c>
    </row>
    <row r="97" spans="2:15" x14ac:dyDescent="0.25">
      <c r="B97" t="s">
        <v>2019</v>
      </c>
      <c r="C97" t="s">
        <v>19</v>
      </c>
      <c r="D97">
        <v>0.1</v>
      </c>
      <c r="E97">
        <v>1</v>
      </c>
      <c r="F97">
        <v>1E-3</v>
      </c>
      <c r="G97" t="s">
        <v>16</v>
      </c>
      <c r="H97" t="s">
        <v>15</v>
      </c>
      <c r="I97">
        <v>2</v>
      </c>
      <c r="J97">
        <v>20</v>
      </c>
      <c r="K97" t="s">
        <v>2002</v>
      </c>
      <c r="L97">
        <v>977</v>
      </c>
      <c r="M97">
        <v>1641.4</v>
      </c>
      <c r="N97">
        <v>976.68</v>
      </c>
      <c r="O97">
        <v>1641.2</v>
      </c>
    </row>
    <row r="98" spans="2:15" x14ac:dyDescent="0.25">
      <c r="B98" t="s">
        <v>2020</v>
      </c>
      <c r="C98" t="s">
        <v>19</v>
      </c>
      <c r="D98">
        <v>0.1</v>
      </c>
      <c r="E98">
        <v>1</v>
      </c>
      <c r="F98">
        <v>0.01</v>
      </c>
      <c r="G98" t="s">
        <v>16</v>
      </c>
      <c r="H98" t="s">
        <v>15</v>
      </c>
      <c r="I98">
        <v>2</v>
      </c>
      <c r="J98">
        <v>20</v>
      </c>
      <c r="K98" t="s">
        <v>2002</v>
      </c>
      <c r="L98">
        <v>5806.3</v>
      </c>
      <c r="M98">
        <v>507.46</v>
      </c>
      <c r="N98">
        <v>5806.1</v>
      </c>
      <c r="O98">
        <v>506.9</v>
      </c>
    </row>
    <row r="99" spans="2:15" x14ac:dyDescent="0.25">
      <c r="B99" t="s">
        <v>2021</v>
      </c>
      <c r="C99" t="s">
        <v>19</v>
      </c>
      <c r="D99">
        <v>0.1</v>
      </c>
      <c r="E99">
        <v>1</v>
      </c>
      <c r="F99">
        <v>0.1</v>
      </c>
      <c r="G99" t="s">
        <v>16</v>
      </c>
      <c r="H99" t="s">
        <v>15</v>
      </c>
      <c r="I99">
        <v>2</v>
      </c>
      <c r="J99">
        <v>20</v>
      </c>
      <c r="K99" t="s">
        <v>2002</v>
      </c>
      <c r="L99">
        <v>57739</v>
      </c>
      <c r="M99">
        <v>53.646999999999998</v>
      </c>
      <c r="N99">
        <v>57739</v>
      </c>
      <c r="O99">
        <v>53.393999999999998</v>
      </c>
    </row>
    <row r="100" spans="2:15" x14ac:dyDescent="0.25">
      <c r="B100" t="s">
        <v>2022</v>
      </c>
      <c r="C100" t="s">
        <v>19</v>
      </c>
      <c r="D100">
        <v>1</v>
      </c>
      <c r="E100">
        <v>10</v>
      </c>
      <c r="F100">
        <v>1E-4</v>
      </c>
      <c r="G100" t="s">
        <v>16</v>
      </c>
      <c r="H100" t="s">
        <v>14</v>
      </c>
      <c r="I100">
        <v>0.01</v>
      </c>
      <c r="J100">
        <v>2</v>
      </c>
      <c r="K100" t="s">
        <v>2002</v>
      </c>
      <c r="L100">
        <v>4</v>
      </c>
      <c r="M100">
        <v>0.94</v>
      </c>
      <c r="N100">
        <v>3.8940000000000001</v>
      </c>
      <c r="O100">
        <v>0.94247000000000003</v>
      </c>
    </row>
    <row r="101" spans="2:15" x14ac:dyDescent="0.25">
      <c r="B101" t="s">
        <v>2023</v>
      </c>
      <c r="C101" t="s">
        <v>19</v>
      </c>
      <c r="D101">
        <v>1</v>
      </c>
      <c r="E101">
        <v>10</v>
      </c>
      <c r="F101">
        <v>1E-3</v>
      </c>
      <c r="G101" t="s">
        <v>16</v>
      </c>
      <c r="H101" t="s">
        <v>14</v>
      </c>
      <c r="I101">
        <v>0.01</v>
      </c>
      <c r="J101">
        <v>2</v>
      </c>
      <c r="K101" t="s">
        <v>2002</v>
      </c>
      <c r="L101">
        <v>4</v>
      </c>
      <c r="M101">
        <v>0.94</v>
      </c>
      <c r="N101">
        <v>3.9280000000000004</v>
      </c>
      <c r="O101">
        <v>0.93981999999999999</v>
      </c>
    </row>
    <row r="102" spans="2:15" x14ac:dyDescent="0.25">
      <c r="B102" t="s">
        <v>2024</v>
      </c>
      <c r="C102" t="s">
        <v>19</v>
      </c>
      <c r="D102">
        <v>1</v>
      </c>
      <c r="E102">
        <v>10</v>
      </c>
      <c r="F102">
        <v>0.01</v>
      </c>
      <c r="G102" t="s">
        <v>16</v>
      </c>
      <c r="H102" t="s">
        <v>14</v>
      </c>
      <c r="I102">
        <v>0.01</v>
      </c>
      <c r="J102">
        <v>2</v>
      </c>
      <c r="K102" t="s">
        <v>2002</v>
      </c>
      <c r="L102">
        <v>6.6042999999999994</v>
      </c>
      <c r="M102">
        <v>0.76595999999999997</v>
      </c>
      <c r="N102">
        <v>6.6015999999999995</v>
      </c>
      <c r="O102">
        <v>0.76512999999999998</v>
      </c>
    </row>
    <row r="103" spans="2:15" x14ac:dyDescent="0.25">
      <c r="B103" t="s">
        <v>2025</v>
      </c>
      <c r="C103" t="s">
        <v>19</v>
      </c>
      <c r="D103">
        <v>1</v>
      </c>
      <c r="E103">
        <v>10</v>
      </c>
      <c r="F103">
        <v>0.1</v>
      </c>
      <c r="G103" t="s">
        <v>16</v>
      </c>
      <c r="H103" t="s">
        <v>14</v>
      </c>
      <c r="I103">
        <v>0.01</v>
      </c>
      <c r="J103">
        <v>2</v>
      </c>
      <c r="K103" t="s">
        <v>2002</v>
      </c>
      <c r="L103">
        <v>57.769999999999996</v>
      </c>
      <c r="M103">
        <v>0.14158000000000001</v>
      </c>
      <c r="N103">
        <v>57.769999999999996</v>
      </c>
      <c r="O103">
        <v>0.14061000000000001</v>
      </c>
    </row>
    <row r="104" spans="2:15" x14ac:dyDescent="0.25">
      <c r="B104" t="s">
        <v>2026</v>
      </c>
      <c r="C104" t="s">
        <v>19</v>
      </c>
      <c r="D104">
        <v>1</v>
      </c>
      <c r="E104">
        <v>10</v>
      </c>
      <c r="F104">
        <v>1</v>
      </c>
      <c r="G104" t="s">
        <v>16</v>
      </c>
      <c r="H104" t="s">
        <v>14</v>
      </c>
      <c r="I104">
        <v>0.01</v>
      </c>
      <c r="J104">
        <v>2</v>
      </c>
      <c r="K104" t="s">
        <v>2002</v>
      </c>
      <c r="L104">
        <v>577.36</v>
      </c>
      <c r="M104">
        <v>1.4652999999999999E-2</v>
      </c>
      <c r="N104">
        <v>577.36</v>
      </c>
      <c r="O104">
        <v>1.4256E-2</v>
      </c>
    </row>
    <row r="105" spans="2:15" x14ac:dyDescent="0.25">
      <c r="B105" t="s">
        <v>2027</v>
      </c>
      <c r="C105" t="s">
        <v>19</v>
      </c>
      <c r="D105">
        <v>1</v>
      </c>
      <c r="E105">
        <v>10</v>
      </c>
      <c r="F105">
        <v>1E-4</v>
      </c>
      <c r="G105" t="s">
        <v>16</v>
      </c>
      <c r="H105" t="s">
        <v>14</v>
      </c>
      <c r="I105">
        <v>2</v>
      </c>
      <c r="J105">
        <v>20</v>
      </c>
      <c r="K105" t="s">
        <v>2002</v>
      </c>
      <c r="L105">
        <v>7.6</v>
      </c>
      <c r="M105">
        <v>2.5</v>
      </c>
      <c r="N105">
        <v>7.5377000000000001</v>
      </c>
      <c r="O105">
        <v>2.4794</v>
      </c>
    </row>
    <row r="106" spans="2:15" x14ac:dyDescent="0.25">
      <c r="B106" t="s">
        <v>2028</v>
      </c>
      <c r="C106" t="s">
        <v>19</v>
      </c>
      <c r="D106">
        <v>1</v>
      </c>
      <c r="E106">
        <v>10</v>
      </c>
      <c r="F106">
        <v>1E-3</v>
      </c>
      <c r="G106" t="s">
        <v>16</v>
      </c>
      <c r="H106" t="s">
        <v>14</v>
      </c>
      <c r="I106">
        <v>2</v>
      </c>
      <c r="J106">
        <v>20</v>
      </c>
      <c r="K106" t="s">
        <v>2002</v>
      </c>
      <c r="L106">
        <v>7.6</v>
      </c>
      <c r="M106">
        <v>2.4780000000000002</v>
      </c>
      <c r="N106">
        <v>7.5552999999999999</v>
      </c>
      <c r="O106">
        <v>2.4782000000000002</v>
      </c>
    </row>
    <row r="107" spans="2:15" x14ac:dyDescent="0.25">
      <c r="B107" t="s">
        <v>2029</v>
      </c>
      <c r="C107" t="s">
        <v>19</v>
      </c>
      <c r="D107">
        <v>1</v>
      </c>
      <c r="E107">
        <v>10</v>
      </c>
      <c r="F107">
        <v>0.01</v>
      </c>
      <c r="G107" t="s">
        <v>16</v>
      </c>
      <c r="H107" t="s">
        <v>14</v>
      </c>
      <c r="I107">
        <v>2</v>
      </c>
      <c r="J107">
        <v>20</v>
      </c>
      <c r="K107" t="s">
        <v>2002</v>
      </c>
      <c r="L107">
        <v>9.2105999999999995</v>
      </c>
      <c r="M107">
        <v>2.3643000000000001</v>
      </c>
      <c r="N107">
        <v>9.1972000000000005</v>
      </c>
      <c r="O107">
        <v>2.3645999999999998</v>
      </c>
    </row>
    <row r="108" spans="2:15" x14ac:dyDescent="0.25">
      <c r="B108" t="s">
        <v>2030</v>
      </c>
      <c r="C108" t="s">
        <v>19</v>
      </c>
      <c r="D108">
        <v>1</v>
      </c>
      <c r="E108">
        <v>10</v>
      </c>
      <c r="F108">
        <v>0.1</v>
      </c>
      <c r="G108" t="s">
        <v>16</v>
      </c>
      <c r="H108" t="s">
        <v>14</v>
      </c>
      <c r="I108">
        <v>2</v>
      </c>
      <c r="J108">
        <v>20</v>
      </c>
      <c r="K108" t="s">
        <v>2002</v>
      </c>
      <c r="L108">
        <v>57.765999999999998</v>
      </c>
      <c r="M108">
        <v>0.84265999999999996</v>
      </c>
      <c r="N108">
        <v>57.756999999999998</v>
      </c>
      <c r="O108">
        <v>0.84155000000000002</v>
      </c>
    </row>
    <row r="109" spans="2:15" x14ac:dyDescent="0.25">
      <c r="B109" t="s">
        <v>2031</v>
      </c>
      <c r="C109" t="s">
        <v>19</v>
      </c>
      <c r="D109">
        <v>1</v>
      </c>
      <c r="E109">
        <v>10</v>
      </c>
      <c r="F109">
        <v>1</v>
      </c>
      <c r="G109" t="s">
        <v>16</v>
      </c>
      <c r="H109" t="s">
        <v>14</v>
      </c>
      <c r="I109">
        <v>2</v>
      </c>
      <c r="J109">
        <v>20</v>
      </c>
      <c r="K109" t="s">
        <v>2002</v>
      </c>
      <c r="L109">
        <v>577.35</v>
      </c>
      <c r="M109">
        <v>9.1421000000000002E-2</v>
      </c>
      <c r="N109">
        <v>577.35</v>
      </c>
      <c r="O109">
        <v>9.0855000000000005E-2</v>
      </c>
    </row>
    <row r="110" spans="2:15" x14ac:dyDescent="0.25">
      <c r="B110" t="s">
        <v>2032</v>
      </c>
      <c r="C110" t="s">
        <v>19</v>
      </c>
      <c r="D110">
        <v>10</v>
      </c>
      <c r="E110">
        <v>100</v>
      </c>
      <c r="F110">
        <v>1E-3</v>
      </c>
      <c r="G110" t="s">
        <v>16</v>
      </c>
      <c r="H110" t="s">
        <v>14</v>
      </c>
      <c r="I110">
        <v>0.04</v>
      </c>
      <c r="J110">
        <v>1</v>
      </c>
      <c r="K110" t="s">
        <v>2002</v>
      </c>
      <c r="L110">
        <v>37</v>
      </c>
      <c r="M110">
        <v>1</v>
      </c>
      <c r="N110">
        <v>34.646000000000001</v>
      </c>
      <c r="O110">
        <v>1.0223</v>
      </c>
    </row>
    <row r="111" spans="2:15" x14ac:dyDescent="0.25">
      <c r="B111" t="s">
        <v>2033</v>
      </c>
      <c r="C111" t="s">
        <v>19</v>
      </c>
      <c r="D111">
        <v>10</v>
      </c>
      <c r="E111">
        <v>100</v>
      </c>
      <c r="F111">
        <v>0.01</v>
      </c>
      <c r="G111" t="s">
        <v>16</v>
      </c>
      <c r="H111" t="s">
        <v>14</v>
      </c>
      <c r="I111">
        <v>0.04</v>
      </c>
      <c r="J111">
        <v>1</v>
      </c>
      <c r="K111" t="s">
        <v>2002</v>
      </c>
      <c r="L111">
        <v>37</v>
      </c>
      <c r="M111">
        <v>1.0199</v>
      </c>
      <c r="N111">
        <v>35.037999999999997</v>
      </c>
      <c r="O111">
        <v>1.0196000000000001</v>
      </c>
    </row>
    <row r="112" spans="2:15" x14ac:dyDescent="0.25">
      <c r="B112" t="s">
        <v>2034</v>
      </c>
      <c r="C112" t="s">
        <v>19</v>
      </c>
      <c r="D112">
        <v>10</v>
      </c>
      <c r="E112">
        <v>100</v>
      </c>
      <c r="F112">
        <v>0.1</v>
      </c>
      <c r="G112" t="s">
        <v>16</v>
      </c>
      <c r="H112" t="s">
        <v>14</v>
      </c>
      <c r="I112">
        <v>0.04</v>
      </c>
      <c r="J112">
        <v>1</v>
      </c>
      <c r="K112" t="s">
        <v>2002</v>
      </c>
      <c r="L112">
        <v>64.814999999999998</v>
      </c>
      <c r="M112">
        <v>0.83965999999999996</v>
      </c>
      <c r="N112">
        <v>64.736000000000004</v>
      </c>
      <c r="O112">
        <v>0.83818000000000004</v>
      </c>
    </row>
    <row r="113" spans="2:15" x14ac:dyDescent="0.25">
      <c r="B113" t="s">
        <v>2035</v>
      </c>
      <c r="C113" t="s">
        <v>19</v>
      </c>
      <c r="D113">
        <v>10</v>
      </c>
      <c r="E113">
        <v>100</v>
      </c>
      <c r="F113">
        <v>1</v>
      </c>
      <c r="G113" t="s">
        <v>16</v>
      </c>
      <c r="H113" t="s">
        <v>14</v>
      </c>
      <c r="I113">
        <v>0.04</v>
      </c>
      <c r="J113">
        <v>1</v>
      </c>
      <c r="K113" t="s">
        <v>2002</v>
      </c>
      <c r="L113">
        <v>577.54</v>
      </c>
      <c r="M113">
        <v>0.16047</v>
      </c>
      <c r="N113">
        <v>577.51</v>
      </c>
      <c r="O113">
        <v>0.15847</v>
      </c>
    </row>
    <row r="114" spans="2:15" x14ac:dyDescent="0.25">
      <c r="B114" t="s">
        <v>2036</v>
      </c>
      <c r="C114" t="s">
        <v>19</v>
      </c>
      <c r="D114">
        <v>10</v>
      </c>
      <c r="E114">
        <v>100</v>
      </c>
      <c r="F114">
        <v>10</v>
      </c>
      <c r="G114" t="s">
        <v>16</v>
      </c>
      <c r="H114" t="s">
        <v>14</v>
      </c>
      <c r="I114">
        <v>0.04</v>
      </c>
      <c r="J114">
        <v>1</v>
      </c>
      <c r="K114" t="s">
        <v>2002</v>
      </c>
      <c r="L114">
        <v>5773.6</v>
      </c>
      <c r="M114">
        <v>1.6914999999999999E-2</v>
      </c>
      <c r="N114">
        <v>5773.6</v>
      </c>
      <c r="O114">
        <v>1.6088000000000002E-2</v>
      </c>
    </row>
    <row r="115" spans="2:15" x14ac:dyDescent="0.25">
      <c r="B115" t="s">
        <v>2037</v>
      </c>
      <c r="C115" t="s">
        <v>19</v>
      </c>
      <c r="D115">
        <v>100</v>
      </c>
      <c r="E115">
        <v>1020</v>
      </c>
      <c r="F115">
        <v>0.01</v>
      </c>
      <c r="G115" t="s">
        <v>16</v>
      </c>
      <c r="H115" t="s">
        <v>14</v>
      </c>
      <c r="I115">
        <v>0.04</v>
      </c>
      <c r="J115">
        <v>1</v>
      </c>
      <c r="K115" t="s">
        <v>2002</v>
      </c>
      <c r="L115">
        <v>340</v>
      </c>
      <c r="M115">
        <v>1.3</v>
      </c>
      <c r="N115">
        <v>333.77</v>
      </c>
      <c r="O115">
        <v>1.26</v>
      </c>
    </row>
    <row r="116" spans="2:15" x14ac:dyDescent="0.25">
      <c r="B116" t="s">
        <v>2038</v>
      </c>
      <c r="C116" t="s">
        <v>19</v>
      </c>
      <c r="D116">
        <v>100</v>
      </c>
      <c r="E116">
        <v>1020</v>
      </c>
      <c r="F116">
        <v>0.1</v>
      </c>
      <c r="G116" t="s">
        <v>16</v>
      </c>
      <c r="H116" t="s">
        <v>14</v>
      </c>
      <c r="I116">
        <v>0.04</v>
      </c>
      <c r="J116">
        <v>1</v>
      </c>
      <c r="K116" t="s">
        <v>2002</v>
      </c>
      <c r="L116">
        <v>340</v>
      </c>
      <c r="M116">
        <v>1.2574000000000001</v>
      </c>
      <c r="N116">
        <v>337.65</v>
      </c>
      <c r="O116">
        <v>1.2572000000000001</v>
      </c>
    </row>
    <row r="117" spans="2:15" x14ac:dyDescent="0.25">
      <c r="B117" t="s">
        <v>2039</v>
      </c>
      <c r="C117" t="s">
        <v>19</v>
      </c>
      <c r="D117">
        <v>100</v>
      </c>
      <c r="E117">
        <v>1020</v>
      </c>
      <c r="F117">
        <v>1</v>
      </c>
      <c r="G117" t="s">
        <v>16</v>
      </c>
      <c r="H117" t="s">
        <v>14</v>
      </c>
      <c r="I117">
        <v>0.04</v>
      </c>
      <c r="J117">
        <v>1</v>
      </c>
      <c r="K117" t="s">
        <v>2002</v>
      </c>
      <c r="L117">
        <v>632.25</v>
      </c>
      <c r="M117">
        <v>1.0671999999999999</v>
      </c>
      <c r="N117">
        <v>631.41</v>
      </c>
      <c r="O117">
        <v>1.0661</v>
      </c>
    </row>
    <row r="118" spans="2:15" x14ac:dyDescent="0.25">
      <c r="B118" t="s">
        <v>2040</v>
      </c>
      <c r="C118" t="s">
        <v>19</v>
      </c>
      <c r="D118">
        <v>100</v>
      </c>
      <c r="E118">
        <v>1020</v>
      </c>
      <c r="F118">
        <v>10</v>
      </c>
      <c r="G118" t="s">
        <v>16</v>
      </c>
      <c r="H118" t="s">
        <v>14</v>
      </c>
      <c r="I118">
        <v>0.04</v>
      </c>
      <c r="J118">
        <v>1</v>
      </c>
      <c r="K118" t="s">
        <v>2002</v>
      </c>
      <c r="L118">
        <v>5769.9000000000005</v>
      </c>
      <c r="M118">
        <v>0.22412000000000001</v>
      </c>
      <c r="N118">
        <v>5769.6</v>
      </c>
      <c r="O118">
        <v>0.22220000000000001</v>
      </c>
    </row>
    <row r="119" spans="2:15" x14ac:dyDescent="0.25">
      <c r="B119" t="s">
        <v>2041</v>
      </c>
      <c r="C119" t="s">
        <v>19</v>
      </c>
      <c r="D119">
        <v>100</v>
      </c>
      <c r="E119">
        <v>1020</v>
      </c>
      <c r="F119">
        <v>100</v>
      </c>
      <c r="G119" t="s">
        <v>16</v>
      </c>
      <c r="H119" t="s">
        <v>14</v>
      </c>
      <c r="I119">
        <v>0.04</v>
      </c>
      <c r="J119">
        <v>1</v>
      </c>
      <c r="K119" t="s">
        <v>2002</v>
      </c>
      <c r="L119">
        <v>57735</v>
      </c>
      <c r="M119">
        <v>2.3487000000000001E-2</v>
      </c>
      <c r="N119">
        <v>57735</v>
      </c>
      <c r="O119">
        <v>2.2679000000000001E-2</v>
      </c>
    </row>
    <row r="120" spans="2:15" x14ac:dyDescent="0.25">
      <c r="B120" t="s">
        <v>2042</v>
      </c>
      <c r="C120" t="s">
        <v>103</v>
      </c>
      <c r="D120">
        <v>1.0000000000000001E-5</v>
      </c>
      <c r="E120">
        <v>1.0399999999999999E-4</v>
      </c>
      <c r="F120">
        <v>1.0000000000000001E-9</v>
      </c>
      <c r="G120" t="s">
        <v>24</v>
      </c>
      <c r="H120" t="s">
        <v>22</v>
      </c>
      <c r="I120">
        <v>0.01</v>
      </c>
      <c r="J120">
        <v>2</v>
      </c>
      <c r="K120" t="s">
        <v>2002</v>
      </c>
      <c r="L120">
        <v>0.48</v>
      </c>
      <c r="M120">
        <v>1100</v>
      </c>
      <c r="N120">
        <v>0.46872999999999998</v>
      </c>
      <c r="O120">
        <v>1141.5</v>
      </c>
    </row>
    <row r="121" spans="2:15" x14ac:dyDescent="0.25">
      <c r="B121" t="s">
        <v>2043</v>
      </c>
      <c r="C121" t="s">
        <v>103</v>
      </c>
      <c r="D121">
        <v>1.0000000000000001E-5</v>
      </c>
      <c r="E121">
        <v>1.0399999999999999E-4</v>
      </c>
      <c r="F121">
        <v>1E-8</v>
      </c>
      <c r="G121" t="s">
        <v>24</v>
      </c>
      <c r="H121" t="s">
        <v>22</v>
      </c>
      <c r="I121">
        <v>0.01</v>
      </c>
      <c r="J121">
        <v>2</v>
      </c>
      <c r="K121" t="s">
        <v>2002</v>
      </c>
      <c r="L121">
        <v>0.48</v>
      </c>
      <c r="M121">
        <v>1141.5999999999999</v>
      </c>
      <c r="N121">
        <v>0.46876000000000001</v>
      </c>
      <c r="O121">
        <v>1141.5</v>
      </c>
    </row>
    <row r="122" spans="2:15" x14ac:dyDescent="0.25">
      <c r="B122" t="s">
        <v>2044</v>
      </c>
      <c r="C122" t="s">
        <v>103</v>
      </c>
      <c r="D122">
        <v>1.0000000000000001E-5</v>
      </c>
      <c r="E122">
        <v>1.0399999999999999E-4</v>
      </c>
      <c r="F122">
        <v>9.9999999999999995E-8</v>
      </c>
      <c r="G122" t="s">
        <v>24</v>
      </c>
      <c r="H122" t="s">
        <v>22</v>
      </c>
      <c r="I122">
        <v>0.01</v>
      </c>
      <c r="J122">
        <v>2</v>
      </c>
      <c r="K122" t="s">
        <v>2002</v>
      </c>
      <c r="L122">
        <v>0.48</v>
      </c>
      <c r="M122">
        <v>1135.5999999999999</v>
      </c>
      <c r="N122">
        <v>0.47225</v>
      </c>
      <c r="O122">
        <v>1135.0999999999999</v>
      </c>
    </row>
    <row r="123" spans="2:15" x14ac:dyDescent="0.25">
      <c r="B123" t="s">
        <v>2045</v>
      </c>
      <c r="C123" t="s">
        <v>103</v>
      </c>
      <c r="D123">
        <v>1.0000000000000001E-5</v>
      </c>
      <c r="E123">
        <v>1.0399999999999999E-4</v>
      </c>
      <c r="F123">
        <v>9.9999999999999995E-7</v>
      </c>
      <c r="G123" t="s">
        <v>24</v>
      </c>
      <c r="H123" t="s">
        <v>22</v>
      </c>
      <c r="I123">
        <v>0.01</v>
      </c>
      <c r="J123">
        <v>2</v>
      </c>
      <c r="K123" t="s">
        <v>2002</v>
      </c>
      <c r="L123">
        <v>0.74375999999999998</v>
      </c>
      <c r="M123">
        <v>795.24</v>
      </c>
      <c r="N123">
        <v>0.74373</v>
      </c>
      <c r="O123">
        <v>793.72</v>
      </c>
    </row>
    <row r="124" spans="2:15" x14ac:dyDescent="0.25">
      <c r="B124" t="s">
        <v>2046</v>
      </c>
      <c r="C124" t="s">
        <v>103</v>
      </c>
      <c r="D124">
        <v>1.0000000000000001E-5</v>
      </c>
      <c r="E124">
        <v>1.0399999999999999E-4</v>
      </c>
      <c r="F124">
        <v>1.0000000000000001E-5</v>
      </c>
      <c r="G124" t="s">
        <v>24</v>
      </c>
      <c r="H124" t="s">
        <v>22</v>
      </c>
      <c r="I124">
        <v>0.01</v>
      </c>
      <c r="J124">
        <v>2</v>
      </c>
      <c r="K124" t="s">
        <v>2002</v>
      </c>
      <c r="L124">
        <v>5.8094000000000001</v>
      </c>
      <c r="M124">
        <v>385.98</v>
      </c>
      <c r="N124">
        <v>5.8094000000000001</v>
      </c>
      <c r="O124">
        <v>385.1</v>
      </c>
    </row>
    <row r="125" spans="2:15" x14ac:dyDescent="0.25">
      <c r="B125" t="s">
        <v>2047</v>
      </c>
      <c r="C125" t="s">
        <v>103</v>
      </c>
      <c r="D125">
        <v>1E-4</v>
      </c>
      <c r="E125">
        <v>1.0399999999999999E-3</v>
      </c>
      <c r="F125">
        <v>1E-8</v>
      </c>
      <c r="G125" t="s">
        <v>24</v>
      </c>
      <c r="H125" t="s">
        <v>22</v>
      </c>
      <c r="I125">
        <v>0.01</v>
      </c>
      <c r="J125">
        <v>2</v>
      </c>
      <c r="K125" t="s">
        <v>2002</v>
      </c>
      <c r="L125">
        <v>0.94000000000000006</v>
      </c>
      <c r="M125">
        <v>1600</v>
      </c>
      <c r="N125">
        <v>0.90593999999999997</v>
      </c>
      <c r="O125">
        <v>1629.7</v>
      </c>
    </row>
    <row r="126" spans="2:15" x14ac:dyDescent="0.25">
      <c r="B126" t="s">
        <v>2048</v>
      </c>
      <c r="C126" t="s">
        <v>103</v>
      </c>
      <c r="D126">
        <v>1E-4</v>
      </c>
      <c r="E126">
        <v>1.0399999999999999E-3</v>
      </c>
      <c r="F126">
        <v>9.9999999999999995E-8</v>
      </c>
      <c r="G126" t="s">
        <v>24</v>
      </c>
      <c r="H126" t="s">
        <v>22</v>
      </c>
      <c r="I126">
        <v>0.01</v>
      </c>
      <c r="J126">
        <v>2</v>
      </c>
      <c r="K126" t="s">
        <v>2002</v>
      </c>
      <c r="L126">
        <v>0.94000000000000006</v>
      </c>
      <c r="M126">
        <v>1628.9</v>
      </c>
      <c r="N126">
        <v>0.90759999999999996</v>
      </c>
      <c r="O126">
        <v>1628.7</v>
      </c>
    </row>
    <row r="127" spans="2:15" x14ac:dyDescent="0.25">
      <c r="B127" t="s">
        <v>2049</v>
      </c>
      <c r="C127" t="s">
        <v>103</v>
      </c>
      <c r="D127">
        <v>1E-4</v>
      </c>
      <c r="E127">
        <v>1.0399999999999999E-3</v>
      </c>
      <c r="F127">
        <v>9.9999999999999995E-7</v>
      </c>
      <c r="G127" t="s">
        <v>24</v>
      </c>
      <c r="H127" t="s">
        <v>22</v>
      </c>
      <c r="I127">
        <v>0.01</v>
      </c>
      <c r="J127">
        <v>2</v>
      </c>
      <c r="K127" t="s">
        <v>2002</v>
      </c>
      <c r="L127">
        <v>1.0610999999999999</v>
      </c>
      <c r="M127">
        <v>1543.3</v>
      </c>
      <c r="N127">
        <v>1.0607</v>
      </c>
      <c r="O127">
        <v>1542.4</v>
      </c>
    </row>
    <row r="128" spans="2:15" x14ac:dyDescent="0.25">
      <c r="B128" t="s">
        <v>2050</v>
      </c>
      <c r="C128" t="s">
        <v>103</v>
      </c>
      <c r="D128">
        <v>1E-4</v>
      </c>
      <c r="E128">
        <v>1.0399999999999999E-3</v>
      </c>
      <c r="F128">
        <v>1.0000000000000001E-5</v>
      </c>
      <c r="G128" t="s">
        <v>24</v>
      </c>
      <c r="H128" t="s">
        <v>22</v>
      </c>
      <c r="I128">
        <v>0.01</v>
      </c>
      <c r="J128">
        <v>2</v>
      </c>
      <c r="K128" t="s">
        <v>2002</v>
      </c>
      <c r="L128">
        <v>5.8202999999999996</v>
      </c>
      <c r="M128">
        <v>517.70000000000005</v>
      </c>
      <c r="N128">
        <v>5.8201000000000001</v>
      </c>
      <c r="O128">
        <v>515.72</v>
      </c>
    </row>
    <row r="129" spans="2:15" x14ac:dyDescent="0.25">
      <c r="B129" t="s">
        <v>2051</v>
      </c>
      <c r="C129" t="s">
        <v>103</v>
      </c>
      <c r="D129">
        <v>1E-4</v>
      </c>
      <c r="E129">
        <v>1.0399999999999999E-3</v>
      </c>
      <c r="F129">
        <v>1E-4</v>
      </c>
      <c r="G129" t="s">
        <v>24</v>
      </c>
      <c r="H129" t="s">
        <v>22</v>
      </c>
      <c r="I129">
        <v>0.01</v>
      </c>
      <c r="J129">
        <v>2</v>
      </c>
      <c r="K129" t="s">
        <v>2002</v>
      </c>
      <c r="L129">
        <v>57.906999999999996</v>
      </c>
      <c r="M129">
        <v>333.82</v>
      </c>
      <c r="N129">
        <v>57.906999999999996</v>
      </c>
      <c r="O129">
        <v>332.93</v>
      </c>
    </row>
    <row r="130" spans="2:15" x14ac:dyDescent="0.25">
      <c r="B130" t="s">
        <v>2052</v>
      </c>
      <c r="C130" t="s">
        <v>103</v>
      </c>
      <c r="D130">
        <v>1E-3</v>
      </c>
      <c r="E130">
        <v>1.04E-2</v>
      </c>
      <c r="F130">
        <v>9.9999999999999995E-8</v>
      </c>
      <c r="G130" t="s">
        <v>24</v>
      </c>
      <c r="H130" t="s">
        <v>22</v>
      </c>
      <c r="I130">
        <v>0.01</v>
      </c>
      <c r="J130">
        <v>2</v>
      </c>
      <c r="K130" t="s">
        <v>2002</v>
      </c>
      <c r="L130">
        <v>9.5</v>
      </c>
      <c r="M130">
        <v>1300</v>
      </c>
      <c r="N130">
        <v>9.452</v>
      </c>
      <c r="O130">
        <v>1260.9000000000001</v>
      </c>
    </row>
    <row r="131" spans="2:15" x14ac:dyDescent="0.25">
      <c r="B131" t="s">
        <v>2053</v>
      </c>
      <c r="C131" t="s">
        <v>103</v>
      </c>
      <c r="D131">
        <v>1E-3</v>
      </c>
      <c r="E131">
        <v>1.04E-2</v>
      </c>
      <c r="F131">
        <v>9.9999999999999995E-7</v>
      </c>
      <c r="G131" t="s">
        <v>24</v>
      </c>
      <c r="H131" t="s">
        <v>22</v>
      </c>
      <c r="I131">
        <v>0.01</v>
      </c>
      <c r="J131">
        <v>2</v>
      </c>
      <c r="K131" t="s">
        <v>2002</v>
      </c>
      <c r="L131">
        <v>9.5</v>
      </c>
      <c r="M131">
        <v>1260.3</v>
      </c>
      <c r="N131">
        <v>9.468399999999999</v>
      </c>
      <c r="O131">
        <v>1260</v>
      </c>
    </row>
    <row r="132" spans="2:15" x14ac:dyDescent="0.25">
      <c r="B132" t="s">
        <v>2054</v>
      </c>
      <c r="C132" t="s">
        <v>103</v>
      </c>
      <c r="D132">
        <v>1E-3</v>
      </c>
      <c r="E132">
        <v>1.04E-2</v>
      </c>
      <c r="F132">
        <v>1.0000000000000001E-5</v>
      </c>
      <c r="G132" t="s">
        <v>24</v>
      </c>
      <c r="H132" t="s">
        <v>22</v>
      </c>
      <c r="I132">
        <v>0.01</v>
      </c>
      <c r="J132">
        <v>2</v>
      </c>
      <c r="K132" t="s">
        <v>2002</v>
      </c>
      <c r="L132">
        <v>10.991</v>
      </c>
      <c r="M132">
        <v>1185</v>
      </c>
      <c r="N132">
        <v>10.985999999999999</v>
      </c>
      <c r="O132">
        <v>1183.9000000000001</v>
      </c>
    </row>
    <row r="133" spans="2:15" x14ac:dyDescent="0.25">
      <c r="B133" t="s">
        <v>2055</v>
      </c>
      <c r="C133" t="s">
        <v>103</v>
      </c>
      <c r="D133">
        <v>1E-3</v>
      </c>
      <c r="E133">
        <v>1.04E-2</v>
      </c>
      <c r="F133">
        <v>1E-4</v>
      </c>
      <c r="G133" t="s">
        <v>24</v>
      </c>
      <c r="H133" t="s">
        <v>22</v>
      </c>
      <c r="I133">
        <v>0.01</v>
      </c>
      <c r="J133">
        <v>2</v>
      </c>
      <c r="K133" t="s">
        <v>2002</v>
      </c>
      <c r="L133">
        <v>58.348999999999997</v>
      </c>
      <c r="M133">
        <v>375.87</v>
      </c>
      <c r="N133">
        <v>58.346999999999994</v>
      </c>
      <c r="O133">
        <v>373.83</v>
      </c>
    </row>
    <row r="134" spans="2:15" x14ac:dyDescent="0.25">
      <c r="B134" t="s">
        <v>2056</v>
      </c>
      <c r="C134" t="s">
        <v>103</v>
      </c>
      <c r="D134">
        <v>1E-3</v>
      </c>
      <c r="E134">
        <v>1.04E-2</v>
      </c>
      <c r="F134">
        <v>1E-3</v>
      </c>
      <c r="G134" t="s">
        <v>24</v>
      </c>
      <c r="H134" t="s">
        <v>22</v>
      </c>
      <c r="I134">
        <v>0.01</v>
      </c>
      <c r="J134">
        <v>2</v>
      </c>
      <c r="K134" t="s">
        <v>2002</v>
      </c>
      <c r="L134">
        <v>579.11</v>
      </c>
      <c r="M134">
        <v>318.45</v>
      </c>
      <c r="N134">
        <v>579.11</v>
      </c>
      <c r="O134">
        <v>317.56</v>
      </c>
    </row>
    <row r="135" spans="2:15" x14ac:dyDescent="0.25">
      <c r="B135" t="s">
        <v>2057</v>
      </c>
      <c r="C135" t="s">
        <v>103</v>
      </c>
      <c r="D135">
        <v>0.01</v>
      </c>
      <c r="E135">
        <v>0.104</v>
      </c>
      <c r="F135">
        <v>9.9999999999999995E-7</v>
      </c>
      <c r="G135" t="s">
        <v>24</v>
      </c>
      <c r="H135" t="s">
        <v>22</v>
      </c>
      <c r="I135">
        <v>0.01</v>
      </c>
      <c r="J135">
        <v>2</v>
      </c>
      <c r="K135" t="s">
        <v>2002</v>
      </c>
      <c r="L135">
        <v>110</v>
      </c>
      <c r="M135">
        <v>1200</v>
      </c>
      <c r="N135">
        <v>100.86</v>
      </c>
      <c r="O135">
        <v>1199.9000000000001</v>
      </c>
    </row>
    <row r="136" spans="2:15" x14ac:dyDescent="0.25">
      <c r="B136" t="s">
        <v>2058</v>
      </c>
      <c r="C136" t="s">
        <v>103</v>
      </c>
      <c r="D136">
        <v>0.01</v>
      </c>
      <c r="E136">
        <v>0.104</v>
      </c>
      <c r="F136">
        <v>1.0000000000000001E-5</v>
      </c>
      <c r="G136" t="s">
        <v>24</v>
      </c>
      <c r="H136" t="s">
        <v>22</v>
      </c>
      <c r="I136">
        <v>0.01</v>
      </c>
      <c r="J136">
        <v>2</v>
      </c>
      <c r="K136" t="s">
        <v>2002</v>
      </c>
      <c r="L136">
        <v>110</v>
      </c>
      <c r="M136">
        <v>1199.4000000000001</v>
      </c>
      <c r="N136">
        <v>101.02000000000001</v>
      </c>
      <c r="O136">
        <v>1199.2</v>
      </c>
    </row>
    <row r="137" spans="2:15" x14ac:dyDescent="0.25">
      <c r="B137" t="s">
        <v>2059</v>
      </c>
      <c r="C137" t="s">
        <v>103</v>
      </c>
      <c r="D137">
        <v>0.01</v>
      </c>
      <c r="E137">
        <v>0.104</v>
      </c>
      <c r="F137">
        <v>1E-4</v>
      </c>
      <c r="G137" t="s">
        <v>24</v>
      </c>
      <c r="H137" t="s">
        <v>22</v>
      </c>
      <c r="I137">
        <v>0.01</v>
      </c>
      <c r="J137">
        <v>2</v>
      </c>
      <c r="K137" t="s">
        <v>2002</v>
      </c>
      <c r="L137">
        <v>115.51</v>
      </c>
      <c r="M137">
        <v>1131.0999999999999</v>
      </c>
      <c r="N137">
        <v>115.47</v>
      </c>
      <c r="O137">
        <v>1130</v>
      </c>
    </row>
    <row r="138" spans="2:15" x14ac:dyDescent="0.25">
      <c r="B138" t="s">
        <v>2060</v>
      </c>
      <c r="C138" t="s">
        <v>103</v>
      </c>
      <c r="D138">
        <v>0.01</v>
      </c>
      <c r="E138">
        <v>0.104</v>
      </c>
      <c r="F138">
        <v>1E-3</v>
      </c>
      <c r="G138" t="s">
        <v>24</v>
      </c>
      <c r="H138" t="s">
        <v>22</v>
      </c>
      <c r="I138">
        <v>0.01</v>
      </c>
      <c r="J138">
        <v>2</v>
      </c>
      <c r="K138" t="s">
        <v>2002</v>
      </c>
      <c r="L138">
        <v>584.67999999999995</v>
      </c>
      <c r="M138">
        <v>364.46</v>
      </c>
      <c r="N138">
        <v>584.66</v>
      </c>
      <c r="O138">
        <v>362.42</v>
      </c>
    </row>
    <row r="139" spans="2:15" x14ac:dyDescent="0.25">
      <c r="B139" t="s">
        <v>2061</v>
      </c>
      <c r="C139" t="s">
        <v>103</v>
      </c>
      <c r="D139">
        <v>0.01</v>
      </c>
      <c r="E139">
        <v>0.104</v>
      </c>
      <c r="F139">
        <v>0.01</v>
      </c>
      <c r="G139" t="s">
        <v>24</v>
      </c>
      <c r="H139" t="s">
        <v>22</v>
      </c>
      <c r="I139">
        <v>0.01</v>
      </c>
      <c r="J139">
        <v>2</v>
      </c>
      <c r="K139" t="s">
        <v>2002</v>
      </c>
      <c r="L139">
        <v>5791.2000000000007</v>
      </c>
      <c r="M139">
        <v>317.27999999999997</v>
      </c>
      <c r="N139">
        <v>5791.2000000000007</v>
      </c>
      <c r="O139">
        <v>316.39999999999998</v>
      </c>
    </row>
    <row r="140" spans="2:15" x14ac:dyDescent="0.25">
      <c r="B140" t="s">
        <v>2062</v>
      </c>
      <c r="C140" t="s">
        <v>103</v>
      </c>
      <c r="D140">
        <v>0.1</v>
      </c>
      <c r="E140">
        <v>1.04</v>
      </c>
      <c r="F140">
        <v>1.0000000000000001E-5</v>
      </c>
      <c r="G140" t="s">
        <v>24</v>
      </c>
      <c r="H140" t="s">
        <v>23</v>
      </c>
      <c r="I140">
        <v>0.01</v>
      </c>
      <c r="J140">
        <v>2</v>
      </c>
      <c r="K140" t="s">
        <v>2002</v>
      </c>
      <c r="L140">
        <v>1.1000000000000001</v>
      </c>
      <c r="M140">
        <v>1.2</v>
      </c>
      <c r="N140">
        <v>1.0001</v>
      </c>
      <c r="O140">
        <v>1.2081</v>
      </c>
    </row>
    <row r="141" spans="2:15" x14ac:dyDescent="0.25">
      <c r="B141" t="s">
        <v>2063</v>
      </c>
      <c r="C141" t="s">
        <v>103</v>
      </c>
      <c r="D141">
        <v>0.1</v>
      </c>
      <c r="E141">
        <v>1.04</v>
      </c>
      <c r="F141">
        <v>1E-4</v>
      </c>
      <c r="G141" t="s">
        <v>24</v>
      </c>
      <c r="H141" t="s">
        <v>23</v>
      </c>
      <c r="I141">
        <v>0.01</v>
      </c>
      <c r="J141">
        <v>2</v>
      </c>
      <c r="K141" t="s">
        <v>2002</v>
      </c>
      <c r="L141">
        <v>1.1000000000000001</v>
      </c>
      <c r="M141">
        <v>1.2076</v>
      </c>
      <c r="N141">
        <v>1.0017</v>
      </c>
      <c r="O141">
        <v>1.2073</v>
      </c>
    </row>
    <row r="142" spans="2:15" x14ac:dyDescent="0.25">
      <c r="B142" t="s">
        <v>2064</v>
      </c>
      <c r="C142" t="s">
        <v>103</v>
      </c>
      <c r="D142">
        <v>0.1</v>
      </c>
      <c r="E142">
        <v>1.04</v>
      </c>
      <c r="F142">
        <v>1E-3</v>
      </c>
      <c r="G142" t="s">
        <v>24</v>
      </c>
      <c r="H142" t="s">
        <v>23</v>
      </c>
      <c r="I142">
        <v>0.01</v>
      </c>
      <c r="J142">
        <v>2</v>
      </c>
      <c r="K142" t="s">
        <v>2002</v>
      </c>
      <c r="L142">
        <v>1.2169000000000001</v>
      </c>
      <c r="M142">
        <v>1.1384000000000001</v>
      </c>
      <c r="N142">
        <v>1.1472</v>
      </c>
      <c r="O142">
        <v>1.1372</v>
      </c>
    </row>
    <row r="143" spans="2:15" x14ac:dyDescent="0.25">
      <c r="B143" t="s">
        <v>2065</v>
      </c>
      <c r="C143" t="s">
        <v>103</v>
      </c>
      <c r="D143">
        <v>0.1</v>
      </c>
      <c r="E143">
        <v>1.04</v>
      </c>
      <c r="F143">
        <v>0.01</v>
      </c>
      <c r="G143" t="s">
        <v>24</v>
      </c>
      <c r="H143" t="s">
        <v>23</v>
      </c>
      <c r="I143">
        <v>0.01</v>
      </c>
      <c r="J143">
        <v>2</v>
      </c>
      <c r="K143" t="s">
        <v>2002</v>
      </c>
      <c r="L143">
        <v>5.9334999999999996</v>
      </c>
      <c r="M143">
        <v>0.36602000000000001</v>
      </c>
      <c r="N143">
        <v>5.8449999999999998</v>
      </c>
      <c r="O143">
        <v>0.36398000000000003</v>
      </c>
    </row>
    <row r="144" spans="2:15" x14ac:dyDescent="0.25">
      <c r="B144" t="s">
        <v>2066</v>
      </c>
      <c r="C144" t="s">
        <v>103</v>
      </c>
      <c r="D144">
        <v>0.1</v>
      </c>
      <c r="E144">
        <v>1.04</v>
      </c>
      <c r="F144">
        <v>0.1</v>
      </c>
      <c r="G144" t="s">
        <v>24</v>
      </c>
      <c r="H144" t="s">
        <v>23</v>
      </c>
      <c r="I144">
        <v>0.01</v>
      </c>
      <c r="J144">
        <v>2</v>
      </c>
      <c r="K144" t="s">
        <v>2002</v>
      </c>
      <c r="L144">
        <v>57.948999999999998</v>
      </c>
      <c r="M144">
        <v>0.31744</v>
      </c>
      <c r="N144">
        <v>57.911999999999999</v>
      </c>
      <c r="O144">
        <v>0.31656000000000001</v>
      </c>
    </row>
    <row r="145" spans="2:15" x14ac:dyDescent="0.25">
      <c r="B145" t="s">
        <v>2067</v>
      </c>
      <c r="C145" t="s">
        <v>103</v>
      </c>
      <c r="D145">
        <v>1</v>
      </c>
      <c r="E145">
        <v>10.4</v>
      </c>
      <c r="F145">
        <v>1E-4</v>
      </c>
      <c r="G145" t="s">
        <v>24</v>
      </c>
      <c r="H145" t="s">
        <v>23</v>
      </c>
      <c r="I145">
        <v>0.01</v>
      </c>
      <c r="J145">
        <v>2</v>
      </c>
      <c r="K145" t="s">
        <v>2002</v>
      </c>
      <c r="L145">
        <v>20</v>
      </c>
      <c r="M145">
        <v>1.4</v>
      </c>
      <c r="N145">
        <v>19.736999999999998</v>
      </c>
      <c r="O145">
        <v>1.4209000000000001</v>
      </c>
    </row>
    <row r="146" spans="2:15" x14ac:dyDescent="0.25">
      <c r="B146" t="s">
        <v>2068</v>
      </c>
      <c r="C146" t="s">
        <v>103</v>
      </c>
      <c r="D146">
        <v>1</v>
      </c>
      <c r="E146">
        <v>10.4</v>
      </c>
      <c r="F146">
        <v>1E-3</v>
      </c>
      <c r="G146" t="s">
        <v>24</v>
      </c>
      <c r="H146" t="s">
        <v>23</v>
      </c>
      <c r="I146">
        <v>0.01</v>
      </c>
      <c r="J146">
        <v>2</v>
      </c>
      <c r="K146" t="s">
        <v>2002</v>
      </c>
      <c r="L146">
        <v>20</v>
      </c>
      <c r="M146">
        <v>1.4208000000000001</v>
      </c>
      <c r="N146">
        <v>19.745000000000001</v>
      </c>
      <c r="O146">
        <v>1.4206000000000001</v>
      </c>
    </row>
    <row r="147" spans="2:15" x14ac:dyDescent="0.25">
      <c r="B147" t="s">
        <v>2069</v>
      </c>
      <c r="C147" t="s">
        <v>103</v>
      </c>
      <c r="D147">
        <v>1</v>
      </c>
      <c r="E147">
        <v>10.4</v>
      </c>
      <c r="F147">
        <v>0.01</v>
      </c>
      <c r="G147" t="s">
        <v>24</v>
      </c>
      <c r="H147" t="s">
        <v>23</v>
      </c>
      <c r="I147">
        <v>0.01</v>
      </c>
      <c r="J147">
        <v>2</v>
      </c>
      <c r="K147" t="s">
        <v>2002</v>
      </c>
      <c r="L147">
        <v>20.518000000000001</v>
      </c>
      <c r="M147">
        <v>1.3907</v>
      </c>
      <c r="N147">
        <v>20.514000000000003</v>
      </c>
      <c r="O147">
        <v>1.3898999999999999</v>
      </c>
    </row>
    <row r="148" spans="2:15" x14ac:dyDescent="0.25">
      <c r="B148" t="s">
        <v>2070</v>
      </c>
      <c r="C148" t="s">
        <v>103</v>
      </c>
      <c r="D148">
        <v>1</v>
      </c>
      <c r="E148">
        <v>10.4</v>
      </c>
      <c r="F148">
        <v>0.1</v>
      </c>
      <c r="G148" t="s">
        <v>24</v>
      </c>
      <c r="H148" t="s">
        <v>23</v>
      </c>
      <c r="I148">
        <v>0.01</v>
      </c>
      <c r="J148">
        <v>2</v>
      </c>
      <c r="K148" t="s">
        <v>2002</v>
      </c>
      <c r="L148">
        <v>60.820999999999998</v>
      </c>
      <c r="M148">
        <v>0.63861000000000001</v>
      </c>
      <c r="N148">
        <v>60.817999999999998</v>
      </c>
      <c r="O148">
        <v>0.63675000000000004</v>
      </c>
    </row>
    <row r="149" spans="2:15" x14ac:dyDescent="0.25">
      <c r="B149" t="s">
        <v>2071</v>
      </c>
      <c r="C149" t="s">
        <v>103</v>
      </c>
      <c r="D149">
        <v>1</v>
      </c>
      <c r="E149">
        <v>10.4</v>
      </c>
      <c r="F149">
        <v>1</v>
      </c>
      <c r="G149" t="s">
        <v>24</v>
      </c>
      <c r="H149" t="s">
        <v>23</v>
      </c>
      <c r="I149">
        <v>0.01</v>
      </c>
      <c r="J149">
        <v>2</v>
      </c>
      <c r="K149" t="s">
        <v>2002</v>
      </c>
      <c r="L149">
        <v>579.36</v>
      </c>
      <c r="M149">
        <v>0.35000999999999999</v>
      </c>
      <c r="N149">
        <v>579.36</v>
      </c>
      <c r="O149">
        <v>0.34913</v>
      </c>
    </row>
    <row r="150" spans="2:15" x14ac:dyDescent="0.25">
      <c r="B150" t="s">
        <v>2072</v>
      </c>
      <c r="C150" t="s">
        <v>25</v>
      </c>
      <c r="D150">
        <v>9.9999999999999995E-7</v>
      </c>
      <c r="E150">
        <v>1.0000000000000001E-5</v>
      </c>
      <c r="F150">
        <v>1.0000000000000001E-9</v>
      </c>
      <c r="G150" t="s">
        <v>28</v>
      </c>
      <c r="H150" t="s">
        <v>26</v>
      </c>
      <c r="L150">
        <v>6.6E-3</v>
      </c>
      <c r="M150">
        <v>8700</v>
      </c>
      <c r="N150">
        <v>6.5002000000000002E-3</v>
      </c>
      <c r="O150">
        <v>8665.6</v>
      </c>
    </row>
    <row r="151" spans="2:15" x14ac:dyDescent="0.25">
      <c r="B151" t="s">
        <v>2073</v>
      </c>
      <c r="C151" t="s">
        <v>25</v>
      </c>
      <c r="D151">
        <v>9.9999999999999995E-7</v>
      </c>
      <c r="E151">
        <v>1.0000000000000001E-5</v>
      </c>
      <c r="F151">
        <v>1E-8</v>
      </c>
      <c r="G151" t="s">
        <v>28</v>
      </c>
      <c r="H151" t="s">
        <v>26</v>
      </c>
      <c r="L151">
        <v>7.6851000000000003E-3</v>
      </c>
      <c r="M151">
        <v>8569</v>
      </c>
      <c r="N151">
        <v>7.6487000000000005E-3</v>
      </c>
      <c r="O151">
        <v>8568.6</v>
      </c>
    </row>
    <row r="152" spans="2:15" x14ac:dyDescent="0.25">
      <c r="B152" t="s">
        <v>2074</v>
      </c>
      <c r="C152" t="s">
        <v>25</v>
      </c>
      <c r="D152">
        <v>9.9999999999999995E-7</v>
      </c>
      <c r="E152">
        <v>1.0000000000000001E-5</v>
      </c>
      <c r="F152">
        <v>9.9999999999999995E-8</v>
      </c>
      <c r="G152" t="s">
        <v>28</v>
      </c>
      <c r="H152" t="s">
        <v>26</v>
      </c>
      <c r="L152">
        <v>5.416E-2</v>
      </c>
      <c r="M152">
        <v>5571.2</v>
      </c>
      <c r="N152">
        <v>5.4130999999999999E-2</v>
      </c>
      <c r="O152">
        <v>5560.4</v>
      </c>
    </row>
    <row r="153" spans="2:15" x14ac:dyDescent="0.25">
      <c r="B153" t="s">
        <v>2075</v>
      </c>
      <c r="C153" t="s">
        <v>25</v>
      </c>
      <c r="D153">
        <v>9.9999999999999995E-7</v>
      </c>
      <c r="E153">
        <v>1.0000000000000001E-5</v>
      </c>
      <c r="F153">
        <v>9.9999999999999995E-7</v>
      </c>
      <c r="G153" t="s">
        <v>28</v>
      </c>
      <c r="H153" t="s">
        <v>26</v>
      </c>
      <c r="L153">
        <v>0.57729999999999992</v>
      </c>
      <c r="M153">
        <v>1107.3</v>
      </c>
      <c r="N153">
        <v>0.57729999999999992</v>
      </c>
      <c r="O153">
        <v>1097.8</v>
      </c>
    </row>
    <row r="154" spans="2:15" x14ac:dyDescent="0.25">
      <c r="B154" t="s">
        <v>2076</v>
      </c>
      <c r="C154" t="s">
        <v>25</v>
      </c>
      <c r="D154">
        <v>9.9999999999999995E-7</v>
      </c>
      <c r="E154">
        <v>1.0000000000000001E-5</v>
      </c>
      <c r="F154">
        <v>1.0000000000000001E-5</v>
      </c>
      <c r="G154" t="s">
        <v>28</v>
      </c>
      <c r="H154" t="s">
        <v>26</v>
      </c>
      <c r="L154">
        <v>5.7900999999999998</v>
      </c>
      <c r="M154">
        <v>3024.4</v>
      </c>
      <c r="N154">
        <v>5.7900999999999998</v>
      </c>
      <c r="O154">
        <v>3020.5</v>
      </c>
    </row>
    <row r="155" spans="2:15" x14ac:dyDescent="0.25">
      <c r="B155" t="s">
        <v>2077</v>
      </c>
      <c r="C155" t="s">
        <v>25</v>
      </c>
      <c r="D155">
        <v>1.0000000000000001E-5</v>
      </c>
      <c r="E155">
        <v>1E-4</v>
      </c>
      <c r="F155">
        <v>1E-8</v>
      </c>
      <c r="G155" t="s">
        <v>28</v>
      </c>
      <c r="H155" t="s">
        <v>26</v>
      </c>
      <c r="L155">
        <v>0.05</v>
      </c>
      <c r="M155">
        <v>8800</v>
      </c>
      <c r="N155">
        <v>4.8293999999999997E-2</v>
      </c>
      <c r="O155">
        <v>8809</v>
      </c>
    </row>
    <row r="156" spans="2:15" x14ac:dyDescent="0.25">
      <c r="B156" t="s">
        <v>2078</v>
      </c>
      <c r="C156" t="s">
        <v>25</v>
      </c>
      <c r="D156">
        <v>1.0000000000000001E-5</v>
      </c>
      <c r="E156">
        <v>1E-4</v>
      </c>
      <c r="F156">
        <v>9.9999999999999995E-8</v>
      </c>
      <c r="G156" t="s">
        <v>28</v>
      </c>
      <c r="H156" t="s">
        <v>26</v>
      </c>
      <c r="L156">
        <v>6.1388999999999999E-2</v>
      </c>
      <c r="M156">
        <v>8700</v>
      </c>
      <c r="N156">
        <v>6.0987E-2</v>
      </c>
      <c r="O156">
        <v>8700</v>
      </c>
    </row>
    <row r="157" spans="2:15" x14ac:dyDescent="0.25">
      <c r="B157" t="s">
        <v>2079</v>
      </c>
      <c r="C157" t="s">
        <v>25</v>
      </c>
      <c r="D157">
        <v>1.0000000000000001E-5</v>
      </c>
      <c r="E157">
        <v>1E-4</v>
      </c>
      <c r="F157">
        <v>9.9999999999999995E-7</v>
      </c>
      <c r="G157" t="s">
        <v>28</v>
      </c>
      <c r="H157" t="s">
        <v>26</v>
      </c>
      <c r="L157">
        <v>0.53771999999999998</v>
      </c>
      <c r="M157">
        <v>5590</v>
      </c>
      <c r="N157">
        <v>0.53742000000000001</v>
      </c>
      <c r="O157">
        <v>5579.2</v>
      </c>
    </row>
    <row r="158" spans="2:15" x14ac:dyDescent="0.25">
      <c r="B158" t="s">
        <v>2080</v>
      </c>
      <c r="C158" t="s">
        <v>25</v>
      </c>
      <c r="D158">
        <v>1.0000000000000001E-5</v>
      </c>
      <c r="E158">
        <v>1E-4</v>
      </c>
      <c r="F158">
        <v>1.0000000000000001E-5</v>
      </c>
      <c r="G158" t="s">
        <v>28</v>
      </c>
      <c r="H158" t="s">
        <v>26</v>
      </c>
      <c r="L158">
        <v>5.7725999999999997</v>
      </c>
      <c r="M158">
        <v>1107.4000000000001</v>
      </c>
      <c r="N158">
        <v>5.7726999999999995</v>
      </c>
      <c r="O158">
        <v>1097.8</v>
      </c>
    </row>
    <row r="159" spans="2:15" x14ac:dyDescent="0.25">
      <c r="B159" t="s">
        <v>2081</v>
      </c>
      <c r="C159" t="s">
        <v>25</v>
      </c>
      <c r="D159">
        <v>1.0000000000000001E-5</v>
      </c>
      <c r="E159">
        <v>1E-4</v>
      </c>
      <c r="F159">
        <v>1E-4</v>
      </c>
      <c r="G159" t="s">
        <v>28</v>
      </c>
      <c r="H159" t="s">
        <v>26</v>
      </c>
      <c r="L159">
        <v>57.900999999999996</v>
      </c>
      <c r="M159">
        <v>3024.4</v>
      </c>
      <c r="N159">
        <v>57.900999999999996</v>
      </c>
      <c r="O159">
        <v>3020.5</v>
      </c>
    </row>
    <row r="160" spans="2:15" x14ac:dyDescent="0.25">
      <c r="B160" t="s">
        <v>2082</v>
      </c>
      <c r="C160" t="s">
        <v>25</v>
      </c>
      <c r="D160">
        <v>1E-4</v>
      </c>
      <c r="E160">
        <v>1E-3</v>
      </c>
      <c r="F160">
        <v>9.9999999999999995E-8</v>
      </c>
      <c r="G160" t="s">
        <v>28</v>
      </c>
      <c r="H160" t="s">
        <v>26</v>
      </c>
      <c r="L160">
        <v>0.5</v>
      </c>
      <c r="M160">
        <v>8800</v>
      </c>
      <c r="N160">
        <v>0.48293999999999998</v>
      </c>
      <c r="O160">
        <v>8809</v>
      </c>
    </row>
    <row r="161" spans="2:15" x14ac:dyDescent="0.25">
      <c r="B161" t="s">
        <v>2083</v>
      </c>
      <c r="C161" t="s">
        <v>25</v>
      </c>
      <c r="D161">
        <v>1E-4</v>
      </c>
      <c r="E161">
        <v>1E-3</v>
      </c>
      <c r="F161">
        <v>9.9999999999999995E-7</v>
      </c>
      <c r="G161" t="s">
        <v>28</v>
      </c>
      <c r="H161" t="s">
        <v>26</v>
      </c>
      <c r="L161">
        <v>0.61388999999999994</v>
      </c>
      <c r="M161">
        <v>8700</v>
      </c>
      <c r="N161">
        <v>0.60986999999999991</v>
      </c>
      <c r="O161">
        <v>8700</v>
      </c>
    </row>
    <row r="162" spans="2:15" x14ac:dyDescent="0.25">
      <c r="B162" t="s">
        <v>2084</v>
      </c>
      <c r="C162" t="s">
        <v>25</v>
      </c>
      <c r="D162">
        <v>1E-4</v>
      </c>
      <c r="E162">
        <v>1E-3</v>
      </c>
      <c r="F162">
        <v>1.0000000000000001E-5</v>
      </c>
      <c r="G162" t="s">
        <v>28</v>
      </c>
      <c r="H162" t="s">
        <v>26</v>
      </c>
      <c r="L162">
        <v>5.3772000000000002</v>
      </c>
      <c r="M162">
        <v>5590</v>
      </c>
      <c r="N162">
        <v>5.3742000000000001</v>
      </c>
      <c r="O162">
        <v>5579.2</v>
      </c>
    </row>
    <row r="163" spans="2:15" x14ac:dyDescent="0.25">
      <c r="B163" t="s">
        <v>2085</v>
      </c>
      <c r="C163" t="s">
        <v>25</v>
      </c>
      <c r="D163">
        <v>1E-4</v>
      </c>
      <c r="E163">
        <v>1E-3</v>
      </c>
      <c r="F163">
        <v>1E-4</v>
      </c>
      <c r="G163" t="s">
        <v>28</v>
      </c>
      <c r="H163" t="s">
        <v>26</v>
      </c>
      <c r="L163">
        <v>57.725999999999999</v>
      </c>
      <c r="M163">
        <v>1107.4000000000001</v>
      </c>
      <c r="N163">
        <v>57.726999999999997</v>
      </c>
      <c r="O163">
        <v>1097.8</v>
      </c>
    </row>
    <row r="164" spans="2:15" x14ac:dyDescent="0.25">
      <c r="B164" t="s">
        <v>2086</v>
      </c>
      <c r="C164" t="s">
        <v>25</v>
      </c>
      <c r="D164">
        <v>1E-4</v>
      </c>
      <c r="E164">
        <v>1E-3</v>
      </c>
      <c r="F164">
        <v>1E-3</v>
      </c>
      <c r="G164" t="s">
        <v>28</v>
      </c>
      <c r="H164" t="s">
        <v>26</v>
      </c>
      <c r="L164">
        <v>579.01</v>
      </c>
      <c r="M164">
        <v>3024.4</v>
      </c>
      <c r="N164">
        <v>579.01</v>
      </c>
      <c r="O164">
        <v>3020.5</v>
      </c>
    </row>
    <row r="165" spans="2:15" x14ac:dyDescent="0.25">
      <c r="B165" t="s">
        <v>727</v>
      </c>
      <c r="C165" t="s">
        <v>29</v>
      </c>
      <c r="D165">
        <v>1E-3</v>
      </c>
      <c r="E165">
        <v>100</v>
      </c>
      <c r="F165">
        <v>1E-3</v>
      </c>
      <c r="G165" t="s">
        <v>21</v>
      </c>
      <c r="H165" t="s">
        <v>20</v>
      </c>
      <c r="L165">
        <v>0.87</v>
      </c>
      <c r="M165">
        <v>1.6E-2</v>
      </c>
      <c r="N165">
        <v>0.81637999999999999</v>
      </c>
      <c r="O165">
        <v>1.6364E-2</v>
      </c>
    </row>
    <row r="166" spans="2:15" x14ac:dyDescent="0.25">
      <c r="B166" t="s">
        <v>728</v>
      </c>
      <c r="C166" t="s">
        <v>29</v>
      </c>
      <c r="D166">
        <v>1E-3</v>
      </c>
      <c r="E166">
        <v>100</v>
      </c>
      <c r="F166">
        <v>0.01</v>
      </c>
      <c r="G166" t="s">
        <v>21</v>
      </c>
      <c r="H166" t="s">
        <v>20</v>
      </c>
      <c r="L166">
        <v>5.8378999999999994</v>
      </c>
      <c r="M166">
        <v>4.8237000000000002E-3</v>
      </c>
      <c r="N166">
        <v>5.8243</v>
      </c>
      <c r="O166">
        <v>4.6826000000000003E-3</v>
      </c>
    </row>
    <row r="167" spans="2:15" x14ac:dyDescent="0.25">
      <c r="B167" t="s">
        <v>2087</v>
      </c>
      <c r="C167" t="s">
        <v>29</v>
      </c>
      <c r="D167">
        <v>1E-3</v>
      </c>
      <c r="E167">
        <v>100</v>
      </c>
      <c r="F167">
        <v>0.1</v>
      </c>
      <c r="G167" t="s">
        <v>21</v>
      </c>
      <c r="H167" t="s">
        <v>20</v>
      </c>
      <c r="L167">
        <v>58.004999999999995</v>
      </c>
      <c r="M167">
        <v>3.1698999999999998E-3</v>
      </c>
      <c r="N167">
        <v>58</v>
      </c>
      <c r="O167">
        <v>3.1064999999999999E-3</v>
      </c>
    </row>
    <row r="168" spans="2:15" x14ac:dyDescent="0.25">
      <c r="B168" t="s">
        <v>2088</v>
      </c>
      <c r="C168" t="s">
        <v>29</v>
      </c>
      <c r="D168">
        <v>1E-3</v>
      </c>
      <c r="E168">
        <v>100</v>
      </c>
      <c r="F168">
        <v>1</v>
      </c>
      <c r="G168" t="s">
        <v>21</v>
      </c>
      <c r="H168" t="s">
        <v>20</v>
      </c>
      <c r="L168">
        <v>579.98</v>
      </c>
      <c r="M168">
        <v>2.6530999999999999E-2</v>
      </c>
      <c r="N168">
        <v>579.97</v>
      </c>
      <c r="O168">
        <v>2.6505000000000001E-2</v>
      </c>
    </row>
    <row r="169" spans="2:15" x14ac:dyDescent="0.25">
      <c r="B169" t="s">
        <v>2089</v>
      </c>
      <c r="C169" t="s">
        <v>29</v>
      </c>
      <c r="D169">
        <v>1E-3</v>
      </c>
      <c r="E169">
        <v>100</v>
      </c>
      <c r="F169">
        <v>10</v>
      </c>
      <c r="G169" t="s">
        <v>21</v>
      </c>
      <c r="H169" t="s">
        <v>20</v>
      </c>
      <c r="L169">
        <v>5799.7000000000007</v>
      </c>
      <c r="M169">
        <v>0.26461000000000001</v>
      </c>
      <c r="N169">
        <v>5799.7000000000007</v>
      </c>
      <c r="O169">
        <v>0.2646</v>
      </c>
    </row>
    <row r="170" spans="2:15" x14ac:dyDescent="0.25">
      <c r="B170" t="s">
        <v>2090</v>
      </c>
      <c r="C170" t="s">
        <v>2091</v>
      </c>
      <c r="D170">
        <v>1</v>
      </c>
      <c r="E170">
        <v>100</v>
      </c>
      <c r="F170">
        <v>1</v>
      </c>
      <c r="G170" t="s">
        <v>16</v>
      </c>
      <c r="H170" t="s">
        <v>16</v>
      </c>
      <c r="L170">
        <v>1.5</v>
      </c>
      <c r="M170">
        <v>1.0999999999999999E-2</v>
      </c>
      <c r="N170">
        <v>1.4054</v>
      </c>
      <c r="O170">
        <v>1.0453E-2</v>
      </c>
    </row>
    <row r="171" spans="2:15" x14ac:dyDescent="0.25">
      <c r="B171" t="s">
        <v>2092</v>
      </c>
      <c r="C171" t="s">
        <v>2091</v>
      </c>
      <c r="D171">
        <v>1</v>
      </c>
      <c r="E171">
        <v>100</v>
      </c>
      <c r="F171">
        <v>10</v>
      </c>
      <c r="G171" t="s">
        <v>16</v>
      </c>
      <c r="H171" t="s">
        <v>16</v>
      </c>
      <c r="L171">
        <v>5.9148999999999994</v>
      </c>
      <c r="M171">
        <v>3.8256000000000002E-3</v>
      </c>
      <c r="N171">
        <v>5.9068999999999994</v>
      </c>
      <c r="O171">
        <v>3.6668E-3</v>
      </c>
    </row>
    <row r="172" spans="2:15" x14ac:dyDescent="0.25">
      <c r="B172" t="s">
        <v>2093</v>
      </c>
      <c r="C172" t="s">
        <v>2091</v>
      </c>
      <c r="D172">
        <v>1</v>
      </c>
      <c r="E172">
        <v>100</v>
      </c>
      <c r="F172">
        <v>100</v>
      </c>
      <c r="G172" t="s">
        <v>16</v>
      </c>
      <c r="H172" t="s">
        <v>16</v>
      </c>
      <c r="L172">
        <v>57.917999999999999</v>
      </c>
      <c r="M172">
        <v>3.3655999999999998E-3</v>
      </c>
      <c r="N172">
        <v>57.914999999999999</v>
      </c>
      <c r="O172">
        <v>3.2951999999999999E-3</v>
      </c>
    </row>
    <row r="173" spans="2:15" x14ac:dyDescent="0.25">
      <c r="B173" t="s">
        <v>2094</v>
      </c>
      <c r="C173" t="s">
        <v>2091</v>
      </c>
      <c r="D173">
        <v>100</v>
      </c>
      <c r="E173">
        <v>250</v>
      </c>
      <c r="F173">
        <v>1</v>
      </c>
      <c r="G173" t="s">
        <v>16</v>
      </c>
      <c r="H173" t="s">
        <v>16</v>
      </c>
      <c r="L173">
        <v>1.4000000000000001</v>
      </c>
      <c r="M173">
        <v>1.0999999999999999E-2</v>
      </c>
      <c r="N173">
        <v>1.3332999999999999</v>
      </c>
      <c r="O173">
        <v>1.1162E-2</v>
      </c>
    </row>
    <row r="174" spans="2:15" x14ac:dyDescent="0.25">
      <c r="B174" t="s">
        <v>2095</v>
      </c>
      <c r="C174" t="s">
        <v>2091</v>
      </c>
      <c r="D174">
        <v>100</v>
      </c>
      <c r="E174">
        <v>250</v>
      </c>
      <c r="F174">
        <v>10</v>
      </c>
      <c r="G174" t="s">
        <v>16</v>
      </c>
      <c r="H174" t="s">
        <v>16</v>
      </c>
      <c r="L174">
        <v>5.6898999999999997</v>
      </c>
      <c r="M174">
        <v>5.7678E-3</v>
      </c>
      <c r="N174">
        <v>5.6798000000000002</v>
      </c>
      <c r="O174">
        <v>5.6527000000000001E-3</v>
      </c>
    </row>
    <row r="175" spans="2:15" x14ac:dyDescent="0.25">
      <c r="B175" t="s">
        <v>2096</v>
      </c>
      <c r="C175" t="s">
        <v>2091</v>
      </c>
      <c r="D175">
        <v>100</v>
      </c>
      <c r="E175">
        <v>250</v>
      </c>
      <c r="F175">
        <v>100</v>
      </c>
      <c r="G175" t="s">
        <v>16</v>
      </c>
      <c r="H175" t="s">
        <v>16</v>
      </c>
      <c r="L175">
        <v>57.719000000000001</v>
      </c>
      <c r="M175">
        <v>2.4580000000000001E-3</v>
      </c>
      <c r="N175">
        <v>57.716000000000001</v>
      </c>
      <c r="O175">
        <v>2.3936000000000001E-3</v>
      </c>
    </row>
    <row r="176" spans="2:15" x14ac:dyDescent="0.25">
      <c r="B176" t="s">
        <v>2097</v>
      </c>
      <c r="C176" t="s">
        <v>2091</v>
      </c>
      <c r="D176">
        <v>250</v>
      </c>
      <c r="E176">
        <v>500</v>
      </c>
      <c r="F176">
        <v>1</v>
      </c>
      <c r="G176" t="s">
        <v>16</v>
      </c>
      <c r="H176" t="s">
        <v>16</v>
      </c>
      <c r="L176">
        <v>1.5</v>
      </c>
      <c r="M176">
        <v>1.0999999999999999E-2</v>
      </c>
      <c r="N176">
        <v>1.2696000000000001</v>
      </c>
      <c r="O176">
        <v>1.1414000000000001E-2</v>
      </c>
    </row>
    <row r="177" spans="2:15" x14ac:dyDescent="0.25">
      <c r="B177" t="s">
        <v>2098</v>
      </c>
      <c r="C177" t="s">
        <v>2091</v>
      </c>
      <c r="D177">
        <v>250</v>
      </c>
      <c r="E177">
        <v>500</v>
      </c>
      <c r="F177">
        <v>10</v>
      </c>
      <c r="G177" t="s">
        <v>16</v>
      </c>
      <c r="H177" t="s">
        <v>16</v>
      </c>
      <c r="L177">
        <v>5.1032000000000002</v>
      </c>
      <c r="M177">
        <v>8.0275999999999993E-3</v>
      </c>
      <c r="N177">
        <v>5.0880999999999998</v>
      </c>
      <c r="O177">
        <v>7.9319999999999998E-3</v>
      </c>
    </row>
    <row r="178" spans="2:15" x14ac:dyDescent="0.25">
      <c r="B178" t="s">
        <v>2099</v>
      </c>
      <c r="C178" t="s">
        <v>2091</v>
      </c>
      <c r="D178">
        <v>250</v>
      </c>
      <c r="E178">
        <v>500</v>
      </c>
      <c r="F178">
        <v>100</v>
      </c>
      <c r="G178" t="s">
        <v>16</v>
      </c>
      <c r="H178" t="s">
        <v>16</v>
      </c>
      <c r="L178">
        <v>57.497</v>
      </c>
      <c r="M178">
        <v>2.2225000000000001E-3</v>
      </c>
      <c r="N178">
        <v>57.501999999999995</v>
      </c>
      <c r="O178">
        <v>2.1424999999999999E-3</v>
      </c>
    </row>
    <row r="179" spans="2:15" x14ac:dyDescent="0.25">
      <c r="B179" t="s">
        <v>2100</v>
      </c>
      <c r="C179" t="s">
        <v>2101</v>
      </c>
      <c r="D179">
        <v>500</v>
      </c>
      <c r="E179">
        <v>1000</v>
      </c>
      <c r="F179">
        <v>1</v>
      </c>
      <c r="G179" t="s">
        <v>16</v>
      </c>
      <c r="H179" t="s">
        <v>16</v>
      </c>
      <c r="L179">
        <v>1.8</v>
      </c>
      <c r="M179">
        <v>1.0999999999999999E-2</v>
      </c>
      <c r="N179">
        <v>1.2242</v>
      </c>
      <c r="O179">
        <v>1.1504E-2</v>
      </c>
    </row>
    <row r="180" spans="2:15" x14ac:dyDescent="0.25">
      <c r="B180" t="s">
        <v>2102</v>
      </c>
      <c r="C180" t="s">
        <v>2101</v>
      </c>
      <c r="D180">
        <v>500</v>
      </c>
      <c r="E180">
        <v>1000</v>
      </c>
      <c r="F180">
        <v>10</v>
      </c>
      <c r="G180" t="s">
        <v>16</v>
      </c>
      <c r="H180" t="s">
        <v>16</v>
      </c>
      <c r="L180">
        <v>4.1692999999999998</v>
      </c>
      <c r="M180">
        <v>9.8749000000000007E-3</v>
      </c>
      <c r="N180">
        <v>4.0987</v>
      </c>
      <c r="O180">
        <v>9.8767000000000004E-3</v>
      </c>
    </row>
    <row r="181" spans="2:15" x14ac:dyDescent="0.25">
      <c r="B181" t="s">
        <v>2103</v>
      </c>
      <c r="C181" t="s">
        <v>2101</v>
      </c>
      <c r="D181">
        <v>500</v>
      </c>
      <c r="E181">
        <v>1000</v>
      </c>
      <c r="F181">
        <v>100</v>
      </c>
      <c r="G181" t="s">
        <v>16</v>
      </c>
      <c r="H181" t="s">
        <v>16</v>
      </c>
      <c r="L181">
        <v>57.065999999999995</v>
      </c>
      <c r="M181">
        <v>2.4926000000000002E-3</v>
      </c>
      <c r="N181">
        <v>57.040999999999997</v>
      </c>
      <c r="O181">
        <v>2.4497E-3</v>
      </c>
    </row>
    <row r="182" spans="2:15" x14ac:dyDescent="0.25">
      <c r="B182" t="s">
        <v>2104</v>
      </c>
      <c r="C182" t="s">
        <v>2105</v>
      </c>
      <c r="D182">
        <v>250</v>
      </c>
      <c r="E182">
        <v>100000</v>
      </c>
      <c r="F182">
        <v>10</v>
      </c>
      <c r="G182" t="s">
        <v>106</v>
      </c>
      <c r="H182" t="s">
        <v>106</v>
      </c>
      <c r="L182">
        <v>18</v>
      </c>
      <c r="M182">
        <v>9.1999999999999998E-3</v>
      </c>
      <c r="N182">
        <v>13.773</v>
      </c>
      <c r="O182">
        <v>9.2419000000000008E-3</v>
      </c>
    </row>
    <row r="183" spans="2:15" x14ac:dyDescent="0.25">
      <c r="B183" t="s">
        <v>2106</v>
      </c>
      <c r="C183" t="s">
        <v>2105</v>
      </c>
      <c r="D183">
        <v>250</v>
      </c>
      <c r="E183">
        <v>100000</v>
      </c>
      <c r="F183">
        <v>100</v>
      </c>
      <c r="G183" t="s">
        <v>106</v>
      </c>
      <c r="H183" t="s">
        <v>106</v>
      </c>
      <c r="L183">
        <v>57.522999999999996</v>
      </c>
      <c r="M183">
        <v>8.8222999999999999E-3</v>
      </c>
      <c r="N183">
        <v>57.452999999999996</v>
      </c>
      <c r="O183">
        <v>8.8228000000000004E-3</v>
      </c>
    </row>
    <row r="184" spans="2:15" x14ac:dyDescent="0.25">
      <c r="B184" t="s">
        <v>2107</v>
      </c>
      <c r="C184" t="s">
        <v>2105</v>
      </c>
      <c r="D184">
        <v>250</v>
      </c>
      <c r="E184">
        <v>100000</v>
      </c>
      <c r="F184">
        <v>1000</v>
      </c>
      <c r="G184" t="s">
        <v>106</v>
      </c>
      <c r="H184" t="s">
        <v>106</v>
      </c>
      <c r="L184">
        <v>576.26</v>
      </c>
      <c r="M184">
        <v>5.2658999999999996E-3</v>
      </c>
      <c r="N184">
        <v>576.24</v>
      </c>
      <c r="O184">
        <v>5.2655000000000002E-3</v>
      </c>
    </row>
    <row r="185" spans="2:15" x14ac:dyDescent="0.25">
      <c r="B185" t="s">
        <v>2108</v>
      </c>
      <c r="C185" t="s">
        <v>2105</v>
      </c>
      <c r="D185">
        <v>250</v>
      </c>
      <c r="E185">
        <v>100000</v>
      </c>
      <c r="F185">
        <v>10000</v>
      </c>
      <c r="G185" t="s">
        <v>106</v>
      </c>
      <c r="H185" t="s">
        <v>106</v>
      </c>
      <c r="L185">
        <v>5775</v>
      </c>
      <c r="M185">
        <v>1.0208000000000001E-3</v>
      </c>
      <c r="N185">
        <v>5775</v>
      </c>
      <c r="O185">
        <v>1.0204000000000001E-3</v>
      </c>
    </row>
    <row r="186" spans="2:15" x14ac:dyDescent="0.25">
      <c r="B186" t="s">
        <v>2109</v>
      </c>
      <c r="C186" t="s">
        <v>2105</v>
      </c>
      <c r="D186">
        <v>100000</v>
      </c>
      <c r="E186">
        <v>250000</v>
      </c>
      <c r="F186">
        <v>10</v>
      </c>
      <c r="G186" t="s">
        <v>106</v>
      </c>
      <c r="H186" t="s">
        <v>106</v>
      </c>
      <c r="L186">
        <v>14</v>
      </c>
      <c r="M186">
        <v>1.0999999999999999E-2</v>
      </c>
      <c r="N186">
        <v>13.510999999999999</v>
      </c>
      <c r="O186">
        <v>1.0788000000000001E-2</v>
      </c>
    </row>
    <row r="187" spans="2:15" x14ac:dyDescent="0.25">
      <c r="B187" t="s">
        <v>2110</v>
      </c>
      <c r="C187" t="s">
        <v>2105</v>
      </c>
      <c r="D187">
        <v>100000</v>
      </c>
      <c r="E187">
        <v>250000</v>
      </c>
      <c r="F187">
        <v>100</v>
      </c>
      <c r="G187" t="s">
        <v>106</v>
      </c>
      <c r="H187" t="s">
        <v>106</v>
      </c>
      <c r="L187">
        <v>57.137999999999998</v>
      </c>
      <c r="M187">
        <v>1.0616E-2</v>
      </c>
      <c r="N187">
        <v>57.125</v>
      </c>
      <c r="O187">
        <v>1.0616E-2</v>
      </c>
    </row>
    <row r="188" spans="2:15" x14ac:dyDescent="0.25">
      <c r="B188" t="s">
        <v>2111</v>
      </c>
      <c r="C188" t="s">
        <v>2105</v>
      </c>
      <c r="D188">
        <v>100000</v>
      </c>
      <c r="E188">
        <v>250000</v>
      </c>
      <c r="F188">
        <v>1000</v>
      </c>
      <c r="G188" t="s">
        <v>106</v>
      </c>
      <c r="H188" t="s">
        <v>106</v>
      </c>
      <c r="L188">
        <v>575.4</v>
      </c>
      <c r="M188">
        <v>8.7860999999999998E-3</v>
      </c>
      <c r="N188">
        <v>575.35</v>
      </c>
      <c r="O188">
        <v>8.7860999999999998E-3</v>
      </c>
    </row>
    <row r="189" spans="2:15" x14ac:dyDescent="0.25">
      <c r="B189" t="s">
        <v>2112</v>
      </c>
      <c r="C189" t="s">
        <v>2105</v>
      </c>
      <c r="D189">
        <v>100000</v>
      </c>
      <c r="E189">
        <v>250000</v>
      </c>
      <c r="F189">
        <v>10000</v>
      </c>
      <c r="G189" t="s">
        <v>106</v>
      </c>
      <c r="H189" t="s">
        <v>106</v>
      </c>
      <c r="L189">
        <v>5773</v>
      </c>
      <c r="M189">
        <v>2.5170000000000001E-3</v>
      </c>
      <c r="N189">
        <v>5772.9000000000005</v>
      </c>
      <c r="O189">
        <v>2.5167000000000002E-3</v>
      </c>
    </row>
    <row r="190" spans="2:15" x14ac:dyDescent="0.25">
      <c r="B190" t="s">
        <v>2113</v>
      </c>
      <c r="C190" t="s">
        <v>2105</v>
      </c>
      <c r="D190">
        <v>100000</v>
      </c>
      <c r="E190">
        <v>250000</v>
      </c>
      <c r="F190">
        <v>100000</v>
      </c>
      <c r="G190" t="s">
        <v>106</v>
      </c>
      <c r="H190" t="s">
        <v>106</v>
      </c>
      <c r="L190">
        <v>57896</v>
      </c>
      <c r="M190">
        <v>1.3129000000000001E-3</v>
      </c>
      <c r="N190">
        <v>57896</v>
      </c>
      <c r="O190">
        <v>1.3128E-3</v>
      </c>
    </row>
    <row r="191" spans="2:15" x14ac:dyDescent="0.25">
      <c r="B191" t="s">
        <v>2114</v>
      </c>
      <c r="C191" t="s">
        <v>2105</v>
      </c>
      <c r="D191">
        <v>250000</v>
      </c>
      <c r="E191">
        <v>500000</v>
      </c>
      <c r="F191">
        <v>10</v>
      </c>
      <c r="G191" t="s">
        <v>106</v>
      </c>
      <c r="H191" t="s">
        <v>106</v>
      </c>
      <c r="L191">
        <v>18</v>
      </c>
      <c r="M191">
        <v>1.0999999999999999E-2</v>
      </c>
      <c r="N191">
        <v>12.763999999999999</v>
      </c>
      <c r="O191">
        <v>1.1009E-2</v>
      </c>
    </row>
    <row r="192" spans="2:15" x14ac:dyDescent="0.25">
      <c r="B192" t="s">
        <v>2115</v>
      </c>
      <c r="C192" t="s">
        <v>2105</v>
      </c>
      <c r="D192">
        <v>250000</v>
      </c>
      <c r="E192">
        <v>500000</v>
      </c>
      <c r="F192">
        <v>100</v>
      </c>
      <c r="G192" t="s">
        <v>106</v>
      </c>
      <c r="H192" t="s">
        <v>106</v>
      </c>
      <c r="L192">
        <v>55.079000000000001</v>
      </c>
      <c r="M192">
        <v>1.0925000000000001E-2</v>
      </c>
      <c r="N192">
        <v>54.769999999999996</v>
      </c>
      <c r="O192">
        <v>1.0926E-2</v>
      </c>
    </row>
    <row r="193" spans="2:15" x14ac:dyDescent="0.25">
      <c r="B193" t="s">
        <v>2116</v>
      </c>
      <c r="C193" t="s">
        <v>2105</v>
      </c>
      <c r="D193">
        <v>250000</v>
      </c>
      <c r="E193">
        <v>500000</v>
      </c>
      <c r="F193">
        <v>1000</v>
      </c>
      <c r="G193" t="s">
        <v>106</v>
      </c>
      <c r="H193" t="s">
        <v>106</v>
      </c>
      <c r="L193">
        <v>572.66999999999996</v>
      </c>
      <c r="M193">
        <v>9.9500999999999999E-3</v>
      </c>
      <c r="N193">
        <v>572.64</v>
      </c>
      <c r="O193">
        <v>9.9500999999999999E-3</v>
      </c>
    </row>
    <row r="194" spans="2:15" x14ac:dyDescent="0.25">
      <c r="B194" t="s">
        <v>2117</v>
      </c>
      <c r="C194" t="s">
        <v>2105</v>
      </c>
      <c r="D194">
        <v>250000</v>
      </c>
      <c r="E194">
        <v>500000</v>
      </c>
      <c r="F194">
        <v>10000</v>
      </c>
      <c r="G194" t="s">
        <v>106</v>
      </c>
      <c r="H194" t="s">
        <v>106</v>
      </c>
      <c r="L194">
        <v>5771.4000000000005</v>
      </c>
      <c r="M194">
        <v>4.4676000000000004E-3</v>
      </c>
      <c r="N194">
        <v>5771.3</v>
      </c>
      <c r="O194">
        <v>4.4673999999999998E-3</v>
      </c>
    </row>
    <row r="195" spans="2:15" x14ac:dyDescent="0.25">
      <c r="B195" t="s">
        <v>2118</v>
      </c>
      <c r="C195" t="s">
        <v>2105</v>
      </c>
      <c r="D195">
        <v>500000</v>
      </c>
      <c r="E195">
        <v>1000000</v>
      </c>
      <c r="F195">
        <v>10</v>
      </c>
      <c r="G195" t="s">
        <v>106</v>
      </c>
      <c r="H195" t="s">
        <v>106</v>
      </c>
      <c r="L195">
        <v>25</v>
      </c>
      <c r="M195">
        <v>1.0999999999999999E-2</v>
      </c>
      <c r="N195">
        <v>-76.510000000000005</v>
      </c>
      <c r="O195">
        <v>1.1211E-2</v>
      </c>
    </row>
    <row r="196" spans="2:15" x14ac:dyDescent="0.25">
      <c r="B196" t="s">
        <v>2119</v>
      </c>
      <c r="C196" t="s">
        <v>2105</v>
      </c>
      <c r="D196">
        <v>500000</v>
      </c>
      <c r="E196">
        <v>1000000</v>
      </c>
      <c r="F196">
        <v>100</v>
      </c>
      <c r="G196" t="s">
        <v>106</v>
      </c>
      <c r="H196" t="s">
        <v>106</v>
      </c>
      <c r="L196">
        <v>25</v>
      </c>
      <c r="M196">
        <v>1.1209E-2</v>
      </c>
      <c r="N196">
        <v>-75.391000000000005</v>
      </c>
      <c r="O196">
        <v>1.1209E-2</v>
      </c>
    </row>
    <row r="197" spans="2:15" x14ac:dyDescent="0.25">
      <c r="B197" t="s">
        <v>2120</v>
      </c>
      <c r="C197" t="s">
        <v>2105</v>
      </c>
      <c r="D197">
        <v>500000</v>
      </c>
      <c r="E197">
        <v>1000000</v>
      </c>
      <c r="F197">
        <v>1000</v>
      </c>
      <c r="G197" t="s">
        <v>106</v>
      </c>
      <c r="H197" t="s">
        <v>106</v>
      </c>
      <c r="L197">
        <v>25</v>
      </c>
      <c r="M197">
        <v>1.1044999999999999E-2</v>
      </c>
      <c r="N197">
        <v>24.396000000000001</v>
      </c>
      <c r="O197">
        <v>1.1044999999999999E-2</v>
      </c>
    </row>
    <row r="198" spans="2:15" x14ac:dyDescent="0.25">
      <c r="B198" t="s">
        <v>2121</v>
      </c>
      <c r="C198" t="s">
        <v>2105</v>
      </c>
      <c r="D198">
        <v>500000</v>
      </c>
      <c r="E198">
        <v>1000000</v>
      </c>
      <c r="F198">
        <v>10000</v>
      </c>
      <c r="G198" t="s">
        <v>106</v>
      </c>
      <c r="H198" t="s">
        <v>106</v>
      </c>
      <c r="L198">
        <v>5114.5</v>
      </c>
      <c r="M198">
        <v>7.3429999999999997E-3</v>
      </c>
      <c r="N198">
        <v>5114.5</v>
      </c>
      <c r="O198">
        <v>7.3429000000000003E-3</v>
      </c>
    </row>
    <row r="199" spans="2:15" x14ac:dyDescent="0.25">
      <c r="B199" t="s">
        <v>2122</v>
      </c>
      <c r="C199" t="s">
        <v>2105</v>
      </c>
      <c r="D199">
        <v>500000</v>
      </c>
      <c r="E199">
        <v>1000000</v>
      </c>
      <c r="F199">
        <v>100000</v>
      </c>
      <c r="G199" t="s">
        <v>106</v>
      </c>
      <c r="H199" t="s">
        <v>106</v>
      </c>
      <c r="L199">
        <v>57638</v>
      </c>
      <c r="M199">
        <v>1.4395E-3</v>
      </c>
      <c r="N199">
        <v>57638</v>
      </c>
      <c r="O199">
        <v>1.4395E-3</v>
      </c>
    </row>
    <row r="200" spans="2:15" x14ac:dyDescent="0.25">
      <c r="B200" t="s">
        <v>2123</v>
      </c>
      <c r="C200" t="s">
        <v>2124</v>
      </c>
      <c r="D200">
        <v>-346</v>
      </c>
      <c r="E200">
        <v>-148</v>
      </c>
      <c r="F200">
        <v>0.1</v>
      </c>
      <c r="G200" t="s">
        <v>69</v>
      </c>
      <c r="H200" t="s">
        <v>69</v>
      </c>
      <c r="L200">
        <v>2.416772043679567</v>
      </c>
      <c r="M200">
        <v>0</v>
      </c>
      <c r="N200">
        <v>2.4144755124042985</v>
      </c>
      <c r="O200">
        <v>0</v>
      </c>
    </row>
    <row r="201" spans="2:15" x14ac:dyDescent="0.25">
      <c r="B201" t="s">
        <v>2125</v>
      </c>
      <c r="C201" t="s">
        <v>2124</v>
      </c>
      <c r="D201">
        <v>-148</v>
      </c>
      <c r="E201">
        <v>302</v>
      </c>
      <c r="F201">
        <v>0.1</v>
      </c>
      <c r="G201" t="s">
        <v>69</v>
      </c>
      <c r="H201" t="s">
        <v>69</v>
      </c>
      <c r="L201">
        <v>1.9165327859843899</v>
      </c>
      <c r="M201">
        <v>0</v>
      </c>
      <c r="N201">
        <v>1.9144511768760195</v>
      </c>
      <c r="O201">
        <v>0</v>
      </c>
    </row>
    <row r="202" spans="2:15" x14ac:dyDescent="0.25">
      <c r="B202" t="s">
        <v>2126</v>
      </c>
      <c r="C202" t="s">
        <v>2124</v>
      </c>
      <c r="D202">
        <v>302</v>
      </c>
      <c r="E202">
        <v>1400</v>
      </c>
      <c r="F202">
        <v>0.1</v>
      </c>
      <c r="G202" t="s">
        <v>69</v>
      </c>
      <c r="H202" t="s">
        <v>69</v>
      </c>
      <c r="L202">
        <v>2.0392830082651443</v>
      </c>
      <c r="M202">
        <v>0</v>
      </c>
      <c r="N202">
        <v>2.0387303630824976</v>
      </c>
      <c r="O202">
        <v>0</v>
      </c>
    </row>
    <row r="203" spans="2:15" x14ac:dyDescent="0.25">
      <c r="B203" t="s">
        <v>2127</v>
      </c>
      <c r="C203" t="s">
        <v>2124</v>
      </c>
      <c r="D203">
        <v>1400</v>
      </c>
      <c r="E203">
        <v>2192</v>
      </c>
      <c r="F203">
        <v>0.1</v>
      </c>
      <c r="G203" t="s">
        <v>69</v>
      </c>
      <c r="H203" t="s">
        <v>69</v>
      </c>
      <c r="L203">
        <v>2.2469486547192048</v>
      </c>
      <c r="M203">
        <v>0</v>
      </c>
      <c r="N203">
        <v>2.2464470976410729</v>
      </c>
      <c r="O203">
        <v>0</v>
      </c>
    </row>
    <row r="204" spans="2:15" x14ac:dyDescent="0.25">
      <c r="B204" t="s">
        <v>2128</v>
      </c>
      <c r="C204" t="s">
        <v>2124</v>
      </c>
      <c r="D204">
        <v>-346</v>
      </c>
      <c r="E204">
        <v>-148</v>
      </c>
      <c r="F204">
        <v>1</v>
      </c>
      <c r="G204" t="s">
        <v>69</v>
      </c>
      <c r="H204" t="s">
        <v>69</v>
      </c>
      <c r="L204">
        <v>2.4907975518786034</v>
      </c>
      <c r="M204">
        <v>0</v>
      </c>
      <c r="N204">
        <v>2.4818726800543174</v>
      </c>
      <c r="O204">
        <v>0</v>
      </c>
    </row>
    <row r="205" spans="2:15" x14ac:dyDescent="0.25">
      <c r="B205" t="s">
        <v>2129</v>
      </c>
      <c r="C205" t="s">
        <v>2124</v>
      </c>
      <c r="D205">
        <v>-148</v>
      </c>
      <c r="E205">
        <v>302</v>
      </c>
      <c r="F205">
        <v>1</v>
      </c>
      <c r="G205" t="s">
        <v>69</v>
      </c>
      <c r="H205" t="s">
        <v>69</v>
      </c>
      <c r="L205">
        <v>2.0067440676594561</v>
      </c>
      <c r="M205">
        <v>0</v>
      </c>
      <c r="N205">
        <v>1.9987804553381985</v>
      </c>
      <c r="O205">
        <v>0</v>
      </c>
    </row>
    <row r="206" spans="2:15" x14ac:dyDescent="0.25">
      <c r="B206" t="s">
        <v>2130</v>
      </c>
      <c r="C206" t="s">
        <v>2124</v>
      </c>
      <c r="D206">
        <v>302</v>
      </c>
      <c r="E206">
        <v>1400</v>
      </c>
      <c r="F206">
        <v>1</v>
      </c>
      <c r="G206" t="s">
        <v>69</v>
      </c>
      <c r="H206" t="s">
        <v>69</v>
      </c>
      <c r="L206">
        <v>2.1202443894825591</v>
      </c>
      <c r="M206">
        <v>0</v>
      </c>
      <c r="N206">
        <v>2.1181174408786902</v>
      </c>
      <c r="O206">
        <v>0</v>
      </c>
    </row>
    <row r="207" spans="2:15" x14ac:dyDescent="0.25">
      <c r="B207" t="s">
        <v>2131</v>
      </c>
      <c r="C207" t="s">
        <v>2124</v>
      </c>
      <c r="D207">
        <v>1400</v>
      </c>
      <c r="E207">
        <v>2192</v>
      </c>
      <c r="F207">
        <v>1</v>
      </c>
      <c r="G207" t="s">
        <v>69</v>
      </c>
      <c r="H207" t="s">
        <v>69</v>
      </c>
      <c r="L207">
        <v>2.3206764833293283</v>
      </c>
      <c r="M207">
        <v>0</v>
      </c>
      <c r="N207">
        <v>2.3187333961669676</v>
      </c>
      <c r="O207">
        <v>0</v>
      </c>
    </row>
    <row r="208" spans="2:15" x14ac:dyDescent="0.25">
      <c r="B208" t="s">
        <v>2132</v>
      </c>
      <c r="C208" t="s">
        <v>2124</v>
      </c>
      <c r="D208">
        <v>-210</v>
      </c>
      <c r="E208">
        <v>-100</v>
      </c>
      <c r="F208">
        <v>0.1</v>
      </c>
      <c r="G208" t="s">
        <v>66</v>
      </c>
      <c r="H208" t="s">
        <v>66</v>
      </c>
      <c r="L208">
        <v>1.3460795586912666</v>
      </c>
      <c r="M208">
        <v>0</v>
      </c>
      <c r="N208">
        <v>1.3448069606143749</v>
      </c>
      <c r="O208">
        <v>0</v>
      </c>
    </row>
    <row r="209" spans="2:15" x14ac:dyDescent="0.25">
      <c r="B209" t="s">
        <v>2133</v>
      </c>
      <c r="C209" t="s">
        <v>2124</v>
      </c>
      <c r="D209">
        <v>-100</v>
      </c>
      <c r="E209">
        <v>150</v>
      </c>
      <c r="F209">
        <v>0.1</v>
      </c>
      <c r="G209" t="s">
        <v>66</v>
      </c>
      <c r="H209" t="s">
        <v>66</v>
      </c>
      <c r="L209">
        <v>1.066462549593046</v>
      </c>
      <c r="M209">
        <v>0</v>
      </c>
      <c r="N209">
        <v>1.0653079695369074</v>
      </c>
      <c r="O209">
        <v>0</v>
      </c>
    </row>
    <row r="210" spans="2:15" x14ac:dyDescent="0.25">
      <c r="B210" t="s">
        <v>2134</v>
      </c>
      <c r="C210" t="s">
        <v>2124</v>
      </c>
      <c r="D210">
        <v>150</v>
      </c>
      <c r="E210">
        <v>760</v>
      </c>
      <c r="F210">
        <v>0.1</v>
      </c>
      <c r="G210" t="s">
        <v>66</v>
      </c>
      <c r="H210" t="s">
        <v>66</v>
      </c>
      <c r="L210">
        <v>1.134193475283843</v>
      </c>
      <c r="M210">
        <v>0</v>
      </c>
      <c r="N210">
        <v>1.133886790941391</v>
      </c>
      <c r="O210">
        <v>0</v>
      </c>
    </row>
    <row r="211" spans="2:15" x14ac:dyDescent="0.25">
      <c r="B211" t="s">
        <v>2135</v>
      </c>
      <c r="C211" t="s">
        <v>2124</v>
      </c>
      <c r="D211">
        <v>760</v>
      </c>
      <c r="E211">
        <v>1200</v>
      </c>
      <c r="F211">
        <v>0.1</v>
      </c>
      <c r="G211" t="s">
        <v>66</v>
      </c>
      <c r="H211" t="s">
        <v>66</v>
      </c>
      <c r="L211">
        <v>1.2494977291650491</v>
      </c>
      <c r="M211">
        <v>0</v>
      </c>
      <c r="N211">
        <v>1.2492193524291637</v>
      </c>
      <c r="O211">
        <v>0</v>
      </c>
    </row>
    <row r="212" spans="2:15" x14ac:dyDescent="0.25">
      <c r="B212" t="s">
        <v>2136</v>
      </c>
      <c r="C212" t="s">
        <v>2124</v>
      </c>
      <c r="D212">
        <v>-210</v>
      </c>
      <c r="E212">
        <v>-100</v>
      </c>
      <c r="F212">
        <v>1</v>
      </c>
      <c r="G212" t="s">
        <v>66</v>
      </c>
      <c r="H212" t="s">
        <v>66</v>
      </c>
      <c r="L212">
        <v>1.4670390006251646</v>
      </c>
      <c r="M212">
        <v>0</v>
      </c>
      <c r="N212">
        <v>1.4623630743823071</v>
      </c>
      <c r="O212">
        <v>0</v>
      </c>
    </row>
    <row r="213" spans="2:15" x14ac:dyDescent="0.25">
      <c r="B213" t="s">
        <v>2137</v>
      </c>
      <c r="C213" t="s">
        <v>2124</v>
      </c>
      <c r="D213">
        <v>-100</v>
      </c>
      <c r="E213">
        <v>150</v>
      </c>
      <c r="F213">
        <v>1</v>
      </c>
      <c r="G213" t="s">
        <v>66</v>
      </c>
      <c r="H213" t="s">
        <v>66</v>
      </c>
      <c r="L213">
        <v>1.2143830815938828</v>
      </c>
      <c r="M213">
        <v>0</v>
      </c>
      <c r="N213">
        <v>1.2103227131467245</v>
      </c>
      <c r="O213">
        <v>0</v>
      </c>
    </row>
    <row r="214" spans="2:15" x14ac:dyDescent="0.25">
      <c r="B214" t="s">
        <v>2138</v>
      </c>
      <c r="C214" t="s">
        <v>2124</v>
      </c>
      <c r="D214">
        <v>150</v>
      </c>
      <c r="E214">
        <v>760</v>
      </c>
      <c r="F214">
        <v>1</v>
      </c>
      <c r="G214" t="s">
        <v>66</v>
      </c>
      <c r="H214" t="s">
        <v>66</v>
      </c>
      <c r="L214">
        <v>1.2721955798900055</v>
      </c>
      <c r="M214">
        <v>0</v>
      </c>
      <c r="N214">
        <v>1.2711015910112637</v>
      </c>
      <c r="O214">
        <v>0</v>
      </c>
    </row>
    <row r="215" spans="2:15" x14ac:dyDescent="0.25">
      <c r="B215" t="s">
        <v>2139</v>
      </c>
      <c r="C215" t="s">
        <v>2124</v>
      </c>
      <c r="D215">
        <v>760</v>
      </c>
      <c r="E215">
        <v>1200</v>
      </c>
      <c r="F215">
        <v>1</v>
      </c>
      <c r="G215" t="s">
        <v>66</v>
      </c>
      <c r="H215" t="s">
        <v>66</v>
      </c>
      <c r="L215">
        <v>1.3759837678198974</v>
      </c>
      <c r="M215">
        <v>0</v>
      </c>
      <c r="N215">
        <v>1.3749723598980232</v>
      </c>
      <c r="O215">
        <v>0</v>
      </c>
    </row>
    <row r="216" spans="2:15" x14ac:dyDescent="0.25">
      <c r="B216" t="s">
        <v>2140</v>
      </c>
      <c r="C216" t="s">
        <v>2141</v>
      </c>
      <c r="D216">
        <v>-328</v>
      </c>
      <c r="E216">
        <v>-148</v>
      </c>
      <c r="F216">
        <v>0.1</v>
      </c>
      <c r="G216" t="s">
        <v>69</v>
      </c>
      <c r="H216" t="s">
        <v>69</v>
      </c>
      <c r="L216">
        <v>2.5841262594722947</v>
      </c>
      <c r="M216">
        <v>0</v>
      </c>
      <c r="N216">
        <v>2.5812734900528902</v>
      </c>
      <c r="O216">
        <v>0</v>
      </c>
    </row>
    <row r="217" spans="2:15" x14ac:dyDescent="0.25">
      <c r="B217" t="s">
        <v>2142</v>
      </c>
      <c r="C217" t="s">
        <v>2141</v>
      </c>
      <c r="D217">
        <v>-148</v>
      </c>
      <c r="E217">
        <v>248</v>
      </c>
      <c r="F217">
        <v>0.1</v>
      </c>
      <c r="G217" t="s">
        <v>69</v>
      </c>
      <c r="H217" t="s">
        <v>69</v>
      </c>
      <c r="L217">
        <v>2.0844413884916269</v>
      </c>
      <c r="M217">
        <v>0</v>
      </c>
      <c r="N217">
        <v>2.0809036997450066</v>
      </c>
      <c r="O217">
        <v>0</v>
      </c>
    </row>
    <row r="218" spans="2:15" x14ac:dyDescent="0.25">
      <c r="B218" t="s">
        <v>2143</v>
      </c>
      <c r="C218" t="s">
        <v>2141</v>
      </c>
      <c r="D218">
        <v>248</v>
      </c>
      <c r="E218">
        <v>2500</v>
      </c>
      <c r="F218">
        <v>0.1</v>
      </c>
      <c r="G218" t="s">
        <v>69</v>
      </c>
      <c r="H218" t="s">
        <v>69</v>
      </c>
      <c r="L218">
        <v>2.5390574256759675</v>
      </c>
      <c r="M218">
        <v>0</v>
      </c>
      <c r="N218">
        <v>2.5375890295913743</v>
      </c>
      <c r="O218">
        <v>0</v>
      </c>
    </row>
    <row r="219" spans="2:15" x14ac:dyDescent="0.25">
      <c r="B219" t="s">
        <v>2144</v>
      </c>
      <c r="C219" t="s">
        <v>2141</v>
      </c>
      <c r="D219">
        <v>-328</v>
      </c>
      <c r="E219">
        <v>-148</v>
      </c>
      <c r="F219">
        <v>1</v>
      </c>
      <c r="G219" t="s">
        <v>69</v>
      </c>
      <c r="H219" t="s">
        <v>69</v>
      </c>
      <c r="L219">
        <v>2.655544314867972</v>
      </c>
      <c r="M219">
        <v>0</v>
      </c>
      <c r="N219">
        <v>2.6444229673881274</v>
      </c>
      <c r="O219">
        <v>0</v>
      </c>
    </row>
    <row r="220" spans="2:15" x14ac:dyDescent="0.25">
      <c r="B220" t="s">
        <v>2145</v>
      </c>
      <c r="C220" t="s">
        <v>2141</v>
      </c>
      <c r="D220">
        <v>-148</v>
      </c>
      <c r="E220">
        <v>248</v>
      </c>
      <c r="F220">
        <v>1</v>
      </c>
      <c r="G220" t="s">
        <v>69</v>
      </c>
      <c r="H220" t="s">
        <v>69</v>
      </c>
      <c r="L220">
        <v>2.1723496462103506</v>
      </c>
      <c r="M220">
        <v>0</v>
      </c>
      <c r="N220">
        <v>2.1587404215450401</v>
      </c>
      <c r="O220">
        <v>0</v>
      </c>
    </row>
    <row r="221" spans="2:15" x14ac:dyDescent="0.25">
      <c r="B221" t="s">
        <v>2146</v>
      </c>
      <c r="C221" t="s">
        <v>2141</v>
      </c>
      <c r="D221">
        <v>248</v>
      </c>
      <c r="E221">
        <v>2500</v>
      </c>
      <c r="F221">
        <v>1</v>
      </c>
      <c r="G221" t="s">
        <v>69</v>
      </c>
      <c r="H221" t="s">
        <v>69</v>
      </c>
      <c r="L221">
        <v>2.6075229997477689</v>
      </c>
      <c r="M221">
        <v>0</v>
      </c>
      <c r="N221">
        <v>2.6017990089748464</v>
      </c>
      <c r="O221">
        <v>0</v>
      </c>
    </row>
    <row r="222" spans="2:15" x14ac:dyDescent="0.25">
      <c r="B222" t="s">
        <v>2147</v>
      </c>
      <c r="C222" t="s">
        <v>2141</v>
      </c>
      <c r="D222">
        <v>-200</v>
      </c>
      <c r="E222">
        <v>-100</v>
      </c>
      <c r="F222">
        <v>0.1</v>
      </c>
      <c r="G222" t="s">
        <v>66</v>
      </c>
      <c r="H222" t="s">
        <v>66</v>
      </c>
      <c r="L222">
        <v>1.4397550644493591</v>
      </c>
      <c r="M222">
        <v>0</v>
      </c>
      <c r="N222">
        <v>1.4381747431264047</v>
      </c>
      <c r="O222">
        <v>0</v>
      </c>
    </row>
    <row r="223" spans="2:15" x14ac:dyDescent="0.25">
      <c r="B223" t="s">
        <v>2148</v>
      </c>
      <c r="C223" t="s">
        <v>2141</v>
      </c>
      <c r="D223">
        <v>-100</v>
      </c>
      <c r="E223">
        <v>120</v>
      </c>
      <c r="F223">
        <v>0.1</v>
      </c>
      <c r="G223" t="s">
        <v>66</v>
      </c>
      <c r="H223" t="s">
        <v>66</v>
      </c>
      <c r="L223">
        <v>1.1600491467046592</v>
      </c>
      <c r="M223">
        <v>0</v>
      </c>
      <c r="N223">
        <v>1.1580872026446583</v>
      </c>
      <c r="O223">
        <v>0</v>
      </c>
    </row>
    <row r="224" spans="2:15" x14ac:dyDescent="0.25">
      <c r="B224" t="s">
        <v>2149</v>
      </c>
      <c r="C224" t="s">
        <v>2141</v>
      </c>
      <c r="D224">
        <v>120</v>
      </c>
      <c r="E224">
        <v>1370</v>
      </c>
      <c r="F224">
        <v>0.1</v>
      </c>
      <c r="G224" t="s">
        <v>66</v>
      </c>
      <c r="H224" t="s">
        <v>66</v>
      </c>
      <c r="L224">
        <v>1.4120823717466673</v>
      </c>
      <c r="M224">
        <v>0</v>
      </c>
      <c r="N224">
        <v>1.411267460270861</v>
      </c>
      <c r="O224">
        <v>0</v>
      </c>
    </row>
    <row r="225" spans="2:15" x14ac:dyDescent="0.25">
      <c r="B225" t="s">
        <v>2150</v>
      </c>
      <c r="C225" t="s">
        <v>2141</v>
      </c>
      <c r="D225">
        <v>-200</v>
      </c>
      <c r="E225">
        <v>-100</v>
      </c>
      <c r="F225">
        <v>1</v>
      </c>
      <c r="G225" t="s">
        <v>66</v>
      </c>
      <c r="H225" t="s">
        <v>66</v>
      </c>
      <c r="L225">
        <v>1.5545220510273283</v>
      </c>
      <c r="M225">
        <v>0</v>
      </c>
      <c r="N225">
        <v>1.5486596113306177</v>
      </c>
      <c r="O225">
        <v>0</v>
      </c>
    </row>
    <row r="226" spans="2:15" x14ac:dyDescent="0.25">
      <c r="B226" t="s">
        <v>2151</v>
      </c>
      <c r="C226" t="s">
        <v>2141</v>
      </c>
      <c r="D226">
        <v>-100</v>
      </c>
      <c r="E226">
        <v>120</v>
      </c>
      <c r="F226">
        <v>1</v>
      </c>
      <c r="G226" t="s">
        <v>66</v>
      </c>
      <c r="H226" t="s">
        <v>66</v>
      </c>
      <c r="L226">
        <v>1.2997531243635623</v>
      </c>
      <c r="M226">
        <v>0</v>
      </c>
      <c r="N226">
        <v>1.2927358465399379</v>
      </c>
      <c r="O226">
        <v>0</v>
      </c>
    </row>
    <row r="227" spans="2:15" x14ac:dyDescent="0.25">
      <c r="B227" t="s">
        <v>2152</v>
      </c>
      <c r="C227" t="s">
        <v>2141</v>
      </c>
      <c r="D227">
        <v>120</v>
      </c>
      <c r="E227">
        <v>1370</v>
      </c>
      <c r="F227">
        <v>1</v>
      </c>
      <c r="G227" t="s">
        <v>66</v>
      </c>
      <c r="H227" t="s">
        <v>66</v>
      </c>
      <c r="L227">
        <v>1.526721639701446</v>
      </c>
      <c r="M227">
        <v>0</v>
      </c>
      <c r="N227">
        <v>1.5237046447456168</v>
      </c>
      <c r="O227">
        <v>0</v>
      </c>
    </row>
    <row r="228" spans="2:15" x14ac:dyDescent="0.25">
      <c r="B228" t="s">
        <v>2153</v>
      </c>
      <c r="C228" t="s">
        <v>2154</v>
      </c>
      <c r="D228">
        <v>-328</v>
      </c>
      <c r="E228">
        <v>-148</v>
      </c>
      <c r="F228">
        <v>0.1</v>
      </c>
      <c r="G228" t="s">
        <v>69</v>
      </c>
      <c r="H228" t="s">
        <v>69</v>
      </c>
      <c r="L228">
        <v>3.2049883294664925</v>
      </c>
      <c r="M228">
        <v>0</v>
      </c>
      <c r="N228">
        <v>3.2025262420322655</v>
      </c>
      <c r="O228">
        <v>0</v>
      </c>
    </row>
    <row r="229" spans="2:15" x14ac:dyDescent="0.25">
      <c r="B229" t="s">
        <v>2155</v>
      </c>
      <c r="C229" t="s">
        <v>2154</v>
      </c>
      <c r="D229">
        <v>-148</v>
      </c>
      <c r="E229">
        <v>770</v>
      </c>
      <c r="F229">
        <v>0.1</v>
      </c>
      <c r="G229" t="s">
        <v>69</v>
      </c>
      <c r="H229" t="s">
        <v>69</v>
      </c>
      <c r="L229">
        <v>2.2918456640411193</v>
      </c>
      <c r="M229">
        <v>0</v>
      </c>
      <c r="N229">
        <v>2.2894238219851228</v>
      </c>
      <c r="O229">
        <v>0</v>
      </c>
    </row>
    <row r="230" spans="2:15" x14ac:dyDescent="0.25">
      <c r="B230" t="s">
        <v>2156</v>
      </c>
      <c r="C230" t="s">
        <v>2154</v>
      </c>
      <c r="D230">
        <v>770</v>
      </c>
      <c r="E230">
        <v>2372</v>
      </c>
      <c r="F230">
        <v>0.1</v>
      </c>
      <c r="G230" t="s">
        <v>69</v>
      </c>
      <c r="H230" t="s">
        <v>69</v>
      </c>
      <c r="L230">
        <v>2.4557651274320009</v>
      </c>
      <c r="M230">
        <v>0</v>
      </c>
      <c r="N230">
        <v>2.4544587998171821</v>
      </c>
      <c r="O230">
        <v>0</v>
      </c>
    </row>
    <row r="231" spans="2:15" x14ac:dyDescent="0.25">
      <c r="B231" t="s">
        <v>2157</v>
      </c>
      <c r="C231" t="s">
        <v>2154</v>
      </c>
      <c r="D231">
        <v>-328</v>
      </c>
      <c r="E231">
        <v>-148</v>
      </c>
      <c r="F231">
        <v>1</v>
      </c>
      <c r="G231" t="s">
        <v>69</v>
      </c>
      <c r="H231" t="s">
        <v>69</v>
      </c>
      <c r="L231">
        <v>3.263323118440733</v>
      </c>
      <c r="M231">
        <v>0</v>
      </c>
      <c r="N231">
        <v>3.2536401661685495</v>
      </c>
      <c r="O231">
        <v>0</v>
      </c>
    </row>
    <row r="232" spans="2:15" x14ac:dyDescent="0.25">
      <c r="B232" t="s">
        <v>2158</v>
      </c>
      <c r="C232" t="s">
        <v>2154</v>
      </c>
      <c r="D232">
        <v>-148</v>
      </c>
      <c r="E232">
        <v>770</v>
      </c>
      <c r="F232">
        <v>1</v>
      </c>
      <c r="G232" t="s">
        <v>69</v>
      </c>
      <c r="H232" t="s">
        <v>69</v>
      </c>
      <c r="L232">
        <v>2.3697767576540647</v>
      </c>
      <c r="M232">
        <v>0</v>
      </c>
      <c r="N232">
        <v>2.3603943392308344</v>
      </c>
      <c r="O232">
        <v>0</v>
      </c>
    </row>
    <row r="233" spans="2:15" x14ac:dyDescent="0.25">
      <c r="B233" t="s">
        <v>2159</v>
      </c>
      <c r="C233" t="s">
        <v>2154</v>
      </c>
      <c r="D233">
        <v>770</v>
      </c>
      <c r="E233">
        <v>2372</v>
      </c>
      <c r="F233">
        <v>1</v>
      </c>
      <c r="G233" t="s">
        <v>69</v>
      </c>
      <c r="H233" t="s">
        <v>69</v>
      </c>
      <c r="L233">
        <v>2.5258712248340069</v>
      </c>
      <c r="M233">
        <v>0</v>
      </c>
      <c r="N233">
        <v>2.5207871786408309</v>
      </c>
      <c r="O233">
        <v>0</v>
      </c>
    </row>
    <row r="234" spans="2:15" x14ac:dyDescent="0.25">
      <c r="B234" t="s">
        <v>2160</v>
      </c>
      <c r="C234" t="s">
        <v>2154</v>
      </c>
      <c r="D234">
        <v>-200</v>
      </c>
      <c r="E234">
        <v>-100</v>
      </c>
      <c r="F234">
        <v>0.1</v>
      </c>
      <c r="G234" t="s">
        <v>66</v>
      </c>
      <c r="H234" t="s">
        <v>66</v>
      </c>
      <c r="L234">
        <v>1.7820036995353594</v>
      </c>
      <c r="M234">
        <v>0</v>
      </c>
      <c r="N234">
        <v>1.7806369905801067</v>
      </c>
      <c r="O234">
        <v>0</v>
      </c>
    </row>
    <row r="235" spans="2:15" x14ac:dyDescent="0.25">
      <c r="B235" t="s">
        <v>2161</v>
      </c>
      <c r="C235" t="s">
        <v>2154</v>
      </c>
      <c r="D235">
        <v>-100</v>
      </c>
      <c r="E235">
        <v>410</v>
      </c>
      <c r="F235">
        <v>0.1</v>
      </c>
      <c r="G235" t="s">
        <v>66</v>
      </c>
      <c r="H235" t="s">
        <v>66</v>
      </c>
      <c r="L235">
        <v>1.2762020275016972</v>
      </c>
      <c r="M235">
        <v>0</v>
      </c>
      <c r="N235">
        <v>1.274859677764514</v>
      </c>
      <c r="O235">
        <v>0</v>
      </c>
    </row>
    <row r="236" spans="2:15" x14ac:dyDescent="0.25">
      <c r="B236" t="s">
        <v>2162</v>
      </c>
      <c r="C236" t="s">
        <v>2154</v>
      </c>
      <c r="D236">
        <v>410</v>
      </c>
      <c r="E236">
        <v>1300</v>
      </c>
      <c r="F236">
        <v>0.1</v>
      </c>
      <c r="G236" t="s">
        <v>66</v>
      </c>
      <c r="H236" t="s">
        <v>66</v>
      </c>
      <c r="L236">
        <v>1.3657911635387561</v>
      </c>
      <c r="M236">
        <v>0</v>
      </c>
      <c r="N236">
        <v>1.3650662113307444</v>
      </c>
      <c r="O236">
        <v>0</v>
      </c>
    </row>
    <row r="237" spans="2:15" x14ac:dyDescent="0.25">
      <c r="B237" t="s">
        <v>2163</v>
      </c>
      <c r="C237" t="s">
        <v>2154</v>
      </c>
      <c r="D237">
        <v>-200</v>
      </c>
      <c r="E237">
        <v>-100</v>
      </c>
      <c r="F237">
        <v>1</v>
      </c>
      <c r="G237" t="s">
        <v>66</v>
      </c>
      <c r="H237" t="s">
        <v>66</v>
      </c>
      <c r="L237">
        <v>1.8762048033102068</v>
      </c>
      <c r="M237">
        <v>0</v>
      </c>
      <c r="N237">
        <v>1.8710072400239874</v>
      </c>
      <c r="O237">
        <v>0</v>
      </c>
    </row>
    <row r="238" spans="2:15" x14ac:dyDescent="0.25">
      <c r="B238" t="s">
        <v>2164</v>
      </c>
      <c r="C238" t="s">
        <v>2154</v>
      </c>
      <c r="D238">
        <v>-100</v>
      </c>
      <c r="E238">
        <v>410</v>
      </c>
      <c r="F238">
        <v>1</v>
      </c>
      <c r="G238" t="s">
        <v>66</v>
      </c>
      <c r="H238" t="s">
        <v>66</v>
      </c>
      <c r="L238">
        <v>1.4031980850999797</v>
      </c>
      <c r="M238">
        <v>0</v>
      </c>
      <c r="N238">
        <v>1.3983086919524745</v>
      </c>
      <c r="O238">
        <v>0</v>
      </c>
    </row>
    <row r="239" spans="2:15" x14ac:dyDescent="0.25">
      <c r="B239" t="s">
        <v>2165</v>
      </c>
      <c r="C239" t="s">
        <v>2154</v>
      </c>
      <c r="D239">
        <v>410</v>
      </c>
      <c r="E239">
        <v>1300</v>
      </c>
      <c r="F239">
        <v>1</v>
      </c>
      <c r="G239" t="s">
        <v>66</v>
      </c>
      <c r="H239" t="s">
        <v>66</v>
      </c>
      <c r="L239">
        <v>1.4836861951408653</v>
      </c>
      <c r="M239">
        <v>0</v>
      </c>
      <c r="N239">
        <v>1.4810151117786992</v>
      </c>
      <c r="O239">
        <v>0</v>
      </c>
    </row>
    <row r="240" spans="2:15" x14ac:dyDescent="0.25">
      <c r="B240" t="s">
        <v>2166</v>
      </c>
      <c r="C240" t="s">
        <v>2167</v>
      </c>
      <c r="D240">
        <v>32</v>
      </c>
      <c r="E240">
        <v>482</v>
      </c>
      <c r="F240">
        <v>0.1</v>
      </c>
      <c r="G240" t="s">
        <v>69</v>
      </c>
      <c r="H240" t="s">
        <v>69</v>
      </c>
      <c r="L240">
        <v>4.7943939774606665</v>
      </c>
      <c r="M240">
        <v>0</v>
      </c>
      <c r="N240">
        <v>4.7927665404347737</v>
      </c>
      <c r="O240">
        <v>0</v>
      </c>
    </row>
    <row r="241" spans="2:15" x14ac:dyDescent="0.25">
      <c r="B241" t="s">
        <v>2168</v>
      </c>
      <c r="C241" t="s">
        <v>2167</v>
      </c>
      <c r="D241">
        <v>482</v>
      </c>
      <c r="E241">
        <v>3200</v>
      </c>
      <c r="F241">
        <v>0.1</v>
      </c>
      <c r="G241" t="s">
        <v>69</v>
      </c>
      <c r="H241" t="s">
        <v>69</v>
      </c>
      <c r="L241">
        <v>3.5823485726104485</v>
      </c>
      <c r="M241">
        <v>0</v>
      </c>
      <c r="N241">
        <v>3.5805091608931368</v>
      </c>
      <c r="O241">
        <v>0</v>
      </c>
    </row>
    <row r="242" spans="2:15" x14ac:dyDescent="0.25">
      <c r="B242" t="s">
        <v>2169</v>
      </c>
      <c r="C242" t="s">
        <v>2167</v>
      </c>
      <c r="D242">
        <v>32</v>
      </c>
      <c r="E242">
        <v>482</v>
      </c>
      <c r="F242">
        <v>1</v>
      </c>
      <c r="G242" t="s">
        <v>69</v>
      </c>
      <c r="H242" t="s">
        <v>69</v>
      </c>
      <c r="L242">
        <v>4.8335309155017425</v>
      </c>
      <c r="M242">
        <v>0</v>
      </c>
      <c r="N242">
        <v>4.8270706552847464</v>
      </c>
      <c r="O242">
        <v>0</v>
      </c>
    </row>
    <row r="243" spans="2:15" x14ac:dyDescent="0.25">
      <c r="B243" t="s">
        <v>2170</v>
      </c>
      <c r="C243" t="s">
        <v>2167</v>
      </c>
      <c r="D243">
        <v>482</v>
      </c>
      <c r="E243">
        <v>3200</v>
      </c>
      <c r="F243">
        <v>1</v>
      </c>
      <c r="G243" t="s">
        <v>69</v>
      </c>
      <c r="H243" t="s">
        <v>69</v>
      </c>
      <c r="L243">
        <v>3.6335585352402746</v>
      </c>
      <c r="M243">
        <v>0</v>
      </c>
      <c r="N243">
        <v>3.6262991949423689</v>
      </c>
      <c r="O243">
        <v>0</v>
      </c>
    </row>
    <row r="244" spans="2:15" x14ac:dyDescent="0.25">
      <c r="B244" t="s">
        <v>2171</v>
      </c>
      <c r="C244" t="s">
        <v>2167</v>
      </c>
      <c r="D244">
        <v>0</v>
      </c>
      <c r="E244">
        <v>250</v>
      </c>
      <c r="F244">
        <v>0.1</v>
      </c>
      <c r="G244" t="s">
        <v>66</v>
      </c>
      <c r="H244" t="s">
        <v>66</v>
      </c>
      <c r="L244">
        <v>2.6783637652207988</v>
      </c>
      <c r="M244">
        <v>0</v>
      </c>
      <c r="N244">
        <v>2.6774646351404869</v>
      </c>
      <c r="O244">
        <v>0</v>
      </c>
    </row>
    <row r="245" spans="2:15" x14ac:dyDescent="0.25">
      <c r="B245" t="s">
        <v>2172</v>
      </c>
      <c r="C245" t="s">
        <v>2167</v>
      </c>
      <c r="D245">
        <v>250</v>
      </c>
      <c r="E245">
        <v>1760</v>
      </c>
      <c r="F245">
        <v>0.1</v>
      </c>
      <c r="G245" t="s">
        <v>66</v>
      </c>
      <c r="H245" t="s">
        <v>66</v>
      </c>
      <c r="L245">
        <v>1.9965044722603167</v>
      </c>
      <c r="M245">
        <v>0</v>
      </c>
      <c r="N245">
        <v>1.9954858086582683</v>
      </c>
      <c r="O245">
        <v>0</v>
      </c>
    </row>
    <row r="246" spans="2:15" x14ac:dyDescent="0.25">
      <c r="B246" t="s">
        <v>2173</v>
      </c>
      <c r="C246" t="s">
        <v>2167</v>
      </c>
      <c r="D246">
        <v>0</v>
      </c>
      <c r="E246">
        <v>250</v>
      </c>
      <c r="F246">
        <v>1</v>
      </c>
      <c r="G246" t="s">
        <v>66</v>
      </c>
      <c r="H246" t="s">
        <v>66</v>
      </c>
      <c r="L246">
        <v>2.7419115992509666</v>
      </c>
      <c r="M246">
        <v>0</v>
      </c>
      <c r="N246">
        <v>2.7383967704531025</v>
      </c>
      <c r="O246">
        <v>0</v>
      </c>
    </row>
    <row r="247" spans="2:15" x14ac:dyDescent="0.25">
      <c r="B247" t="s">
        <v>2174</v>
      </c>
      <c r="C247" t="s">
        <v>2167</v>
      </c>
      <c r="D247">
        <v>250</v>
      </c>
      <c r="E247">
        <v>1760</v>
      </c>
      <c r="F247">
        <v>1</v>
      </c>
      <c r="G247" t="s">
        <v>66</v>
      </c>
      <c r="H247" t="s">
        <v>66</v>
      </c>
      <c r="L247">
        <v>2.0804397596066444</v>
      </c>
      <c r="M247">
        <v>0</v>
      </c>
      <c r="N247">
        <v>2.076526814793525</v>
      </c>
      <c r="O247">
        <v>0</v>
      </c>
    </row>
    <row r="248" spans="2:15" x14ac:dyDescent="0.25">
      <c r="B248" t="s">
        <v>2175</v>
      </c>
      <c r="C248" t="s">
        <v>2176</v>
      </c>
      <c r="D248">
        <v>32</v>
      </c>
      <c r="E248">
        <v>482</v>
      </c>
      <c r="F248">
        <v>0.1</v>
      </c>
      <c r="G248" t="s">
        <v>69</v>
      </c>
      <c r="H248" t="s">
        <v>69</v>
      </c>
      <c r="L248">
        <v>4.7943578181951425</v>
      </c>
      <c r="M248">
        <v>0</v>
      </c>
      <c r="N248">
        <v>4.7927665404347737</v>
      </c>
      <c r="O248">
        <v>0</v>
      </c>
    </row>
    <row r="249" spans="2:15" x14ac:dyDescent="0.25">
      <c r="B249" t="s">
        <v>2177</v>
      </c>
      <c r="C249" t="s">
        <v>2176</v>
      </c>
      <c r="D249">
        <v>482</v>
      </c>
      <c r="E249">
        <v>3200</v>
      </c>
      <c r="F249">
        <v>0.1</v>
      </c>
      <c r="G249" t="s">
        <v>69</v>
      </c>
      <c r="H249" t="s">
        <v>69</v>
      </c>
      <c r="L249">
        <v>3.5846263627460297</v>
      </c>
      <c r="M249">
        <v>0</v>
      </c>
      <c r="N249">
        <v>3.5827881204516387</v>
      </c>
      <c r="O249">
        <v>0</v>
      </c>
    </row>
    <row r="250" spans="2:15" x14ac:dyDescent="0.25">
      <c r="B250" t="s">
        <v>2178</v>
      </c>
      <c r="C250" t="s">
        <v>2176</v>
      </c>
      <c r="D250">
        <v>32</v>
      </c>
      <c r="E250">
        <v>482</v>
      </c>
      <c r="F250">
        <v>1</v>
      </c>
      <c r="G250" t="s">
        <v>69</v>
      </c>
      <c r="H250" t="s">
        <v>69</v>
      </c>
      <c r="L250">
        <v>4.8333874479729246</v>
      </c>
      <c r="M250">
        <v>0</v>
      </c>
      <c r="N250">
        <v>4.8270706552847464</v>
      </c>
      <c r="O250">
        <v>0</v>
      </c>
    </row>
    <row r="251" spans="2:15" x14ac:dyDescent="0.25">
      <c r="B251" t="s">
        <v>2179</v>
      </c>
      <c r="C251" t="s">
        <v>2176</v>
      </c>
      <c r="D251">
        <v>482</v>
      </c>
      <c r="E251">
        <v>3200</v>
      </c>
      <c r="F251">
        <v>1</v>
      </c>
      <c r="G251" t="s">
        <v>69</v>
      </c>
      <c r="H251" t="s">
        <v>69</v>
      </c>
      <c r="L251">
        <v>3.635804243056433</v>
      </c>
      <c r="M251">
        <v>0</v>
      </c>
      <c r="N251">
        <v>3.628549395564209</v>
      </c>
      <c r="O251">
        <v>0</v>
      </c>
    </row>
    <row r="252" spans="2:15" x14ac:dyDescent="0.25">
      <c r="B252" t="s">
        <v>2180</v>
      </c>
      <c r="C252" t="s">
        <v>2176</v>
      </c>
      <c r="D252">
        <v>0</v>
      </c>
      <c r="E252">
        <v>250</v>
      </c>
      <c r="F252">
        <v>0.1</v>
      </c>
      <c r="G252" t="s">
        <v>66</v>
      </c>
      <c r="H252" t="s">
        <v>66</v>
      </c>
      <c r="L252">
        <v>2.6783437878316114</v>
      </c>
      <c r="M252">
        <v>0</v>
      </c>
      <c r="N252">
        <v>2.6774646351404869</v>
      </c>
      <c r="O252">
        <v>0</v>
      </c>
    </row>
    <row r="253" spans="2:15" x14ac:dyDescent="0.25">
      <c r="B253" t="s">
        <v>2181</v>
      </c>
      <c r="C253" t="s">
        <v>2176</v>
      </c>
      <c r="D253">
        <v>250</v>
      </c>
      <c r="E253">
        <v>1760</v>
      </c>
      <c r="F253">
        <v>0.1</v>
      </c>
      <c r="G253" t="s">
        <v>66</v>
      </c>
      <c r="H253" t="s">
        <v>66</v>
      </c>
      <c r="L253">
        <v>2.0005886565121673</v>
      </c>
      <c r="M253">
        <v>0</v>
      </c>
      <c r="N253">
        <v>1.999572073561305</v>
      </c>
      <c r="O253">
        <v>0</v>
      </c>
    </row>
    <row r="254" spans="2:15" x14ac:dyDescent="0.25">
      <c r="B254" t="s">
        <v>2182</v>
      </c>
      <c r="C254" t="s">
        <v>2176</v>
      </c>
      <c r="D254">
        <v>0</v>
      </c>
      <c r="E254">
        <v>250</v>
      </c>
      <c r="F254">
        <v>1</v>
      </c>
      <c r="G254" t="s">
        <v>66</v>
      </c>
      <c r="H254" t="s">
        <v>66</v>
      </c>
      <c r="L254">
        <v>2.7418335408957257</v>
      </c>
      <c r="M254">
        <v>0</v>
      </c>
      <c r="N254">
        <v>2.7383967704531025</v>
      </c>
      <c r="O254">
        <v>0</v>
      </c>
    </row>
    <row r="255" spans="2:15" x14ac:dyDescent="0.25">
      <c r="B255" t="s">
        <v>2183</v>
      </c>
      <c r="C255" t="s">
        <v>2176</v>
      </c>
      <c r="D255">
        <v>250</v>
      </c>
      <c r="E255">
        <v>1760</v>
      </c>
      <c r="F255">
        <v>1</v>
      </c>
      <c r="G255" t="s">
        <v>66</v>
      </c>
      <c r="H255" t="s">
        <v>66</v>
      </c>
      <c r="L255">
        <v>2.0843594839091137</v>
      </c>
      <c r="M255">
        <v>0</v>
      </c>
      <c r="N255">
        <v>2.080453911377576</v>
      </c>
      <c r="O255">
        <v>0</v>
      </c>
    </row>
    <row r="256" spans="2:15" x14ac:dyDescent="0.25">
      <c r="B256" t="s">
        <v>2184</v>
      </c>
      <c r="C256" t="s">
        <v>2185</v>
      </c>
      <c r="D256">
        <v>-418</v>
      </c>
      <c r="E256">
        <v>-238</v>
      </c>
      <c r="F256">
        <v>0.1</v>
      </c>
      <c r="G256" t="s">
        <v>69</v>
      </c>
      <c r="H256" t="s">
        <v>69</v>
      </c>
      <c r="L256">
        <v>3.962410302210162</v>
      </c>
      <c r="M256">
        <v>0</v>
      </c>
      <c r="N256">
        <v>3.9602440143331101</v>
      </c>
      <c r="O256">
        <v>0</v>
      </c>
    </row>
    <row r="257" spans="2:15" x14ac:dyDescent="0.25">
      <c r="B257" t="s">
        <v>2186</v>
      </c>
      <c r="C257" t="s">
        <v>2185</v>
      </c>
      <c r="D257">
        <v>-238</v>
      </c>
      <c r="E257">
        <v>752</v>
      </c>
      <c r="F257">
        <v>0.1</v>
      </c>
      <c r="G257" t="s">
        <v>69</v>
      </c>
      <c r="H257" t="s">
        <v>69</v>
      </c>
      <c r="L257">
        <v>1.9193133175985395</v>
      </c>
      <c r="M257">
        <v>0</v>
      </c>
      <c r="N257">
        <v>1.9156064313945078</v>
      </c>
      <c r="O257">
        <v>0</v>
      </c>
    </row>
    <row r="258" spans="2:15" x14ac:dyDescent="0.25">
      <c r="B258" t="s">
        <v>2187</v>
      </c>
      <c r="C258" t="s">
        <v>2185</v>
      </c>
      <c r="D258">
        <v>-418</v>
      </c>
      <c r="E258">
        <v>-238</v>
      </c>
      <c r="F258">
        <v>1</v>
      </c>
      <c r="G258" t="s">
        <v>69</v>
      </c>
      <c r="H258" t="s">
        <v>69</v>
      </c>
      <c r="L258">
        <v>4.0102597986989856</v>
      </c>
      <c r="M258">
        <v>0</v>
      </c>
      <c r="N258">
        <v>4.0016912241027827</v>
      </c>
      <c r="O258">
        <v>0</v>
      </c>
    </row>
    <row r="259" spans="2:15" x14ac:dyDescent="0.25">
      <c r="B259" t="s">
        <v>2188</v>
      </c>
      <c r="C259" t="s">
        <v>2185</v>
      </c>
      <c r="D259">
        <v>-238</v>
      </c>
      <c r="E259">
        <v>752</v>
      </c>
      <c r="F259">
        <v>1</v>
      </c>
      <c r="G259" t="s">
        <v>69</v>
      </c>
      <c r="H259" t="s">
        <v>69</v>
      </c>
      <c r="L259">
        <v>2.0140532377383784</v>
      </c>
      <c r="M259">
        <v>0</v>
      </c>
      <c r="N259">
        <v>1.9998869968075699</v>
      </c>
      <c r="O259">
        <v>0</v>
      </c>
    </row>
    <row r="260" spans="2:15" x14ac:dyDescent="0.25">
      <c r="B260" t="s">
        <v>2189</v>
      </c>
      <c r="C260" t="s">
        <v>2185</v>
      </c>
      <c r="D260">
        <v>-250</v>
      </c>
      <c r="E260">
        <v>-150</v>
      </c>
      <c r="F260">
        <v>0.1</v>
      </c>
      <c r="G260" t="s">
        <v>66</v>
      </c>
      <c r="H260" t="s">
        <v>66</v>
      </c>
      <c r="L260">
        <v>2.2146411807423396</v>
      </c>
      <c r="M260">
        <v>0</v>
      </c>
      <c r="N260">
        <v>2.2134449201139152</v>
      </c>
      <c r="O260">
        <v>0</v>
      </c>
    </row>
    <row r="261" spans="2:15" x14ac:dyDescent="0.25">
      <c r="B261" t="s">
        <v>2190</v>
      </c>
      <c r="C261" t="s">
        <v>2185</v>
      </c>
      <c r="D261">
        <v>-150</v>
      </c>
      <c r="E261">
        <v>400</v>
      </c>
      <c r="F261">
        <v>0.1</v>
      </c>
      <c r="G261" t="s">
        <v>66</v>
      </c>
      <c r="H261" t="s">
        <v>66</v>
      </c>
      <c r="L261">
        <v>1.0694359707857342</v>
      </c>
      <c r="M261">
        <v>0</v>
      </c>
      <c r="N261">
        <v>1.0673826686417918</v>
      </c>
      <c r="O261">
        <v>0</v>
      </c>
    </row>
    <row r="262" spans="2:15" x14ac:dyDescent="0.25">
      <c r="B262" t="s">
        <v>2191</v>
      </c>
      <c r="C262" t="s">
        <v>2185</v>
      </c>
      <c r="D262">
        <v>-250</v>
      </c>
      <c r="E262">
        <v>-150</v>
      </c>
      <c r="F262">
        <v>1</v>
      </c>
      <c r="G262" t="s">
        <v>66</v>
      </c>
      <c r="H262" t="s">
        <v>66</v>
      </c>
      <c r="L262">
        <v>2.2914028442473859</v>
      </c>
      <c r="M262">
        <v>0</v>
      </c>
      <c r="N262">
        <v>2.286774675034271</v>
      </c>
      <c r="O262">
        <v>0</v>
      </c>
    </row>
    <row r="263" spans="2:15" x14ac:dyDescent="0.25">
      <c r="B263" t="s">
        <v>2192</v>
      </c>
      <c r="C263" t="s">
        <v>2185</v>
      </c>
      <c r="D263">
        <v>-150</v>
      </c>
      <c r="E263">
        <v>400</v>
      </c>
      <c r="F263">
        <v>1</v>
      </c>
      <c r="G263" t="s">
        <v>66</v>
      </c>
      <c r="H263" t="s">
        <v>66</v>
      </c>
      <c r="L263">
        <v>1.2193670072997236</v>
      </c>
      <c r="M263">
        <v>0</v>
      </c>
      <c r="N263">
        <v>1.2121492322799503</v>
      </c>
      <c r="O263">
        <v>0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%startcell%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%startcell%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workbookViewId="0">
      <selection activeCell="B10" sqref="B10"/>
    </sheetView>
  </sheetViews>
  <sheetFormatPr defaultRowHeight="15" x14ac:dyDescent="0.25"/>
  <cols>
    <col min="1" max="1" width="22.140625" customWidth="1"/>
    <col min="2" max="2" width="133.85546875" customWidth="1"/>
  </cols>
  <sheetData>
    <row r="1" spans="1:2" x14ac:dyDescent="0.25">
      <c r="A1" t="s">
        <v>70</v>
      </c>
      <c r="B1" t="s">
        <v>779</v>
      </c>
    </row>
    <row r="2" spans="1:2" x14ac:dyDescent="0.25">
      <c r="A2" s="120">
        <v>42340</v>
      </c>
      <c r="B2" t="s">
        <v>1956</v>
      </c>
    </row>
    <row r="3" spans="1:2" x14ac:dyDescent="0.25">
      <c r="A3" s="120">
        <v>42783</v>
      </c>
      <c r="B3" t="s">
        <v>788</v>
      </c>
    </row>
    <row r="4" spans="1:2" x14ac:dyDescent="0.25">
      <c r="A4" s="120">
        <v>43198</v>
      </c>
      <c r="B4" t="s">
        <v>789</v>
      </c>
    </row>
    <row r="5" spans="1:2" x14ac:dyDescent="0.25">
      <c r="A5" s="120">
        <v>43600</v>
      </c>
      <c r="B5" t="s">
        <v>1955</v>
      </c>
    </row>
    <row r="6" spans="1:2" x14ac:dyDescent="0.25">
      <c r="A6" s="120">
        <v>43615</v>
      </c>
      <c r="B6" t="s">
        <v>1957</v>
      </c>
    </row>
    <row r="7" spans="1:2" x14ac:dyDescent="0.25">
      <c r="A7" s="120">
        <v>43620</v>
      </c>
      <c r="B7" t="s">
        <v>1959</v>
      </c>
    </row>
    <row r="8" spans="1:2" x14ac:dyDescent="0.25">
      <c r="A8" s="120">
        <v>43620</v>
      </c>
      <c r="B8" t="s">
        <v>1960</v>
      </c>
    </row>
    <row r="9" spans="1:2" x14ac:dyDescent="0.25">
      <c r="A9" s="120">
        <v>43649</v>
      </c>
      <c r="B9" t="s">
        <v>2193</v>
      </c>
    </row>
  </sheetData>
  <sheetProtection algorithmName="SHA-512" hashValue="BSgvdridZ46gr3fbjGIIWSdeiK4bIwqZclfrI4FtoQZ2lOXtRq/DzwSuED4sIG5PPT5e+8BqAOeaRmFh4tGklA==" saltValue="+53TQqDeAzKFnbfjUYgYWQ==" spinCount="100000" sheet="1" objects="1" scenarios="1" selectLockedCells="1" selectUnlockedCells="1"/>
  <pageMargins left="0.7" right="0.7" top="0.75" bottom="0.75" header="0.3" footer="0.3"/>
  <customProperties>
    <customPr name="%startcell%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106659C9D26643AA540CBD094E0397" ma:contentTypeVersion="8" ma:contentTypeDescription="Create a new document." ma:contentTypeScope="" ma:versionID="b6368181d9bc08991465d1bcbf67f559">
  <xsd:schema xmlns:xsd="http://www.w3.org/2001/XMLSchema" xmlns:xs="http://www.w3.org/2001/XMLSchema" xmlns:p="http://schemas.microsoft.com/office/2006/metadata/properties" xmlns:ns2="a7c4c7f9-987c-475d-a26a-521e5d0f4dc5" targetNamespace="http://schemas.microsoft.com/office/2006/metadata/properties" ma:root="true" ma:fieldsID="6d3c52e198cac707821e3327dd02b17a" ns2:_="">
    <xsd:import namespace="a7c4c7f9-987c-475d-a26a-521e5d0f4d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c4c7f9-987c-475d-a26a-521e5d0f4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a7c4c7f9-987c-475d-a26a-521e5d0f4d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8A5A7D-F68F-41DF-9C22-796715B9BB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c4c7f9-987c-475d-a26a-521e5d0f4d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B4682A-3748-4ED4-8441-2B7FDED9A887}">
  <ds:schemaRefs>
    <ds:schemaRef ds:uri="http://schemas.microsoft.com/office/2006/metadata/properties"/>
    <ds:schemaRef ds:uri="http://schemas.microsoft.com/office/infopath/2007/PartnerControls"/>
    <ds:schemaRef ds:uri="a7c4c7f9-987c-475d-a26a-521e5d0f4dc5"/>
  </ds:schemaRefs>
</ds:datastoreItem>
</file>

<file path=customXml/itemProps3.xml><?xml version="1.0" encoding="utf-8"?>
<ds:datastoreItem xmlns:ds="http://schemas.openxmlformats.org/officeDocument/2006/customXml" ds:itemID="{142C5EB3-E5C7-48C3-995F-A23BA587DD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Worksheet</vt:lpstr>
      <vt:lpstr>Unc. Calculator</vt:lpstr>
      <vt:lpstr>Standard1</vt:lpstr>
      <vt:lpstr>Standard2</vt:lpstr>
      <vt:lpstr>Standard3</vt:lpstr>
      <vt:lpstr>Standard4</vt:lpstr>
      <vt:lpstr>Standard5</vt:lpstr>
      <vt:lpstr>Standard6</vt:lpstr>
      <vt:lpstr>Software Validation</vt:lpstr>
      <vt:lpstr>Locator</vt:lpstr>
      <vt:lpstr>Worksheet!Print_Area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2006-09-16T00:00:00Z</dcterms:created>
  <dcterms:modified xsi:type="dcterms:W3CDTF">2025-02-05T23:14:39Z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0x010100D7106659C9D26643AA540CBD094E0397</vt:lpwstr>
  </property>
  <property fmtid="{D5CDD505-2E9C-101B-9397-08002B2CF9AE}" pid="3" name="Order">
    <vt:r8>1753500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